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PCS\BASINS\Lake_Okeechobee\Projects\Project Calculations\10222014\"/>
    </mc:Choice>
  </mc:AlternateContent>
  <bookViews>
    <workbookView xWindow="120" yWindow="120" windowWidth="15180" windowHeight="8835" tabRatio="845" activeTab="4"/>
  </bookViews>
  <sheets>
    <sheet name="Summary" sheetId="1" r:id="rId1"/>
    <sheet name="Ineligible projects" sheetId="41" r:id="rId2"/>
    <sheet name="Wet detention pond calcs" sheetId="2" r:id="rId3"/>
    <sheet name="Retention calcs" sheetId="3" r:id="rId4"/>
    <sheet name="EducationOutreach" sheetId="42" r:id="rId5"/>
    <sheet name="407143-6" sheetId="17" r:id="rId6"/>
    <sheet name="239266-3 Pond2" sheetId="5" r:id="rId7"/>
    <sheet name="239266-3 Pond 1" sheetId="7" r:id="rId8"/>
    <sheet name="239266-3 Pond3" sheetId="6" r:id="rId9"/>
    <sheet name="239266-4 Pond4" sheetId="8" r:id="rId10"/>
    <sheet name="407143-5 Pond3" sheetId="15" r:id="rId11"/>
    <sheet name="407143-5 Pond4" sheetId="16" r:id="rId12"/>
    <sheet name="407143-4 Pond1" sheetId="13" r:id="rId13"/>
    <sheet name="407143-4 Pond2" sheetId="14" r:id="rId14"/>
    <sheet name="239535-F" sheetId="40" r:id="rId15"/>
    <sheet name="416518-1 Pond1" sheetId="18" r:id="rId16"/>
    <sheet name="416518-1 Pond2" sheetId="19" r:id="rId17"/>
    <sheet name="239682-1 Pond 1" sheetId="9" r:id="rId18"/>
    <sheet name="239682-1 Pond2" sheetId="10" r:id="rId19"/>
    <sheet name="239682-1 Pond3" sheetId="11" r:id="rId20"/>
    <sheet name="239682-1 Pond4" sheetId="12" r:id="rId21"/>
    <sheet name="418403-2 Pond1and2" sheetId="20" r:id="rId22"/>
    <sheet name="239416-F" sheetId="27" r:id="rId23"/>
    <sheet name="239416-A" sheetId="22" r:id="rId24"/>
    <sheet name="239416-B and C" sheetId="23" r:id="rId25"/>
    <sheet name="239416-D" sheetId="25" r:id="rId26"/>
    <sheet name="239416-E" sheetId="26" r:id="rId27"/>
    <sheet name="239454-A" sheetId="28" r:id="rId28"/>
    <sheet name="239454-B" sheetId="29" r:id="rId29"/>
    <sheet name="239653-A" sheetId="30" r:id="rId30"/>
    <sheet name="239635-B" sheetId="31" r:id="rId31"/>
    <sheet name="239633-A" sheetId="32" r:id="rId32"/>
    <sheet name="239633-B" sheetId="33" r:id="rId33"/>
    <sheet name="239633-C" sheetId="34" r:id="rId34"/>
    <sheet name="239633-D" sheetId="35" r:id="rId35"/>
    <sheet name="242436-A" sheetId="36" r:id="rId36"/>
    <sheet name="242484-A" sheetId="37" r:id="rId37"/>
    <sheet name="405515-AandB" sheetId="38" r:id="rId38"/>
    <sheet name="410732" sheetId="39" r:id="rId39"/>
  </sheets>
  <definedNames>
    <definedName name="_xlnm.Print_Area" localSheetId="0">Summary!$A$1:$O$38</definedName>
    <definedName name="_xlnm.Print_Titles" localSheetId="0">Summary!$1:$1</definedName>
  </definedNames>
  <calcPr calcId="152511"/>
</workbook>
</file>

<file path=xl/calcChain.xml><?xml version="1.0" encoding="utf-8"?>
<calcChain xmlns="http://schemas.openxmlformats.org/spreadsheetml/2006/main">
  <c r="K38" i="1" l="1"/>
  <c r="H38" i="1"/>
  <c r="K37" i="1"/>
  <c r="I37" i="1"/>
  <c r="H37" i="1"/>
  <c r="F37" i="1"/>
  <c r="D37" i="1"/>
  <c r="G919" i="42"/>
  <c r="W918" i="42"/>
  <c r="V918" i="42"/>
  <c r="W917" i="42"/>
  <c r="V917" i="42"/>
  <c r="W916" i="42"/>
  <c r="V916" i="42"/>
  <c r="W915" i="42"/>
  <c r="V915" i="42"/>
  <c r="W914" i="42"/>
  <c r="V914" i="42"/>
  <c r="W913" i="42"/>
  <c r="V913" i="42"/>
  <c r="W912" i="42"/>
  <c r="V912" i="42"/>
  <c r="W911" i="42"/>
  <c r="V911" i="42"/>
  <c r="W910" i="42"/>
  <c r="V910" i="42"/>
  <c r="W909" i="42"/>
  <c r="V909" i="42"/>
  <c r="W908" i="42"/>
  <c r="V908" i="42"/>
  <c r="W907" i="42"/>
  <c r="V907" i="42"/>
  <c r="W906" i="42"/>
  <c r="V906" i="42"/>
  <c r="W905" i="42"/>
  <c r="V905" i="42"/>
  <c r="W904" i="42"/>
  <c r="V904" i="42"/>
  <c r="W903" i="42"/>
  <c r="V903" i="42"/>
  <c r="W902" i="42"/>
  <c r="V902" i="42"/>
  <c r="W901" i="42"/>
  <c r="V901" i="42"/>
  <c r="W900" i="42"/>
  <c r="V900" i="42"/>
  <c r="W899" i="42"/>
  <c r="V899" i="42"/>
  <c r="W898" i="42"/>
  <c r="V898" i="42"/>
  <c r="W897" i="42"/>
  <c r="V897" i="42"/>
  <c r="W896" i="42"/>
  <c r="V896" i="42"/>
  <c r="W895" i="42"/>
  <c r="V895" i="42"/>
  <c r="W894" i="42"/>
  <c r="V894" i="42"/>
  <c r="W893" i="42"/>
  <c r="V893" i="42"/>
  <c r="W892" i="42"/>
  <c r="V892" i="42"/>
  <c r="W891" i="42"/>
  <c r="V891" i="42"/>
  <c r="W890" i="42"/>
  <c r="V890" i="42"/>
  <c r="W889" i="42"/>
  <c r="V889" i="42"/>
  <c r="W888" i="42"/>
  <c r="V888" i="42"/>
  <c r="W887" i="42"/>
  <c r="V887" i="42"/>
  <c r="W886" i="42"/>
  <c r="V886" i="42"/>
  <c r="W885" i="42"/>
  <c r="V885" i="42"/>
  <c r="W884" i="42"/>
  <c r="V884" i="42"/>
  <c r="W883" i="42"/>
  <c r="V883" i="42"/>
  <c r="W882" i="42"/>
  <c r="V882" i="42"/>
  <c r="W881" i="42"/>
  <c r="V881" i="42"/>
  <c r="W880" i="42"/>
  <c r="V880" i="42"/>
  <c r="W879" i="42"/>
  <c r="V879" i="42"/>
  <c r="W878" i="42"/>
  <c r="V878" i="42"/>
  <c r="W877" i="42"/>
  <c r="V877" i="42"/>
  <c r="W876" i="42"/>
  <c r="V876" i="42"/>
  <c r="W875" i="42"/>
  <c r="V875" i="42"/>
  <c r="W874" i="42"/>
  <c r="V874" i="42"/>
  <c r="W873" i="42"/>
  <c r="V873" i="42"/>
  <c r="W872" i="42"/>
  <c r="V872" i="42"/>
  <c r="W871" i="42"/>
  <c r="V871" i="42"/>
  <c r="W870" i="42"/>
  <c r="V870" i="42"/>
  <c r="W869" i="42"/>
  <c r="V869" i="42"/>
  <c r="W868" i="42"/>
  <c r="V868" i="42"/>
  <c r="W867" i="42"/>
  <c r="V867" i="42"/>
  <c r="W866" i="42"/>
  <c r="V866" i="42"/>
  <c r="W865" i="42"/>
  <c r="V865" i="42"/>
  <c r="W864" i="42"/>
  <c r="V864" i="42"/>
  <c r="W863" i="42"/>
  <c r="V863" i="42"/>
  <c r="W862" i="42"/>
  <c r="V862" i="42"/>
  <c r="W861" i="42"/>
  <c r="V861" i="42"/>
  <c r="W860" i="42"/>
  <c r="V860" i="42"/>
  <c r="W859" i="42"/>
  <c r="V859" i="42"/>
  <c r="W858" i="42"/>
  <c r="V858" i="42"/>
  <c r="W857" i="42"/>
  <c r="V857" i="42"/>
  <c r="W856" i="42"/>
  <c r="V856" i="42"/>
  <c r="W855" i="42"/>
  <c r="V855" i="42"/>
  <c r="W854" i="42"/>
  <c r="V854" i="42"/>
  <c r="W853" i="42"/>
  <c r="V853" i="42"/>
  <c r="W852" i="42"/>
  <c r="V852" i="42"/>
  <c r="W851" i="42"/>
  <c r="V851" i="42"/>
  <c r="W850" i="42"/>
  <c r="V850" i="42"/>
  <c r="W849" i="42"/>
  <c r="V849" i="42"/>
  <c r="W848" i="42"/>
  <c r="V848" i="42"/>
  <c r="W847" i="42"/>
  <c r="V847" i="42"/>
  <c r="W846" i="42"/>
  <c r="V846" i="42"/>
  <c r="W845" i="42"/>
  <c r="V845" i="42"/>
  <c r="W844" i="42"/>
  <c r="V844" i="42"/>
  <c r="W843" i="42"/>
  <c r="V843" i="42"/>
  <c r="W842" i="42"/>
  <c r="V842" i="42"/>
  <c r="W841" i="42"/>
  <c r="V841" i="42"/>
  <c r="W840" i="42"/>
  <c r="V840" i="42"/>
  <c r="W839" i="42"/>
  <c r="V839" i="42"/>
  <c r="W838" i="42"/>
  <c r="V838" i="42"/>
  <c r="W837" i="42"/>
  <c r="V837" i="42"/>
  <c r="W836" i="42"/>
  <c r="V836" i="42"/>
  <c r="W835" i="42"/>
  <c r="V835" i="42"/>
  <c r="W834" i="42"/>
  <c r="V834" i="42"/>
  <c r="W833" i="42"/>
  <c r="V833" i="42"/>
  <c r="W832" i="42"/>
  <c r="V832" i="42"/>
  <c r="W831" i="42"/>
  <c r="V831" i="42"/>
  <c r="W830" i="42"/>
  <c r="V830" i="42"/>
  <c r="W829" i="42"/>
  <c r="V829" i="42"/>
  <c r="W828" i="42"/>
  <c r="V828" i="42"/>
  <c r="W827" i="42"/>
  <c r="V827" i="42"/>
  <c r="W826" i="42"/>
  <c r="V826" i="42"/>
  <c r="W825" i="42"/>
  <c r="V825" i="42"/>
  <c r="W824" i="42"/>
  <c r="V824" i="42"/>
  <c r="W823" i="42"/>
  <c r="V823" i="42"/>
  <c r="W822" i="42"/>
  <c r="V822" i="42"/>
  <c r="W821" i="42"/>
  <c r="V821" i="42"/>
  <c r="W820" i="42"/>
  <c r="V820" i="42"/>
  <c r="W819" i="42"/>
  <c r="V819" i="42"/>
  <c r="W818" i="42"/>
  <c r="V818" i="42"/>
  <c r="W817" i="42"/>
  <c r="V817" i="42"/>
  <c r="W816" i="42"/>
  <c r="V816" i="42"/>
  <c r="W815" i="42"/>
  <c r="V815" i="42"/>
  <c r="W814" i="42"/>
  <c r="V814" i="42"/>
  <c r="W813" i="42"/>
  <c r="V813" i="42"/>
  <c r="W812" i="42"/>
  <c r="V812" i="42"/>
  <c r="W811" i="42"/>
  <c r="V811" i="42"/>
  <c r="W810" i="42"/>
  <c r="V810" i="42"/>
  <c r="W809" i="42"/>
  <c r="V809" i="42"/>
  <c r="W808" i="42"/>
  <c r="V808" i="42"/>
  <c r="W807" i="42"/>
  <c r="V807" i="42"/>
  <c r="W806" i="42"/>
  <c r="V806" i="42"/>
  <c r="W805" i="42"/>
  <c r="V805" i="42"/>
  <c r="W804" i="42"/>
  <c r="V804" i="42"/>
  <c r="W803" i="42"/>
  <c r="V803" i="42"/>
  <c r="W802" i="42"/>
  <c r="V802" i="42"/>
  <c r="W801" i="42"/>
  <c r="V801" i="42"/>
  <c r="W800" i="42"/>
  <c r="V800" i="42"/>
  <c r="W799" i="42"/>
  <c r="V799" i="42"/>
  <c r="W798" i="42"/>
  <c r="V798" i="42"/>
  <c r="W797" i="42"/>
  <c r="V797" i="42"/>
  <c r="W796" i="42"/>
  <c r="V796" i="42"/>
  <c r="W795" i="42"/>
  <c r="V795" i="42"/>
  <c r="W794" i="42"/>
  <c r="V794" i="42"/>
  <c r="W793" i="42"/>
  <c r="V793" i="42"/>
  <c r="W792" i="42"/>
  <c r="V792" i="42"/>
  <c r="W791" i="42"/>
  <c r="V791" i="42"/>
  <c r="W790" i="42"/>
  <c r="V790" i="42"/>
  <c r="W789" i="42"/>
  <c r="V789" i="42"/>
  <c r="W788" i="42"/>
  <c r="V788" i="42"/>
  <c r="W787" i="42"/>
  <c r="V787" i="42"/>
  <c r="W786" i="42"/>
  <c r="V786" i="42"/>
  <c r="W785" i="42"/>
  <c r="V785" i="42"/>
  <c r="W784" i="42"/>
  <c r="V784" i="42"/>
  <c r="W783" i="42"/>
  <c r="V783" i="42"/>
  <c r="W782" i="42"/>
  <c r="V782" i="42"/>
  <c r="W781" i="42"/>
  <c r="V781" i="42"/>
  <c r="W780" i="42"/>
  <c r="V780" i="42"/>
  <c r="W779" i="42"/>
  <c r="V779" i="42"/>
  <c r="W778" i="42"/>
  <c r="V778" i="42"/>
  <c r="W777" i="42"/>
  <c r="V777" i="42"/>
  <c r="W776" i="42"/>
  <c r="V776" i="42"/>
  <c r="W775" i="42"/>
  <c r="V775" i="42"/>
  <c r="W774" i="42"/>
  <c r="V774" i="42"/>
  <c r="W773" i="42"/>
  <c r="V773" i="42"/>
  <c r="W772" i="42"/>
  <c r="V772" i="42"/>
  <c r="W771" i="42"/>
  <c r="V771" i="42"/>
  <c r="W770" i="42"/>
  <c r="V770" i="42"/>
  <c r="W769" i="42"/>
  <c r="V769" i="42"/>
  <c r="W768" i="42"/>
  <c r="V768" i="42"/>
  <c r="W767" i="42"/>
  <c r="V767" i="42"/>
  <c r="W766" i="42"/>
  <c r="V766" i="42"/>
  <c r="W765" i="42"/>
  <c r="V765" i="42"/>
  <c r="W764" i="42"/>
  <c r="V764" i="42"/>
  <c r="W763" i="42"/>
  <c r="V763" i="42"/>
  <c r="W762" i="42"/>
  <c r="V762" i="42"/>
  <c r="W761" i="42"/>
  <c r="V761" i="42"/>
  <c r="W760" i="42"/>
  <c r="V760" i="42"/>
  <c r="W759" i="42"/>
  <c r="V759" i="42"/>
  <c r="W758" i="42"/>
  <c r="V758" i="42"/>
  <c r="W757" i="42"/>
  <c r="V757" i="42"/>
  <c r="W756" i="42"/>
  <c r="V756" i="42"/>
  <c r="W755" i="42"/>
  <c r="V755" i="42"/>
  <c r="W754" i="42"/>
  <c r="V754" i="42"/>
  <c r="W753" i="42"/>
  <c r="V753" i="42"/>
  <c r="W752" i="42"/>
  <c r="V752" i="42"/>
  <c r="W751" i="42"/>
  <c r="V751" i="42"/>
  <c r="W750" i="42"/>
  <c r="V750" i="42"/>
  <c r="W749" i="42"/>
  <c r="V749" i="42"/>
  <c r="W748" i="42"/>
  <c r="V748" i="42"/>
  <c r="W747" i="42"/>
  <c r="V747" i="42"/>
  <c r="W746" i="42"/>
  <c r="V746" i="42"/>
  <c r="W745" i="42"/>
  <c r="V745" i="42"/>
  <c r="W744" i="42"/>
  <c r="V744" i="42"/>
  <c r="W743" i="42"/>
  <c r="V743" i="42"/>
  <c r="W742" i="42"/>
  <c r="V742" i="42"/>
  <c r="W741" i="42"/>
  <c r="V741" i="42"/>
  <c r="W740" i="42"/>
  <c r="V740" i="42"/>
  <c r="W739" i="42"/>
  <c r="V739" i="42"/>
  <c r="W738" i="42"/>
  <c r="V738" i="42"/>
  <c r="W737" i="42"/>
  <c r="V737" i="42"/>
  <c r="W736" i="42"/>
  <c r="V736" i="42"/>
  <c r="W735" i="42"/>
  <c r="V735" i="42"/>
  <c r="W734" i="42"/>
  <c r="V734" i="42"/>
  <c r="W733" i="42"/>
  <c r="V733" i="42"/>
  <c r="W732" i="42"/>
  <c r="V732" i="42"/>
  <c r="W731" i="42"/>
  <c r="V731" i="42"/>
  <c r="W730" i="42"/>
  <c r="V730" i="42"/>
  <c r="W729" i="42"/>
  <c r="V729" i="42"/>
  <c r="W728" i="42"/>
  <c r="V728" i="42"/>
  <c r="W727" i="42"/>
  <c r="V727" i="42"/>
  <c r="W726" i="42"/>
  <c r="V726" i="42"/>
  <c r="W725" i="42"/>
  <c r="V725" i="42"/>
  <c r="W724" i="42"/>
  <c r="V724" i="42"/>
  <c r="W723" i="42"/>
  <c r="V723" i="42"/>
  <c r="W722" i="42"/>
  <c r="V722" i="42"/>
  <c r="W721" i="42"/>
  <c r="V721" i="42"/>
  <c r="W720" i="42"/>
  <c r="V720" i="42"/>
  <c r="W719" i="42"/>
  <c r="V719" i="42"/>
  <c r="W718" i="42"/>
  <c r="V718" i="42"/>
  <c r="W717" i="42"/>
  <c r="V717" i="42"/>
  <c r="W716" i="42"/>
  <c r="V716" i="42"/>
  <c r="W715" i="42"/>
  <c r="V715" i="42"/>
  <c r="W714" i="42"/>
  <c r="V714" i="42"/>
  <c r="W713" i="42"/>
  <c r="V713" i="42"/>
  <c r="W712" i="42"/>
  <c r="V712" i="42"/>
  <c r="W711" i="42"/>
  <c r="V711" i="42"/>
  <c r="W710" i="42"/>
  <c r="V710" i="42"/>
  <c r="W709" i="42"/>
  <c r="V709" i="42"/>
  <c r="W708" i="42"/>
  <c r="V708" i="42"/>
  <c r="W707" i="42"/>
  <c r="V707" i="42"/>
  <c r="W706" i="42"/>
  <c r="V706" i="42"/>
  <c r="W705" i="42"/>
  <c r="V705" i="42"/>
  <c r="W704" i="42"/>
  <c r="V704" i="42"/>
  <c r="W703" i="42"/>
  <c r="V703" i="42"/>
  <c r="W702" i="42"/>
  <c r="V702" i="42"/>
  <c r="W701" i="42"/>
  <c r="V701" i="42"/>
  <c r="W700" i="42"/>
  <c r="V700" i="42"/>
  <c r="W699" i="42"/>
  <c r="V699" i="42"/>
  <c r="W698" i="42"/>
  <c r="V698" i="42"/>
  <c r="W697" i="42"/>
  <c r="V697" i="42"/>
  <c r="W696" i="42"/>
  <c r="V696" i="42"/>
  <c r="W695" i="42"/>
  <c r="V695" i="42"/>
  <c r="W694" i="42"/>
  <c r="V694" i="42"/>
  <c r="W693" i="42"/>
  <c r="V693" i="42"/>
  <c r="W692" i="42"/>
  <c r="V692" i="42"/>
  <c r="W691" i="42"/>
  <c r="V691" i="42"/>
  <c r="W690" i="42"/>
  <c r="V690" i="42"/>
  <c r="W689" i="42"/>
  <c r="V689" i="42"/>
  <c r="W688" i="42"/>
  <c r="V688" i="42"/>
  <c r="W687" i="42"/>
  <c r="V687" i="42"/>
  <c r="W686" i="42"/>
  <c r="V686" i="42"/>
  <c r="W685" i="42"/>
  <c r="V685" i="42"/>
  <c r="W684" i="42"/>
  <c r="V684" i="42"/>
  <c r="W683" i="42"/>
  <c r="V683" i="42"/>
  <c r="W682" i="42"/>
  <c r="V682" i="42"/>
  <c r="W681" i="42"/>
  <c r="V681" i="42"/>
  <c r="W680" i="42"/>
  <c r="V680" i="42"/>
  <c r="W679" i="42"/>
  <c r="V679" i="42"/>
  <c r="W678" i="42"/>
  <c r="V678" i="42"/>
  <c r="W677" i="42"/>
  <c r="V677" i="42"/>
  <c r="W676" i="42"/>
  <c r="V676" i="42"/>
  <c r="W675" i="42"/>
  <c r="V675" i="42"/>
  <c r="W674" i="42"/>
  <c r="V674" i="42"/>
  <c r="W673" i="42"/>
  <c r="V673" i="42"/>
  <c r="W672" i="42"/>
  <c r="V672" i="42"/>
  <c r="W671" i="42"/>
  <c r="V671" i="42"/>
  <c r="W670" i="42"/>
  <c r="V670" i="42"/>
  <c r="W669" i="42"/>
  <c r="V669" i="42"/>
  <c r="W668" i="42"/>
  <c r="V668" i="42"/>
  <c r="W667" i="42"/>
  <c r="V667" i="42"/>
  <c r="W666" i="42"/>
  <c r="V666" i="42"/>
  <c r="W665" i="42"/>
  <c r="V665" i="42"/>
  <c r="W664" i="42"/>
  <c r="V664" i="42"/>
  <c r="W663" i="42"/>
  <c r="V663" i="42"/>
  <c r="W662" i="42"/>
  <c r="V662" i="42"/>
  <c r="W661" i="42"/>
  <c r="V661" i="42"/>
  <c r="W660" i="42"/>
  <c r="V660" i="42"/>
  <c r="W659" i="42"/>
  <c r="V659" i="42"/>
  <c r="W658" i="42"/>
  <c r="V658" i="42"/>
  <c r="W657" i="42"/>
  <c r="V657" i="42"/>
  <c r="W656" i="42"/>
  <c r="V656" i="42"/>
  <c r="W655" i="42"/>
  <c r="V655" i="42"/>
  <c r="W654" i="42"/>
  <c r="V654" i="42"/>
  <c r="W653" i="42"/>
  <c r="V653" i="42"/>
  <c r="W652" i="42"/>
  <c r="V652" i="42"/>
  <c r="W651" i="42"/>
  <c r="V651" i="42"/>
  <c r="W650" i="42"/>
  <c r="V650" i="42"/>
  <c r="W649" i="42"/>
  <c r="V649" i="42"/>
  <c r="W648" i="42"/>
  <c r="V648" i="42"/>
  <c r="W647" i="42"/>
  <c r="V647" i="42"/>
  <c r="W646" i="42"/>
  <c r="V646" i="42"/>
  <c r="W645" i="42"/>
  <c r="V645" i="42"/>
  <c r="W644" i="42"/>
  <c r="V644" i="42"/>
  <c r="W643" i="42"/>
  <c r="V643" i="42"/>
  <c r="W642" i="42"/>
  <c r="V642" i="42"/>
  <c r="W641" i="42"/>
  <c r="V641" i="42"/>
  <c r="W640" i="42"/>
  <c r="V640" i="42"/>
  <c r="W639" i="42"/>
  <c r="V639" i="42"/>
  <c r="W638" i="42"/>
  <c r="V638" i="42"/>
  <c r="W637" i="42"/>
  <c r="V637" i="42"/>
  <c r="W636" i="42"/>
  <c r="V636" i="42"/>
  <c r="W635" i="42"/>
  <c r="V635" i="42"/>
  <c r="W634" i="42"/>
  <c r="V634" i="42"/>
  <c r="W633" i="42"/>
  <c r="V633" i="42"/>
  <c r="W632" i="42"/>
  <c r="V632" i="42"/>
  <c r="W631" i="42"/>
  <c r="V631" i="42"/>
  <c r="W630" i="42"/>
  <c r="V630" i="42"/>
  <c r="W629" i="42"/>
  <c r="V629" i="42"/>
  <c r="W628" i="42"/>
  <c r="V628" i="42"/>
  <c r="W627" i="42"/>
  <c r="V627" i="42"/>
  <c r="W626" i="42"/>
  <c r="V626" i="42"/>
  <c r="W625" i="42"/>
  <c r="V625" i="42"/>
  <c r="W624" i="42"/>
  <c r="V624" i="42"/>
  <c r="W623" i="42"/>
  <c r="V623" i="42"/>
  <c r="W622" i="42"/>
  <c r="V622" i="42"/>
  <c r="W621" i="42"/>
  <c r="V621" i="42"/>
  <c r="W620" i="42"/>
  <c r="V620" i="42"/>
  <c r="W619" i="42"/>
  <c r="V619" i="42"/>
  <c r="W618" i="42"/>
  <c r="V618" i="42"/>
  <c r="W617" i="42"/>
  <c r="V617" i="42"/>
  <c r="W616" i="42"/>
  <c r="V616" i="42"/>
  <c r="W615" i="42"/>
  <c r="V615" i="42"/>
  <c r="W614" i="42"/>
  <c r="V614" i="42"/>
  <c r="W613" i="42"/>
  <c r="V613" i="42"/>
  <c r="W612" i="42"/>
  <c r="V612" i="42"/>
  <c r="W611" i="42"/>
  <c r="V611" i="42"/>
  <c r="W610" i="42"/>
  <c r="V610" i="42"/>
  <c r="W609" i="42"/>
  <c r="V609" i="42"/>
  <c r="W608" i="42"/>
  <c r="V608" i="42"/>
  <c r="W607" i="42"/>
  <c r="V607" i="42"/>
  <c r="W606" i="42"/>
  <c r="V606" i="42"/>
  <c r="W605" i="42"/>
  <c r="V605" i="42"/>
  <c r="W604" i="42"/>
  <c r="V604" i="42"/>
  <c r="W603" i="42"/>
  <c r="V603" i="42"/>
  <c r="W602" i="42"/>
  <c r="V602" i="42"/>
  <c r="W601" i="42"/>
  <c r="V601" i="42"/>
  <c r="W600" i="42"/>
  <c r="V600" i="42"/>
  <c r="W599" i="42"/>
  <c r="V599" i="42"/>
  <c r="W598" i="42"/>
  <c r="V598" i="42"/>
  <c r="W597" i="42"/>
  <c r="V597" i="42"/>
  <c r="W596" i="42"/>
  <c r="V596" i="42"/>
  <c r="W595" i="42"/>
  <c r="V595" i="42"/>
  <c r="W594" i="42"/>
  <c r="V594" i="42"/>
  <c r="W593" i="42"/>
  <c r="V593" i="42"/>
  <c r="W592" i="42"/>
  <c r="V592" i="42"/>
  <c r="W591" i="42"/>
  <c r="V591" i="42"/>
  <c r="W590" i="42"/>
  <c r="V590" i="42"/>
  <c r="W589" i="42"/>
  <c r="V589" i="42"/>
  <c r="W588" i="42"/>
  <c r="V588" i="42"/>
  <c r="W587" i="42"/>
  <c r="V587" i="42"/>
  <c r="W586" i="42"/>
  <c r="V586" i="42"/>
  <c r="W585" i="42"/>
  <c r="V585" i="42"/>
  <c r="W584" i="42"/>
  <c r="V584" i="42"/>
  <c r="W583" i="42"/>
  <c r="V583" i="42"/>
  <c r="W582" i="42"/>
  <c r="V582" i="42"/>
  <c r="W581" i="42"/>
  <c r="V581" i="42"/>
  <c r="W580" i="42"/>
  <c r="V580" i="42"/>
  <c r="W579" i="42"/>
  <c r="V579" i="42"/>
  <c r="W578" i="42"/>
  <c r="V578" i="42"/>
  <c r="W577" i="42"/>
  <c r="V577" i="42"/>
  <c r="W576" i="42"/>
  <c r="V576" i="42"/>
  <c r="W575" i="42"/>
  <c r="V575" i="42"/>
  <c r="W574" i="42"/>
  <c r="V574" i="42"/>
  <c r="W573" i="42"/>
  <c r="V573" i="42"/>
  <c r="W572" i="42"/>
  <c r="V572" i="42"/>
  <c r="W571" i="42"/>
  <c r="V571" i="42"/>
  <c r="W570" i="42"/>
  <c r="V570" i="42"/>
  <c r="W569" i="42"/>
  <c r="V569" i="42"/>
  <c r="W568" i="42"/>
  <c r="V568" i="42"/>
  <c r="W567" i="42"/>
  <c r="V567" i="42"/>
  <c r="W566" i="42"/>
  <c r="V566" i="42"/>
  <c r="W565" i="42"/>
  <c r="V565" i="42"/>
  <c r="W564" i="42"/>
  <c r="V564" i="42"/>
  <c r="W563" i="42"/>
  <c r="V563" i="42"/>
  <c r="W562" i="42"/>
  <c r="V562" i="42"/>
  <c r="W561" i="42"/>
  <c r="V561" i="42"/>
  <c r="W560" i="42"/>
  <c r="V560" i="42"/>
  <c r="W559" i="42"/>
  <c r="V559" i="42"/>
  <c r="W558" i="42"/>
  <c r="V558" i="42"/>
  <c r="W557" i="42"/>
  <c r="V557" i="42"/>
  <c r="W556" i="42"/>
  <c r="V556" i="42"/>
  <c r="W555" i="42"/>
  <c r="V555" i="42"/>
  <c r="W554" i="42"/>
  <c r="V554" i="42"/>
  <c r="W553" i="42"/>
  <c r="V553" i="42"/>
  <c r="W552" i="42"/>
  <c r="V552" i="42"/>
  <c r="W551" i="42"/>
  <c r="V551" i="42"/>
  <c r="W550" i="42"/>
  <c r="V550" i="42"/>
  <c r="W549" i="42"/>
  <c r="V549" i="42"/>
  <c r="W548" i="42"/>
  <c r="V548" i="42"/>
  <c r="W547" i="42"/>
  <c r="V547" i="42"/>
  <c r="W546" i="42"/>
  <c r="V546" i="42"/>
  <c r="W545" i="42"/>
  <c r="V545" i="42"/>
  <c r="W544" i="42"/>
  <c r="V544" i="42"/>
  <c r="W543" i="42"/>
  <c r="V543" i="42"/>
  <c r="W542" i="42"/>
  <c r="V542" i="42"/>
  <c r="W541" i="42"/>
  <c r="V541" i="42"/>
  <c r="W540" i="42"/>
  <c r="V540" i="42"/>
  <c r="W539" i="42"/>
  <c r="V539" i="42"/>
  <c r="W538" i="42"/>
  <c r="V538" i="42"/>
  <c r="W537" i="42"/>
  <c r="V537" i="42"/>
  <c r="W536" i="42"/>
  <c r="V536" i="42"/>
  <c r="W535" i="42"/>
  <c r="V535" i="42"/>
  <c r="W534" i="42"/>
  <c r="V534" i="42"/>
  <c r="W533" i="42"/>
  <c r="V533" i="42"/>
  <c r="W532" i="42"/>
  <c r="V532" i="42"/>
  <c r="W531" i="42"/>
  <c r="V531" i="42"/>
  <c r="W530" i="42"/>
  <c r="V530" i="42"/>
  <c r="W529" i="42"/>
  <c r="V529" i="42"/>
  <c r="W528" i="42"/>
  <c r="V528" i="42"/>
  <c r="W527" i="42"/>
  <c r="V527" i="42"/>
  <c r="W526" i="42"/>
  <c r="V526" i="42"/>
  <c r="W525" i="42"/>
  <c r="V525" i="42"/>
  <c r="W524" i="42"/>
  <c r="V524" i="42"/>
  <c r="W523" i="42"/>
  <c r="V523" i="42"/>
  <c r="W522" i="42"/>
  <c r="V522" i="42"/>
  <c r="W521" i="42"/>
  <c r="V521" i="42"/>
  <c r="W520" i="42"/>
  <c r="V520" i="42"/>
  <c r="W519" i="42"/>
  <c r="V519" i="42"/>
  <c r="W518" i="42"/>
  <c r="V518" i="42"/>
  <c r="W517" i="42"/>
  <c r="V517" i="42"/>
  <c r="W516" i="42"/>
  <c r="V516" i="42"/>
  <c r="W515" i="42"/>
  <c r="V515" i="42"/>
  <c r="W514" i="42"/>
  <c r="V514" i="42"/>
  <c r="W513" i="42"/>
  <c r="V513" i="42"/>
  <c r="W512" i="42"/>
  <c r="V512" i="42"/>
  <c r="W511" i="42"/>
  <c r="V511" i="42"/>
  <c r="W510" i="42"/>
  <c r="V510" i="42"/>
  <c r="W509" i="42"/>
  <c r="V509" i="42"/>
  <c r="W508" i="42"/>
  <c r="V508" i="42"/>
  <c r="W507" i="42"/>
  <c r="V507" i="42"/>
  <c r="W506" i="42"/>
  <c r="V506" i="42"/>
  <c r="W505" i="42"/>
  <c r="V505" i="42"/>
  <c r="W504" i="42"/>
  <c r="V504" i="42"/>
  <c r="W503" i="42"/>
  <c r="V503" i="42"/>
  <c r="W502" i="42"/>
  <c r="V502" i="42"/>
  <c r="W501" i="42"/>
  <c r="V501" i="42"/>
  <c r="W500" i="42"/>
  <c r="V500" i="42"/>
  <c r="W499" i="42"/>
  <c r="V499" i="42"/>
  <c r="W498" i="42"/>
  <c r="V498" i="42"/>
  <c r="W497" i="42"/>
  <c r="V497" i="42"/>
  <c r="W496" i="42"/>
  <c r="V496" i="42"/>
  <c r="W495" i="42"/>
  <c r="V495" i="42"/>
  <c r="W494" i="42"/>
  <c r="V494" i="42"/>
  <c r="W493" i="42"/>
  <c r="V493" i="42"/>
  <c r="W492" i="42"/>
  <c r="V492" i="42"/>
  <c r="W491" i="42"/>
  <c r="V491" i="42"/>
  <c r="W490" i="42"/>
  <c r="V490" i="42"/>
  <c r="W489" i="42"/>
  <c r="V489" i="42"/>
  <c r="W488" i="42"/>
  <c r="V488" i="42"/>
  <c r="W487" i="42"/>
  <c r="V487" i="42"/>
  <c r="W486" i="42"/>
  <c r="V486" i="42"/>
  <c r="W485" i="42"/>
  <c r="V485" i="42"/>
  <c r="W484" i="42"/>
  <c r="V484" i="42"/>
  <c r="W483" i="42"/>
  <c r="V483" i="42"/>
  <c r="W482" i="42"/>
  <c r="V482" i="42"/>
  <c r="W481" i="42"/>
  <c r="V481" i="42"/>
  <c r="W480" i="42"/>
  <c r="V480" i="42"/>
  <c r="W479" i="42"/>
  <c r="V479" i="42"/>
  <c r="W478" i="42"/>
  <c r="V478" i="42"/>
  <c r="W477" i="42"/>
  <c r="V477" i="42"/>
  <c r="W476" i="42"/>
  <c r="V476" i="42"/>
  <c r="W475" i="42"/>
  <c r="V475" i="42"/>
  <c r="W474" i="42"/>
  <c r="V474" i="42"/>
  <c r="W473" i="42"/>
  <c r="V473" i="42"/>
  <c r="W472" i="42"/>
  <c r="V472" i="42"/>
  <c r="W471" i="42"/>
  <c r="V471" i="42"/>
  <c r="W470" i="42"/>
  <c r="V470" i="42"/>
  <c r="W469" i="42"/>
  <c r="V469" i="42"/>
  <c r="W468" i="42"/>
  <c r="V468" i="42"/>
  <c r="W467" i="42"/>
  <c r="V467" i="42"/>
  <c r="W466" i="42"/>
  <c r="V466" i="42"/>
  <c r="W465" i="42"/>
  <c r="V465" i="42"/>
  <c r="W464" i="42"/>
  <c r="V464" i="42"/>
  <c r="W463" i="42"/>
  <c r="V463" i="42"/>
  <c r="W462" i="42"/>
  <c r="V462" i="42"/>
  <c r="W461" i="42"/>
  <c r="V461" i="42"/>
  <c r="W460" i="42"/>
  <c r="V460" i="42"/>
  <c r="W459" i="42"/>
  <c r="V459" i="42"/>
  <c r="W458" i="42"/>
  <c r="V458" i="42"/>
  <c r="W457" i="42"/>
  <c r="V457" i="42"/>
  <c r="W456" i="42"/>
  <c r="V456" i="42"/>
  <c r="W455" i="42"/>
  <c r="V455" i="42"/>
  <c r="W454" i="42"/>
  <c r="V454" i="42"/>
  <c r="W453" i="42"/>
  <c r="V453" i="42"/>
  <c r="W452" i="42"/>
  <c r="V452" i="42"/>
  <c r="W451" i="42"/>
  <c r="V451" i="42"/>
  <c r="W450" i="42"/>
  <c r="V450" i="42"/>
  <c r="W449" i="42"/>
  <c r="V449" i="42"/>
  <c r="W448" i="42"/>
  <c r="V448" i="42"/>
  <c r="W447" i="42"/>
  <c r="V447" i="42"/>
  <c r="W446" i="42"/>
  <c r="V446" i="42"/>
  <c r="W445" i="42"/>
  <c r="V445" i="42"/>
  <c r="W444" i="42"/>
  <c r="V444" i="42"/>
  <c r="W443" i="42"/>
  <c r="V443" i="42"/>
  <c r="W442" i="42"/>
  <c r="V442" i="42"/>
  <c r="W441" i="42"/>
  <c r="V441" i="42"/>
  <c r="W440" i="42"/>
  <c r="V440" i="42"/>
  <c r="W439" i="42"/>
  <c r="V439" i="42"/>
  <c r="W438" i="42"/>
  <c r="V438" i="42"/>
  <c r="W437" i="42"/>
  <c r="V437" i="42"/>
  <c r="W436" i="42"/>
  <c r="V436" i="42"/>
  <c r="W435" i="42"/>
  <c r="V435" i="42"/>
  <c r="W434" i="42"/>
  <c r="V434" i="42"/>
  <c r="W433" i="42"/>
  <c r="V433" i="42"/>
  <c r="W432" i="42"/>
  <c r="V432" i="42"/>
  <c r="W431" i="42"/>
  <c r="V431" i="42"/>
  <c r="W430" i="42"/>
  <c r="V430" i="42"/>
  <c r="W429" i="42"/>
  <c r="V429" i="42"/>
  <c r="W428" i="42"/>
  <c r="V428" i="42"/>
  <c r="W427" i="42"/>
  <c r="V427" i="42"/>
  <c r="W426" i="42"/>
  <c r="V426" i="42"/>
  <c r="W425" i="42"/>
  <c r="V425" i="42"/>
  <c r="W424" i="42"/>
  <c r="V424" i="42"/>
  <c r="W423" i="42"/>
  <c r="V423" i="42"/>
  <c r="W422" i="42"/>
  <c r="V422" i="42"/>
  <c r="W421" i="42"/>
  <c r="V421" i="42"/>
  <c r="W420" i="42"/>
  <c r="V420" i="42"/>
  <c r="W419" i="42"/>
  <c r="V419" i="42"/>
  <c r="W418" i="42"/>
  <c r="V418" i="42"/>
  <c r="W417" i="42"/>
  <c r="V417" i="42"/>
  <c r="W416" i="42"/>
  <c r="V416" i="42"/>
  <c r="W415" i="42"/>
  <c r="V415" i="42"/>
  <c r="W414" i="42"/>
  <c r="V414" i="42"/>
  <c r="W413" i="42"/>
  <c r="V413" i="42"/>
  <c r="W412" i="42"/>
  <c r="V412" i="42"/>
  <c r="W411" i="42"/>
  <c r="V411" i="42"/>
  <c r="W410" i="42"/>
  <c r="V410" i="42"/>
  <c r="W409" i="42"/>
  <c r="V409" i="42"/>
  <c r="W408" i="42"/>
  <c r="V408" i="42"/>
  <c r="W407" i="42"/>
  <c r="V407" i="42"/>
  <c r="W406" i="42"/>
  <c r="V406" i="42"/>
  <c r="W405" i="42"/>
  <c r="V405" i="42"/>
  <c r="W404" i="42"/>
  <c r="V404" i="42"/>
  <c r="W403" i="42"/>
  <c r="V403" i="42"/>
  <c r="W402" i="42"/>
  <c r="V402" i="42"/>
  <c r="W401" i="42"/>
  <c r="V401" i="42"/>
  <c r="W400" i="42"/>
  <c r="V400" i="42"/>
  <c r="W399" i="42"/>
  <c r="V399" i="42"/>
  <c r="W398" i="42"/>
  <c r="V398" i="42"/>
  <c r="W397" i="42"/>
  <c r="V397" i="42"/>
  <c r="W396" i="42"/>
  <c r="V396" i="42"/>
  <c r="W395" i="42"/>
  <c r="V395" i="42"/>
  <c r="W394" i="42"/>
  <c r="V394" i="42"/>
  <c r="W393" i="42"/>
  <c r="V393" i="42"/>
  <c r="W392" i="42"/>
  <c r="V392" i="42"/>
  <c r="W391" i="42"/>
  <c r="V391" i="42"/>
  <c r="W390" i="42"/>
  <c r="V390" i="42"/>
  <c r="W389" i="42"/>
  <c r="V389" i="42"/>
  <c r="W388" i="42"/>
  <c r="V388" i="42"/>
  <c r="W387" i="42"/>
  <c r="V387" i="42"/>
  <c r="W386" i="42"/>
  <c r="V386" i="42"/>
  <c r="W385" i="42"/>
  <c r="V385" i="42"/>
  <c r="W384" i="42"/>
  <c r="V384" i="42"/>
  <c r="W383" i="42"/>
  <c r="V383" i="42"/>
  <c r="W382" i="42"/>
  <c r="V382" i="42"/>
  <c r="W381" i="42"/>
  <c r="V381" i="42"/>
  <c r="W380" i="42"/>
  <c r="V380" i="42"/>
  <c r="W379" i="42"/>
  <c r="V379" i="42"/>
  <c r="W378" i="42"/>
  <c r="V378" i="42"/>
  <c r="W377" i="42"/>
  <c r="V377" i="42"/>
  <c r="W376" i="42"/>
  <c r="V376" i="42"/>
  <c r="W375" i="42"/>
  <c r="V375" i="42"/>
  <c r="W374" i="42"/>
  <c r="V374" i="42"/>
  <c r="W373" i="42"/>
  <c r="V373" i="42"/>
  <c r="W372" i="42"/>
  <c r="V372" i="42"/>
  <c r="W371" i="42"/>
  <c r="V371" i="42"/>
  <c r="W370" i="42"/>
  <c r="V370" i="42"/>
  <c r="W369" i="42"/>
  <c r="V369" i="42"/>
  <c r="W368" i="42"/>
  <c r="V368" i="42"/>
  <c r="W367" i="42"/>
  <c r="V367" i="42"/>
  <c r="W366" i="42"/>
  <c r="V366" i="42"/>
  <c r="W365" i="42"/>
  <c r="V365" i="42"/>
  <c r="W364" i="42"/>
  <c r="V364" i="42"/>
  <c r="W363" i="42"/>
  <c r="V363" i="42"/>
  <c r="W362" i="42"/>
  <c r="V362" i="42"/>
  <c r="W361" i="42"/>
  <c r="V361" i="42"/>
  <c r="W360" i="42"/>
  <c r="V360" i="42"/>
  <c r="W359" i="42"/>
  <c r="V359" i="42"/>
  <c r="W358" i="42"/>
  <c r="V358" i="42"/>
  <c r="W357" i="42"/>
  <c r="V357" i="42"/>
  <c r="W356" i="42"/>
  <c r="V356" i="42"/>
  <c r="W355" i="42"/>
  <c r="V355" i="42"/>
  <c r="W354" i="42"/>
  <c r="V354" i="42"/>
  <c r="W353" i="42"/>
  <c r="V353" i="42"/>
  <c r="W352" i="42"/>
  <c r="V352" i="42"/>
  <c r="W351" i="42"/>
  <c r="V351" i="42"/>
  <c r="W350" i="42"/>
  <c r="V350" i="42"/>
  <c r="W349" i="42"/>
  <c r="V349" i="42"/>
  <c r="W348" i="42"/>
  <c r="V348" i="42"/>
  <c r="W347" i="42"/>
  <c r="V347" i="42"/>
  <c r="W346" i="42"/>
  <c r="V346" i="42"/>
  <c r="W345" i="42"/>
  <c r="V345" i="42"/>
  <c r="W344" i="42"/>
  <c r="V344" i="42"/>
  <c r="W343" i="42"/>
  <c r="V343" i="42"/>
  <c r="W342" i="42"/>
  <c r="V342" i="42"/>
  <c r="W341" i="42"/>
  <c r="V341" i="42"/>
  <c r="W340" i="42"/>
  <c r="V340" i="42"/>
  <c r="W339" i="42"/>
  <c r="V339" i="42"/>
  <c r="W338" i="42"/>
  <c r="V338" i="42"/>
  <c r="W337" i="42"/>
  <c r="V337" i="42"/>
  <c r="W336" i="42"/>
  <c r="V336" i="42"/>
  <c r="W335" i="42"/>
  <c r="V335" i="42"/>
  <c r="W334" i="42"/>
  <c r="V334" i="42"/>
  <c r="W333" i="42"/>
  <c r="V333" i="42"/>
  <c r="W332" i="42"/>
  <c r="V332" i="42"/>
  <c r="W331" i="42"/>
  <c r="V331" i="42"/>
  <c r="W330" i="42"/>
  <c r="V330" i="42"/>
  <c r="W329" i="42"/>
  <c r="V329" i="42"/>
  <c r="W328" i="42"/>
  <c r="V328" i="42"/>
  <c r="W327" i="42"/>
  <c r="V327" i="42"/>
  <c r="W326" i="42"/>
  <c r="V326" i="42"/>
  <c r="W325" i="42"/>
  <c r="V325" i="42"/>
  <c r="W324" i="42"/>
  <c r="V324" i="42"/>
  <c r="W323" i="42"/>
  <c r="V323" i="42"/>
  <c r="W322" i="42"/>
  <c r="V322" i="42"/>
  <c r="W321" i="42"/>
  <c r="V321" i="42"/>
  <c r="W320" i="42"/>
  <c r="V320" i="42"/>
  <c r="W319" i="42"/>
  <c r="V319" i="42"/>
  <c r="W318" i="42"/>
  <c r="V318" i="42"/>
  <c r="W317" i="42"/>
  <c r="V317" i="42"/>
  <c r="W316" i="42"/>
  <c r="V316" i="42"/>
  <c r="W315" i="42"/>
  <c r="V315" i="42"/>
  <c r="W314" i="42"/>
  <c r="V314" i="42"/>
  <c r="W313" i="42"/>
  <c r="V313" i="42"/>
  <c r="W312" i="42"/>
  <c r="V312" i="42"/>
  <c r="W311" i="42"/>
  <c r="V311" i="42"/>
  <c r="W310" i="42"/>
  <c r="V310" i="42"/>
  <c r="W309" i="42"/>
  <c r="V309" i="42"/>
  <c r="W308" i="42"/>
  <c r="V308" i="42"/>
  <c r="W307" i="42"/>
  <c r="V307" i="42"/>
  <c r="W306" i="42"/>
  <c r="V306" i="42"/>
  <c r="W305" i="42"/>
  <c r="V305" i="42"/>
  <c r="W304" i="42"/>
  <c r="V304" i="42"/>
  <c r="W303" i="42"/>
  <c r="V303" i="42"/>
  <c r="W302" i="42"/>
  <c r="V302" i="42"/>
  <c r="W301" i="42"/>
  <c r="V301" i="42"/>
  <c r="W300" i="42"/>
  <c r="V300" i="42"/>
  <c r="W299" i="42"/>
  <c r="V299" i="42"/>
  <c r="W298" i="42"/>
  <c r="V298" i="42"/>
  <c r="W297" i="42"/>
  <c r="V297" i="42"/>
  <c r="W296" i="42"/>
  <c r="V296" i="42"/>
  <c r="W295" i="42"/>
  <c r="V295" i="42"/>
  <c r="W294" i="42"/>
  <c r="V294" i="42"/>
  <c r="W293" i="42"/>
  <c r="V293" i="42"/>
  <c r="W292" i="42"/>
  <c r="V292" i="42"/>
  <c r="W291" i="42"/>
  <c r="V291" i="42"/>
  <c r="W290" i="42"/>
  <c r="V290" i="42"/>
  <c r="W289" i="42"/>
  <c r="V289" i="42"/>
  <c r="W288" i="42"/>
  <c r="V288" i="42"/>
  <c r="W287" i="42"/>
  <c r="V287" i="42"/>
  <c r="W286" i="42"/>
  <c r="V286" i="42"/>
  <c r="W285" i="42"/>
  <c r="V285" i="42"/>
  <c r="W284" i="42"/>
  <c r="V284" i="42"/>
  <c r="W283" i="42"/>
  <c r="V283" i="42"/>
  <c r="W282" i="42"/>
  <c r="V282" i="42"/>
  <c r="W281" i="42"/>
  <c r="V281" i="42"/>
  <c r="W280" i="42"/>
  <c r="V280" i="42"/>
  <c r="W279" i="42"/>
  <c r="V279" i="42"/>
  <c r="W278" i="42"/>
  <c r="V278" i="42"/>
  <c r="W277" i="42"/>
  <c r="V277" i="42"/>
  <c r="W276" i="42"/>
  <c r="V276" i="42"/>
  <c r="W275" i="42"/>
  <c r="V275" i="42"/>
  <c r="W274" i="42"/>
  <c r="V274" i="42"/>
  <c r="W273" i="42"/>
  <c r="V273" i="42"/>
  <c r="W272" i="42"/>
  <c r="V272" i="42"/>
  <c r="W271" i="42"/>
  <c r="V271" i="42"/>
  <c r="W270" i="42"/>
  <c r="V270" i="42"/>
  <c r="W269" i="42"/>
  <c r="V269" i="42"/>
  <c r="W268" i="42"/>
  <c r="V268" i="42"/>
  <c r="W267" i="42"/>
  <c r="V267" i="42"/>
  <c r="W266" i="42"/>
  <c r="V266" i="42"/>
  <c r="W265" i="42"/>
  <c r="V265" i="42"/>
  <c r="W264" i="42"/>
  <c r="V264" i="42"/>
  <c r="W263" i="42"/>
  <c r="V263" i="42"/>
  <c r="W262" i="42"/>
  <c r="V262" i="42"/>
  <c r="W261" i="42"/>
  <c r="V261" i="42"/>
  <c r="W260" i="42"/>
  <c r="V260" i="42"/>
  <c r="W259" i="42"/>
  <c r="V259" i="42"/>
  <c r="W258" i="42"/>
  <c r="V258" i="42"/>
  <c r="W257" i="42"/>
  <c r="V257" i="42"/>
  <c r="W256" i="42"/>
  <c r="V256" i="42"/>
  <c r="W255" i="42"/>
  <c r="V255" i="42"/>
  <c r="W254" i="42"/>
  <c r="V254" i="42"/>
  <c r="W253" i="42"/>
  <c r="V253" i="42"/>
  <c r="W252" i="42"/>
  <c r="V252" i="42"/>
  <c r="W251" i="42"/>
  <c r="V251" i="42"/>
  <c r="W250" i="42"/>
  <c r="V250" i="42"/>
  <c r="W249" i="42"/>
  <c r="V249" i="42"/>
  <c r="W248" i="42"/>
  <c r="V248" i="42"/>
  <c r="W247" i="42"/>
  <c r="V247" i="42"/>
  <c r="W246" i="42"/>
  <c r="V246" i="42"/>
  <c r="W245" i="42"/>
  <c r="V245" i="42"/>
  <c r="W244" i="42"/>
  <c r="V244" i="42"/>
  <c r="W243" i="42"/>
  <c r="V243" i="42"/>
  <c r="W242" i="42"/>
  <c r="V242" i="42"/>
  <c r="W241" i="42"/>
  <c r="V241" i="42"/>
  <c r="W240" i="42"/>
  <c r="V240" i="42"/>
  <c r="W239" i="42"/>
  <c r="V239" i="42"/>
  <c r="W238" i="42"/>
  <c r="V238" i="42"/>
  <c r="W237" i="42"/>
  <c r="V237" i="42"/>
  <c r="W236" i="42"/>
  <c r="V236" i="42"/>
  <c r="W235" i="42"/>
  <c r="V235" i="42"/>
  <c r="W234" i="42"/>
  <c r="V234" i="42"/>
  <c r="W233" i="42"/>
  <c r="V233" i="42"/>
  <c r="W232" i="42"/>
  <c r="V232" i="42"/>
  <c r="W231" i="42"/>
  <c r="V231" i="42"/>
  <c r="W230" i="42"/>
  <c r="V230" i="42"/>
  <c r="W229" i="42"/>
  <c r="V229" i="42"/>
  <c r="W228" i="42"/>
  <c r="V228" i="42"/>
  <c r="W227" i="42"/>
  <c r="V227" i="42"/>
  <c r="W226" i="42"/>
  <c r="V226" i="42"/>
  <c r="W225" i="42"/>
  <c r="V225" i="42"/>
  <c r="W224" i="42"/>
  <c r="V224" i="42"/>
  <c r="W223" i="42"/>
  <c r="V223" i="42"/>
  <c r="W222" i="42"/>
  <c r="V222" i="42"/>
  <c r="W221" i="42"/>
  <c r="V221" i="42"/>
  <c r="W220" i="42"/>
  <c r="V220" i="42"/>
  <c r="W219" i="42"/>
  <c r="V219" i="42"/>
  <c r="W218" i="42"/>
  <c r="V218" i="42"/>
  <c r="W217" i="42"/>
  <c r="V217" i="42"/>
  <c r="W216" i="42"/>
  <c r="V216" i="42"/>
  <c r="W215" i="42"/>
  <c r="V215" i="42"/>
  <c r="W214" i="42"/>
  <c r="V214" i="42"/>
  <c r="W213" i="42"/>
  <c r="V213" i="42"/>
  <c r="W212" i="42"/>
  <c r="V212" i="42"/>
  <c r="W211" i="42"/>
  <c r="V211" i="42"/>
  <c r="W210" i="42"/>
  <c r="V210" i="42"/>
  <c r="W209" i="42"/>
  <c r="V209" i="42"/>
  <c r="W208" i="42"/>
  <c r="V208" i="42"/>
  <c r="W207" i="42"/>
  <c r="V207" i="42"/>
  <c r="W206" i="42"/>
  <c r="V206" i="42"/>
  <c r="W205" i="42"/>
  <c r="V205" i="42"/>
  <c r="W204" i="42"/>
  <c r="V204" i="42"/>
  <c r="W203" i="42"/>
  <c r="V203" i="42"/>
  <c r="W202" i="42"/>
  <c r="V202" i="42"/>
  <c r="W201" i="42"/>
  <c r="V201" i="42"/>
  <c r="W200" i="42"/>
  <c r="V200" i="42"/>
  <c r="W199" i="42"/>
  <c r="V199" i="42"/>
  <c r="W198" i="42"/>
  <c r="V198" i="42"/>
  <c r="W197" i="42"/>
  <c r="V197" i="42"/>
  <c r="W196" i="42"/>
  <c r="V196" i="42"/>
  <c r="W195" i="42"/>
  <c r="V195" i="42"/>
  <c r="W194" i="42"/>
  <c r="V194" i="42"/>
  <c r="W193" i="42"/>
  <c r="V193" i="42"/>
  <c r="W192" i="42"/>
  <c r="V192" i="42"/>
  <c r="W191" i="42"/>
  <c r="V191" i="42"/>
  <c r="W190" i="42"/>
  <c r="V190" i="42"/>
  <c r="W189" i="42"/>
  <c r="V189" i="42"/>
  <c r="W188" i="42"/>
  <c r="V188" i="42"/>
  <c r="W187" i="42"/>
  <c r="V187" i="42"/>
  <c r="W186" i="42"/>
  <c r="V186" i="42"/>
  <c r="W185" i="42"/>
  <c r="V185" i="42"/>
  <c r="W184" i="42"/>
  <c r="V184" i="42"/>
  <c r="W183" i="42"/>
  <c r="V183" i="42"/>
  <c r="W182" i="42"/>
  <c r="V182" i="42"/>
  <c r="W181" i="42"/>
  <c r="V181" i="42"/>
  <c r="W180" i="42"/>
  <c r="V180" i="42"/>
  <c r="W179" i="42"/>
  <c r="V179" i="42"/>
  <c r="W178" i="42"/>
  <c r="V178" i="42"/>
  <c r="W177" i="42"/>
  <c r="V177" i="42"/>
  <c r="W176" i="42"/>
  <c r="V176" i="42"/>
  <c r="W175" i="42"/>
  <c r="V175" i="42"/>
  <c r="W174" i="42"/>
  <c r="V174" i="42"/>
  <c r="W173" i="42"/>
  <c r="V173" i="42"/>
  <c r="W172" i="42"/>
  <c r="V172" i="42"/>
  <c r="W171" i="42"/>
  <c r="V171" i="42"/>
  <c r="W170" i="42"/>
  <c r="V170" i="42"/>
  <c r="W169" i="42"/>
  <c r="V169" i="42"/>
  <c r="W168" i="42"/>
  <c r="V168" i="42"/>
  <c r="W167" i="42"/>
  <c r="V167" i="42"/>
  <c r="W166" i="42"/>
  <c r="V166" i="42"/>
  <c r="W165" i="42"/>
  <c r="V165" i="42"/>
  <c r="W164" i="42"/>
  <c r="V164" i="42"/>
  <c r="W163" i="42"/>
  <c r="V163" i="42"/>
  <c r="W162" i="42"/>
  <c r="V162" i="42"/>
  <c r="W161" i="42"/>
  <c r="V161" i="42"/>
  <c r="W160" i="42"/>
  <c r="V160" i="42"/>
  <c r="W159" i="42"/>
  <c r="V159" i="42"/>
  <c r="W158" i="42"/>
  <c r="V158" i="42"/>
  <c r="W157" i="42"/>
  <c r="V157" i="42"/>
  <c r="W156" i="42"/>
  <c r="V156" i="42"/>
  <c r="W155" i="42"/>
  <c r="V155" i="42"/>
  <c r="W154" i="42"/>
  <c r="V154" i="42"/>
  <c r="W153" i="42"/>
  <c r="V153" i="42"/>
  <c r="W152" i="42"/>
  <c r="V152" i="42"/>
  <c r="W151" i="42"/>
  <c r="V151" i="42"/>
  <c r="W150" i="42"/>
  <c r="V150" i="42"/>
  <c r="W149" i="42"/>
  <c r="V149" i="42"/>
  <c r="W148" i="42"/>
  <c r="V148" i="42"/>
  <c r="W147" i="42"/>
  <c r="V147" i="42"/>
  <c r="W146" i="42"/>
  <c r="V146" i="42"/>
  <c r="W145" i="42"/>
  <c r="V145" i="42"/>
  <c r="W144" i="42"/>
  <c r="V144" i="42"/>
  <c r="W143" i="42"/>
  <c r="V143" i="42"/>
  <c r="W142" i="42"/>
  <c r="V142" i="42"/>
  <c r="W141" i="42"/>
  <c r="V141" i="42"/>
  <c r="W140" i="42"/>
  <c r="V140" i="42"/>
  <c r="W139" i="42"/>
  <c r="V139" i="42"/>
  <c r="W138" i="42"/>
  <c r="V138" i="42"/>
  <c r="W137" i="42"/>
  <c r="V137" i="42"/>
  <c r="W136" i="42"/>
  <c r="V136" i="42"/>
  <c r="W135" i="42"/>
  <c r="V135" i="42"/>
  <c r="W134" i="42"/>
  <c r="V134" i="42"/>
  <c r="W133" i="42"/>
  <c r="V133" i="42"/>
  <c r="W132" i="42"/>
  <c r="V132" i="42"/>
  <c r="W131" i="42"/>
  <c r="V131" i="42"/>
  <c r="W130" i="42"/>
  <c r="V130" i="42"/>
  <c r="W129" i="42"/>
  <c r="V129" i="42"/>
  <c r="W128" i="42"/>
  <c r="V128" i="42"/>
  <c r="W127" i="42"/>
  <c r="V127" i="42"/>
  <c r="W126" i="42"/>
  <c r="V126" i="42"/>
  <c r="W125" i="42"/>
  <c r="V125" i="42"/>
  <c r="W124" i="42"/>
  <c r="V124" i="42"/>
  <c r="W123" i="42"/>
  <c r="V123" i="42"/>
  <c r="W122" i="42"/>
  <c r="V122" i="42"/>
  <c r="W121" i="42"/>
  <c r="V121" i="42"/>
  <c r="W120" i="42"/>
  <c r="V120" i="42"/>
  <c r="W119" i="42"/>
  <c r="V119" i="42"/>
  <c r="W118" i="42"/>
  <c r="V118" i="42"/>
  <c r="W117" i="42"/>
  <c r="V117" i="42"/>
  <c r="W116" i="42"/>
  <c r="V116" i="42"/>
  <c r="W115" i="42"/>
  <c r="V115" i="42"/>
  <c r="W114" i="42"/>
  <c r="V114" i="42"/>
  <c r="W113" i="42"/>
  <c r="V113" i="42"/>
  <c r="W112" i="42"/>
  <c r="V112" i="42"/>
  <c r="W111" i="42"/>
  <c r="V111" i="42"/>
  <c r="W110" i="42"/>
  <c r="V110" i="42"/>
  <c r="W109" i="42"/>
  <c r="V109" i="42"/>
  <c r="W108" i="42"/>
  <c r="V108" i="42"/>
  <c r="W107" i="42"/>
  <c r="V107" i="42"/>
  <c r="W106" i="42"/>
  <c r="V106" i="42"/>
  <c r="W105" i="42"/>
  <c r="V105" i="42"/>
  <c r="W104" i="42"/>
  <c r="V104" i="42"/>
  <c r="W103" i="42"/>
  <c r="V103" i="42"/>
  <c r="W102" i="42"/>
  <c r="V102" i="42"/>
  <c r="W101" i="42"/>
  <c r="V101" i="42"/>
  <c r="W100" i="42"/>
  <c r="V100" i="42"/>
  <c r="W99" i="42"/>
  <c r="V99" i="42"/>
  <c r="W98" i="42"/>
  <c r="V98" i="42"/>
  <c r="W97" i="42"/>
  <c r="V97" i="42"/>
  <c r="W96" i="42"/>
  <c r="V96" i="42"/>
  <c r="W95" i="42"/>
  <c r="V95" i="42"/>
  <c r="W94" i="42"/>
  <c r="V94" i="42"/>
  <c r="W93" i="42"/>
  <c r="V93" i="42"/>
  <c r="W92" i="42"/>
  <c r="V92" i="42"/>
  <c r="W91" i="42"/>
  <c r="V91" i="42"/>
  <c r="W90" i="42"/>
  <c r="V90" i="42"/>
  <c r="W89" i="42"/>
  <c r="V89" i="42"/>
  <c r="W88" i="42"/>
  <c r="V88" i="42"/>
  <c r="W87" i="42"/>
  <c r="V87" i="42"/>
  <c r="W86" i="42"/>
  <c r="V86" i="42"/>
  <c r="W85" i="42"/>
  <c r="V85" i="42"/>
  <c r="W84" i="42"/>
  <c r="V84" i="42"/>
  <c r="W83" i="42"/>
  <c r="V83" i="42"/>
  <c r="W82" i="42"/>
  <c r="V82" i="42"/>
  <c r="W81" i="42"/>
  <c r="V81" i="42"/>
  <c r="W80" i="42"/>
  <c r="V80" i="42"/>
  <c r="W79" i="42"/>
  <c r="V79" i="42"/>
  <c r="W78" i="42"/>
  <c r="V78" i="42"/>
  <c r="W77" i="42"/>
  <c r="V77" i="42"/>
  <c r="W76" i="42"/>
  <c r="V76" i="42"/>
  <c r="W75" i="42"/>
  <c r="V75" i="42"/>
  <c r="W74" i="42"/>
  <c r="V74" i="42"/>
  <c r="W73" i="42"/>
  <c r="V73" i="42"/>
  <c r="W72" i="42"/>
  <c r="V72" i="42"/>
  <c r="W71" i="42"/>
  <c r="V71" i="42"/>
  <c r="W70" i="42"/>
  <c r="V70" i="42"/>
  <c r="W69" i="42"/>
  <c r="V69" i="42"/>
  <c r="W68" i="42"/>
  <c r="V68" i="42"/>
  <c r="W67" i="42"/>
  <c r="V67" i="42"/>
  <c r="W66" i="42"/>
  <c r="V66" i="42"/>
  <c r="W65" i="42"/>
  <c r="V65" i="42"/>
  <c r="W64" i="42"/>
  <c r="V64" i="42"/>
  <c r="W63" i="42"/>
  <c r="V63" i="42"/>
  <c r="W62" i="42"/>
  <c r="V62" i="42"/>
  <c r="W61" i="42"/>
  <c r="V61" i="42"/>
  <c r="W60" i="42"/>
  <c r="V60" i="42"/>
  <c r="W59" i="42"/>
  <c r="V59" i="42"/>
  <c r="W58" i="42"/>
  <c r="V58" i="42"/>
  <c r="W57" i="42"/>
  <c r="V57" i="42"/>
  <c r="W56" i="42"/>
  <c r="V56" i="42"/>
  <c r="W55" i="42"/>
  <c r="V55" i="42"/>
  <c r="W54" i="42"/>
  <c r="V54" i="42"/>
  <c r="W53" i="42"/>
  <c r="V53" i="42"/>
  <c r="W52" i="42"/>
  <c r="V52" i="42"/>
  <c r="W51" i="42"/>
  <c r="V51" i="42"/>
  <c r="W50" i="42"/>
  <c r="V50" i="42"/>
  <c r="W49" i="42"/>
  <c r="V49" i="42"/>
  <c r="W48" i="42"/>
  <c r="V48" i="42"/>
  <c r="W47" i="42"/>
  <c r="V47" i="42"/>
  <c r="W46" i="42"/>
  <c r="V46" i="42"/>
  <c r="W45" i="42"/>
  <c r="V45" i="42"/>
  <c r="W44" i="42"/>
  <c r="V44" i="42"/>
  <c r="W43" i="42"/>
  <c r="V43" i="42"/>
  <c r="W42" i="42"/>
  <c r="V42" i="42"/>
  <c r="W41" i="42"/>
  <c r="V41" i="42"/>
  <c r="W40" i="42"/>
  <c r="V40" i="42"/>
  <c r="W39" i="42"/>
  <c r="V39" i="42"/>
  <c r="W38" i="42"/>
  <c r="V38" i="42"/>
  <c r="W37" i="42"/>
  <c r="V37" i="42"/>
  <c r="W36" i="42"/>
  <c r="V36" i="42"/>
  <c r="W35" i="42"/>
  <c r="V35" i="42"/>
  <c r="W34" i="42"/>
  <c r="V34" i="42"/>
  <c r="W33" i="42"/>
  <c r="V33" i="42"/>
  <c r="W32" i="42"/>
  <c r="V32" i="42"/>
  <c r="W31" i="42"/>
  <c r="V31" i="42"/>
  <c r="W30" i="42"/>
  <c r="V30" i="42"/>
  <c r="W29" i="42"/>
  <c r="V29" i="42"/>
  <c r="W28" i="42"/>
  <c r="V28" i="42"/>
  <c r="W27" i="42"/>
  <c r="V27" i="42"/>
  <c r="W26" i="42"/>
  <c r="V26" i="42"/>
  <c r="W25" i="42"/>
  <c r="V25" i="42"/>
  <c r="W24" i="42"/>
  <c r="V24" i="42"/>
  <c r="W23" i="42"/>
  <c r="V23" i="42"/>
  <c r="W22" i="42"/>
  <c r="V22" i="42"/>
  <c r="W21" i="42"/>
  <c r="V21" i="42"/>
  <c r="W20" i="42"/>
  <c r="V20" i="42"/>
  <c r="W19" i="42"/>
  <c r="V19" i="42"/>
  <c r="W18" i="42"/>
  <c r="V18" i="42"/>
  <c r="W17" i="42"/>
  <c r="V17" i="42"/>
  <c r="W16" i="42"/>
  <c r="V16" i="42"/>
  <c r="W15" i="42"/>
  <c r="V15" i="42"/>
  <c r="W14" i="42"/>
  <c r="V14" i="42"/>
  <c r="W13" i="42"/>
  <c r="V13" i="42"/>
  <c r="W12" i="42"/>
  <c r="V12" i="42"/>
  <c r="W11" i="42"/>
  <c r="V11" i="42"/>
  <c r="W10" i="42"/>
  <c r="V10" i="42"/>
  <c r="W9" i="42"/>
  <c r="V9" i="42"/>
  <c r="W8" i="42"/>
  <c r="V8" i="42"/>
  <c r="W7" i="42"/>
  <c r="V7" i="42"/>
  <c r="W6" i="42"/>
  <c r="V6" i="42"/>
  <c r="W5" i="42"/>
  <c r="V5" i="42"/>
  <c r="W4" i="42"/>
  <c r="V4" i="42"/>
  <c r="W3" i="42"/>
  <c r="V3" i="42"/>
  <c r="W2" i="42"/>
  <c r="V2" i="42"/>
  <c r="V919" i="42" s="1"/>
  <c r="X2" i="17"/>
  <c r="X3" i="17"/>
  <c r="W919" i="42" l="1"/>
  <c r="K36" i="1"/>
  <c r="H36" i="1"/>
  <c r="H57" i="41" l="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K26" i="41"/>
  <c r="H107" i="41" l="1"/>
  <c r="K107" i="41"/>
  <c r="I35" i="1"/>
  <c r="K35" i="1" s="1"/>
  <c r="Z15" i="39"/>
  <c r="I34" i="1"/>
  <c r="K34" i="1" s="1"/>
  <c r="Z17" i="38"/>
  <c r="I33" i="1"/>
  <c r="K33" i="1" s="1"/>
  <c r="Z11" i="37"/>
  <c r="I32" i="1"/>
  <c r="K32" i="1" s="1"/>
  <c r="Z11" i="36"/>
  <c r="I31" i="1"/>
  <c r="K31" i="1" s="1"/>
  <c r="Z20" i="35"/>
  <c r="I30" i="1"/>
  <c r="K30" i="1" s="1"/>
  <c r="Z18" i="34"/>
  <c r="I29" i="1"/>
  <c r="K29" i="1" s="1"/>
  <c r="Z20" i="33"/>
  <c r="I28" i="1"/>
  <c r="K28" i="1" s="1"/>
  <c r="Z21" i="32"/>
  <c r="I27" i="1"/>
  <c r="K27" i="1" s="1"/>
  <c r="Z18" i="31"/>
  <c r="I26" i="1"/>
  <c r="Z19" i="30"/>
  <c r="I25" i="1"/>
  <c r="Z38" i="28"/>
  <c r="I24" i="1"/>
  <c r="Z18" i="26"/>
  <c r="I23" i="1"/>
  <c r="Z23" i="25"/>
  <c r="I22" i="1"/>
  <c r="Z40" i="23"/>
  <c r="I21" i="1"/>
  <c r="Z15" i="22"/>
  <c r="I20" i="1"/>
  <c r="Z14" i="27"/>
  <c r="X27" i="20"/>
  <c r="X26" i="20"/>
  <c r="X25" i="20"/>
  <c r="X24" i="20"/>
  <c r="X23" i="20"/>
  <c r="X22" i="20"/>
  <c r="X21" i="20"/>
  <c r="X20" i="20"/>
  <c r="X19" i="20"/>
  <c r="X18" i="20"/>
  <c r="X28" i="20" s="1"/>
  <c r="I18" i="1" s="1"/>
  <c r="K18" i="1" s="1"/>
  <c r="X17" i="20"/>
  <c r="X29" i="12"/>
  <c r="X28" i="12"/>
  <c r="X27" i="12"/>
  <c r="X26" i="12"/>
  <c r="X25" i="12"/>
  <c r="X24" i="12"/>
  <c r="X23" i="12"/>
  <c r="X22" i="12"/>
  <c r="X21" i="12"/>
  <c r="X20" i="12"/>
  <c r="X19" i="12"/>
  <c r="X18" i="12"/>
  <c r="X23" i="11"/>
  <c r="X22" i="11"/>
  <c r="X21" i="11"/>
  <c r="X20" i="11"/>
  <c r="X19" i="11"/>
  <c r="X18" i="11"/>
  <c r="X17" i="11"/>
  <c r="X16" i="11"/>
  <c r="X24" i="11" s="1"/>
  <c r="I16" i="1" s="1"/>
  <c r="K16" i="1" s="1"/>
  <c r="X15" i="11"/>
  <c r="X18" i="10"/>
  <c r="X17" i="10"/>
  <c r="X16" i="10"/>
  <c r="X15" i="10"/>
  <c r="X14" i="10"/>
  <c r="X13" i="10"/>
  <c r="X12" i="10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I13" i="1"/>
  <c r="K13" i="1" s="1"/>
  <c r="X14" i="19"/>
  <c r="X10" i="18"/>
  <c r="X9" i="18"/>
  <c r="X11" i="18" s="1"/>
  <c r="I12" i="1" s="1"/>
  <c r="K12" i="1" s="1"/>
  <c r="X8" i="18"/>
  <c r="D11" i="1"/>
  <c r="U3" i="40"/>
  <c r="U4" i="40"/>
  <c r="U5" i="40"/>
  <c r="U6" i="40"/>
  <c r="U7" i="40"/>
  <c r="U8" i="40"/>
  <c r="U9" i="40"/>
  <c r="U2" i="40"/>
  <c r="U10" i="40" s="1"/>
  <c r="I11" i="1" s="1"/>
  <c r="K11" i="1" s="1"/>
  <c r="T3" i="40"/>
  <c r="T4" i="40"/>
  <c r="T5" i="40"/>
  <c r="T6" i="40"/>
  <c r="T7" i="40"/>
  <c r="T8" i="40"/>
  <c r="T9" i="40"/>
  <c r="T2" i="40"/>
  <c r="G10" i="40"/>
  <c r="I10" i="1"/>
  <c r="K10" i="1" s="1"/>
  <c r="X18" i="14"/>
  <c r="I9" i="1"/>
  <c r="K9" i="1" s="1"/>
  <c r="X11" i="13"/>
  <c r="I8" i="1"/>
  <c r="K8" i="1" s="1"/>
  <c r="X18" i="16"/>
  <c r="I7" i="1"/>
  <c r="K7" i="1" s="1"/>
  <c r="X13" i="15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1" i="8"/>
  <c r="X37" i="8" s="1"/>
  <c r="I6" i="1" s="1"/>
  <c r="K6" i="1" s="1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I4" i="1"/>
  <c r="K4" i="1" s="1"/>
  <c r="X33" i="7"/>
  <c r="D3" i="1"/>
  <c r="X21" i="5"/>
  <c r="X20" i="5"/>
  <c r="X19" i="5"/>
  <c r="X18" i="5"/>
  <c r="X17" i="5"/>
  <c r="X16" i="5"/>
  <c r="X15" i="5"/>
  <c r="X14" i="5"/>
  <c r="I2" i="1"/>
  <c r="X25" i="17"/>
  <c r="X30" i="12" l="1"/>
  <c r="I17" i="1" s="1"/>
  <c r="K17" i="1" s="1"/>
  <c r="X19" i="10"/>
  <c r="I15" i="1" s="1"/>
  <c r="K15" i="1" s="1"/>
  <c r="X39" i="9"/>
  <c r="I14" i="1" s="1"/>
  <c r="K14" i="1" s="1"/>
  <c r="T10" i="40"/>
  <c r="F11" i="1" s="1"/>
  <c r="H11" i="1" s="1"/>
  <c r="X55" i="6"/>
  <c r="I5" i="1" s="1"/>
  <c r="K5" i="1" s="1"/>
  <c r="X22" i="5"/>
  <c r="I3" i="1" s="1"/>
  <c r="D35" i="1"/>
  <c r="O7" i="39"/>
  <c r="Z6" i="39"/>
  <c r="Z5" i="39"/>
  <c r="Z4" i="39"/>
  <c r="Z3" i="39"/>
  <c r="Z2" i="39"/>
  <c r="F34" i="1"/>
  <c r="H34" i="1" s="1"/>
  <c r="D34" i="1"/>
  <c r="Z8" i="38"/>
  <c r="O8" i="38"/>
  <c r="F33" i="1"/>
  <c r="H33" i="1" s="1"/>
  <c r="D33" i="1"/>
  <c r="Z5" i="37"/>
  <c r="O5" i="37"/>
  <c r="F32" i="1"/>
  <c r="H32" i="1" s="1"/>
  <c r="D32" i="1"/>
  <c r="Z5" i="36"/>
  <c r="O5" i="36"/>
  <c r="D31" i="1"/>
  <c r="D30" i="1"/>
  <c r="D29" i="1"/>
  <c r="D28" i="1"/>
  <c r="O9" i="35"/>
  <c r="O8" i="34"/>
  <c r="O9" i="33"/>
  <c r="O10" i="32"/>
  <c r="Z8" i="35"/>
  <c r="Z7" i="35"/>
  <c r="Z6" i="35"/>
  <c r="Z5" i="35"/>
  <c r="Z4" i="35"/>
  <c r="Z3" i="35"/>
  <c r="Z2" i="35"/>
  <c r="Z7" i="34"/>
  <c r="Z6" i="34"/>
  <c r="Z5" i="34"/>
  <c r="Z4" i="34"/>
  <c r="Z3" i="34"/>
  <c r="Z2" i="34"/>
  <c r="Z8" i="33"/>
  <c r="Z7" i="33"/>
  <c r="Z6" i="33"/>
  <c r="Z5" i="33"/>
  <c r="Z4" i="33"/>
  <c r="Z3" i="33"/>
  <c r="Z2" i="33"/>
  <c r="Z9" i="32"/>
  <c r="Z8" i="32"/>
  <c r="Z7" i="32"/>
  <c r="Z6" i="32"/>
  <c r="Z5" i="32"/>
  <c r="Z4" i="32"/>
  <c r="Z3" i="32"/>
  <c r="Z2" i="32"/>
  <c r="D27" i="1"/>
  <c r="D26" i="1"/>
  <c r="O8" i="31"/>
  <c r="O9" i="30"/>
  <c r="Z7" i="31"/>
  <c r="Z6" i="31"/>
  <c r="Z5" i="31"/>
  <c r="Z4" i="31"/>
  <c r="Z3" i="31"/>
  <c r="Z2" i="31"/>
  <c r="Z8" i="30"/>
  <c r="Z7" i="30"/>
  <c r="Z6" i="30"/>
  <c r="Z5" i="30"/>
  <c r="Z4" i="30"/>
  <c r="Z3" i="30"/>
  <c r="Z2" i="30"/>
  <c r="D25" i="1"/>
  <c r="O18" i="28"/>
  <c r="Z17" i="28"/>
  <c r="Z16" i="28"/>
  <c r="Z15" i="28"/>
  <c r="Z14" i="28"/>
  <c r="Z13" i="28"/>
  <c r="Z12" i="28"/>
  <c r="Z11" i="28"/>
  <c r="Z10" i="28"/>
  <c r="Z9" i="28"/>
  <c r="Z8" i="28"/>
  <c r="Z7" i="28"/>
  <c r="Z6" i="28"/>
  <c r="Z5" i="28"/>
  <c r="Z4" i="28"/>
  <c r="Z3" i="28"/>
  <c r="Z2" i="28"/>
  <c r="D24" i="1"/>
  <c r="O8" i="26"/>
  <c r="D23" i="1"/>
  <c r="O10" i="25"/>
  <c r="D22" i="1"/>
  <c r="O19" i="23"/>
  <c r="Z7" i="23"/>
  <c r="Z8" i="23"/>
  <c r="Z9" i="23"/>
  <c r="Z10" i="23"/>
  <c r="Z11" i="23"/>
  <c r="Z12" i="23"/>
  <c r="Z13" i="23"/>
  <c r="Z14" i="23"/>
  <c r="Z15" i="23"/>
  <c r="Z16" i="23"/>
  <c r="Z17" i="23"/>
  <c r="Z18" i="23"/>
  <c r="D20" i="1"/>
  <c r="O6" i="27"/>
  <c r="D21" i="1"/>
  <c r="O7" i="22"/>
  <c r="Z5" i="27"/>
  <c r="Z4" i="27"/>
  <c r="Z3" i="27"/>
  <c r="Z2" i="27"/>
  <c r="Z7" i="26"/>
  <c r="Z6" i="26"/>
  <c r="Z5" i="26"/>
  <c r="Z4" i="26"/>
  <c r="Z3" i="26"/>
  <c r="Z8" i="26" s="1"/>
  <c r="F24" i="1" s="1"/>
  <c r="Z2" i="26"/>
  <c r="Z7" i="39" l="1"/>
  <c r="F35" i="1" s="1"/>
  <c r="H35" i="1" s="1"/>
  <c r="Z9" i="35"/>
  <c r="F31" i="1" s="1"/>
  <c r="H31" i="1" s="1"/>
  <c r="Z8" i="34"/>
  <c r="F30" i="1" s="1"/>
  <c r="H30" i="1" s="1"/>
  <c r="Z9" i="33"/>
  <c r="F29" i="1" s="1"/>
  <c r="H29" i="1" s="1"/>
  <c r="Z10" i="32"/>
  <c r="F28" i="1" s="1"/>
  <c r="H28" i="1" s="1"/>
  <c r="Z8" i="31"/>
  <c r="F27" i="1" s="1"/>
  <c r="H27" i="1" s="1"/>
  <c r="Z9" i="30"/>
  <c r="F26" i="1" s="1"/>
  <c r="Z18" i="28"/>
  <c r="F25" i="1" s="1"/>
  <c r="Z6" i="27"/>
  <c r="F20" i="1" s="1"/>
  <c r="Z9" i="25"/>
  <c r="Z8" i="25"/>
  <c r="Z7" i="25"/>
  <c r="Z6" i="25"/>
  <c r="Z5" i="25"/>
  <c r="Z4" i="25"/>
  <c r="Z3" i="25"/>
  <c r="Z2" i="25"/>
  <c r="Z6" i="23"/>
  <c r="Z5" i="23"/>
  <c r="Z4" i="23"/>
  <c r="Z3" i="23"/>
  <c r="Z2" i="23"/>
  <c r="Z6" i="22"/>
  <c r="Z5" i="22"/>
  <c r="Z4" i="22"/>
  <c r="Z3" i="22"/>
  <c r="Z2" i="22"/>
  <c r="D18" i="1"/>
  <c r="N13" i="20"/>
  <c r="D2" i="1"/>
  <c r="N12" i="17"/>
  <c r="D17" i="1"/>
  <c r="N14" i="12"/>
  <c r="D16" i="1"/>
  <c r="N11" i="11"/>
  <c r="D15" i="1"/>
  <c r="N9" i="10"/>
  <c r="D14" i="1"/>
  <c r="N19" i="9"/>
  <c r="D13" i="1"/>
  <c r="N6" i="19"/>
  <c r="D12" i="1"/>
  <c r="N5" i="18"/>
  <c r="D10" i="1"/>
  <c r="N8" i="14"/>
  <c r="D9" i="1"/>
  <c r="D8" i="1"/>
  <c r="N5" i="13"/>
  <c r="N8" i="16"/>
  <c r="D7" i="1"/>
  <c r="N6" i="15"/>
  <c r="D6" i="1"/>
  <c r="N18" i="8"/>
  <c r="D5" i="1"/>
  <c r="D4" i="1"/>
  <c r="N27" i="6"/>
  <c r="N16" i="7"/>
  <c r="N10" i="5"/>
  <c r="X8" i="20"/>
  <c r="X9" i="20"/>
  <c r="X10" i="20"/>
  <c r="X11" i="20"/>
  <c r="X12" i="20"/>
  <c r="X2" i="20"/>
  <c r="X3" i="20"/>
  <c r="X4" i="20"/>
  <c r="X5" i="20"/>
  <c r="X6" i="20"/>
  <c r="X7" i="20"/>
  <c r="X2" i="19"/>
  <c r="X3" i="19"/>
  <c r="X4" i="19"/>
  <c r="X5" i="19"/>
  <c r="X2" i="18"/>
  <c r="X3" i="18"/>
  <c r="X4" i="18"/>
  <c r="X4" i="17"/>
  <c r="X5" i="17"/>
  <c r="X6" i="17"/>
  <c r="X7" i="17"/>
  <c r="X8" i="17"/>
  <c r="X9" i="17"/>
  <c r="X10" i="17"/>
  <c r="X11" i="17"/>
  <c r="X2" i="16"/>
  <c r="X3" i="16"/>
  <c r="X8" i="16" s="1"/>
  <c r="F8" i="1" s="1"/>
  <c r="H8" i="1" s="1"/>
  <c r="X4" i="16"/>
  <c r="X5" i="16"/>
  <c r="X6" i="16"/>
  <c r="X7" i="16"/>
  <c r="X5" i="15"/>
  <c r="X2" i="15"/>
  <c r="X3" i="15"/>
  <c r="X4" i="15"/>
  <c r="X2" i="14"/>
  <c r="X3" i="14"/>
  <c r="X4" i="14"/>
  <c r="X5" i="14"/>
  <c r="X6" i="14"/>
  <c r="X7" i="14"/>
  <c r="X2" i="13"/>
  <c r="X3" i="13"/>
  <c r="X4" i="13"/>
  <c r="X2" i="12"/>
  <c r="X3" i="12"/>
  <c r="X4" i="12"/>
  <c r="X5" i="12"/>
  <c r="X6" i="12"/>
  <c r="X7" i="12"/>
  <c r="X8" i="12"/>
  <c r="X9" i="12"/>
  <c r="X10" i="12"/>
  <c r="X11" i="12"/>
  <c r="X12" i="12"/>
  <c r="X13" i="12"/>
  <c r="X2" i="11"/>
  <c r="X3" i="11"/>
  <c r="X4" i="11"/>
  <c r="X5" i="11"/>
  <c r="X6" i="11"/>
  <c r="X7" i="11"/>
  <c r="X8" i="11"/>
  <c r="X9" i="11"/>
  <c r="X10" i="11"/>
  <c r="X2" i="10"/>
  <c r="X3" i="10"/>
  <c r="X9" i="10" s="1"/>
  <c r="F15" i="1" s="1"/>
  <c r="H15" i="1" s="1"/>
  <c r="X4" i="10"/>
  <c r="X5" i="10"/>
  <c r="X6" i="10"/>
  <c r="X7" i="10"/>
  <c r="X8" i="10"/>
  <c r="X2" i="9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2" i="8"/>
  <c r="X3" i="8"/>
  <c r="X18" i="8" s="1"/>
  <c r="F6" i="1" s="1"/>
  <c r="H6" i="1" s="1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2" i="7"/>
  <c r="X3" i="7"/>
  <c r="X16" i="7" s="1"/>
  <c r="F4" i="1" s="1"/>
  <c r="H4" i="1" s="1"/>
  <c r="X4" i="7"/>
  <c r="X5" i="7"/>
  <c r="X6" i="7"/>
  <c r="X7" i="7"/>
  <c r="X8" i="7"/>
  <c r="X9" i="7"/>
  <c r="X10" i="7"/>
  <c r="X11" i="7"/>
  <c r="X12" i="7"/>
  <c r="X13" i="7"/>
  <c r="X14" i="7"/>
  <c r="X15" i="7"/>
  <c r="X2" i="6"/>
  <c r="X3" i="6"/>
  <c r="X4" i="6"/>
  <c r="X27" i="6" s="1"/>
  <c r="F5" i="1" s="1"/>
  <c r="H5" i="1" s="1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" i="5"/>
  <c r="X3" i="5"/>
  <c r="X4" i="5"/>
  <c r="X5" i="5"/>
  <c r="X6" i="5"/>
  <c r="X7" i="5"/>
  <c r="X8" i="5"/>
  <c r="X9" i="5"/>
  <c r="Z10" i="25" l="1"/>
  <c r="F23" i="1" s="1"/>
  <c r="Z19" i="23"/>
  <c r="F22" i="1" s="1"/>
  <c r="Z7" i="22"/>
  <c r="F21" i="1" s="1"/>
  <c r="X13" i="20"/>
  <c r="F18" i="1" s="1"/>
  <c r="H18" i="1" s="1"/>
  <c r="X14" i="12"/>
  <c r="F17" i="1" s="1"/>
  <c r="H17" i="1" s="1"/>
  <c r="X11" i="11"/>
  <c r="F16" i="1" s="1"/>
  <c r="H16" i="1" s="1"/>
  <c r="X19" i="9"/>
  <c r="F14" i="1" s="1"/>
  <c r="H14" i="1" s="1"/>
  <c r="X6" i="19"/>
  <c r="F13" i="1" s="1"/>
  <c r="H13" i="1" s="1"/>
  <c r="X5" i="18"/>
  <c r="F12" i="1" s="1"/>
  <c r="H12" i="1" s="1"/>
  <c r="X8" i="14"/>
  <c r="F10" i="1" s="1"/>
  <c r="H10" i="1" s="1"/>
  <c r="X5" i="13"/>
  <c r="F9" i="1" s="1"/>
  <c r="H9" i="1" s="1"/>
  <c r="X6" i="15"/>
  <c r="F7" i="1" s="1"/>
  <c r="H7" i="1" s="1"/>
  <c r="X10" i="5"/>
  <c r="F3" i="1" s="1"/>
  <c r="X12" i="17"/>
  <c r="F2" i="1" s="1"/>
  <c r="J26" i="1"/>
  <c r="K26" i="1" s="1"/>
  <c r="G26" i="1"/>
  <c r="H26" i="1" s="1"/>
  <c r="D34" i="3"/>
  <c r="B34" i="3"/>
  <c r="F34" i="3" s="1"/>
  <c r="F33" i="3"/>
  <c r="B304" i="2"/>
  <c r="D303" i="2"/>
  <c r="D305" i="2" s="1"/>
  <c r="B303" i="2"/>
  <c r="B305" i="2" s="1"/>
  <c r="D304" i="2" l="1"/>
  <c r="F304" i="2" s="1"/>
  <c r="F305" i="2"/>
  <c r="D295" i="2"/>
  <c r="D296" i="2" s="1"/>
  <c r="B295" i="2"/>
  <c r="B296" i="2" s="1"/>
  <c r="F296" i="2" s="1"/>
  <c r="D287" i="2"/>
  <c r="D288" i="2" s="1"/>
  <c r="B287" i="2"/>
  <c r="B288" i="2" s="1"/>
  <c r="F288" i="2" s="1"/>
  <c r="D279" i="2"/>
  <c r="D281" i="2" s="1"/>
  <c r="B279" i="2"/>
  <c r="B280" i="2" s="1"/>
  <c r="D271" i="2"/>
  <c r="D272" i="2" s="1"/>
  <c r="B271" i="2"/>
  <c r="B272" i="2" s="1"/>
  <c r="F272" i="2" s="1"/>
  <c r="D263" i="2"/>
  <c r="D264" i="2" s="1"/>
  <c r="B263" i="2"/>
  <c r="B264" i="2" s="1"/>
  <c r="F264" i="2" s="1"/>
  <c r="D255" i="2"/>
  <c r="D256" i="2" s="1"/>
  <c r="B255" i="2"/>
  <c r="B256" i="2" s="1"/>
  <c r="F256" i="2" s="1"/>
  <c r="D247" i="2"/>
  <c r="D248" i="2" s="1"/>
  <c r="B247" i="2"/>
  <c r="B248" i="2" s="1"/>
  <c r="D239" i="2"/>
  <c r="D241" i="2" s="1"/>
  <c r="B239" i="2"/>
  <c r="B241" i="2" s="1"/>
  <c r="D231" i="2"/>
  <c r="D232" i="2" s="1"/>
  <c r="B231" i="2"/>
  <c r="B232" i="2" s="1"/>
  <c r="F232" i="2" s="1"/>
  <c r="D223" i="2"/>
  <c r="D224" i="2" s="1"/>
  <c r="B223" i="2"/>
  <c r="B224" i="2" s="1"/>
  <c r="D215" i="2"/>
  <c r="D216" i="2" s="1"/>
  <c r="B215" i="2"/>
  <c r="B216" i="2" s="1"/>
  <c r="F216" i="2" s="1"/>
  <c r="D207" i="2"/>
  <c r="D208" i="2" s="1"/>
  <c r="B207" i="2"/>
  <c r="B208" i="2" s="1"/>
  <c r="F208" i="2" s="1"/>
  <c r="D199" i="2"/>
  <c r="D200" i="2" s="1"/>
  <c r="B199" i="2"/>
  <c r="B200" i="2" s="1"/>
  <c r="F200" i="2" s="1"/>
  <c r="D191" i="2"/>
  <c r="D192" i="2" s="1"/>
  <c r="B191" i="2"/>
  <c r="B192" i="2" s="1"/>
  <c r="F192" i="2" s="1"/>
  <c r="D183" i="2"/>
  <c r="D184" i="2" s="1"/>
  <c r="B183" i="2"/>
  <c r="B184" i="2" s="1"/>
  <c r="D175" i="2"/>
  <c r="D176" i="2" s="1"/>
  <c r="B175" i="2"/>
  <c r="B176" i="2" s="1"/>
  <c r="F176" i="2" s="1"/>
  <c r="D167" i="2"/>
  <c r="D168" i="2" s="1"/>
  <c r="B167" i="2"/>
  <c r="B168" i="2" s="1"/>
  <c r="F168" i="2" s="1"/>
  <c r="B135" i="2"/>
  <c r="D161" i="2"/>
  <c r="D160" i="2"/>
  <c r="D159" i="2"/>
  <c r="B159" i="2"/>
  <c r="B161" i="2" s="1"/>
  <c r="D151" i="2"/>
  <c r="D152" i="2" s="1"/>
  <c r="B151" i="2"/>
  <c r="B152" i="2" s="1"/>
  <c r="D143" i="2"/>
  <c r="D144" i="2" s="1"/>
  <c r="B143" i="2"/>
  <c r="B144" i="2" s="1"/>
  <c r="D135" i="2"/>
  <c r="D136" i="2" s="1"/>
  <c r="B136" i="2"/>
  <c r="F136" i="2" s="1"/>
  <c r="D127" i="2"/>
  <c r="D128" i="2" s="1"/>
  <c r="B127" i="2"/>
  <c r="B128" i="2" s="1"/>
  <c r="F128" i="2" s="1"/>
  <c r="D119" i="2"/>
  <c r="D120" i="2" s="1"/>
  <c r="B119" i="2"/>
  <c r="B120" i="2" s="1"/>
  <c r="F120" i="2" s="1"/>
  <c r="D111" i="2"/>
  <c r="D112" i="2" s="1"/>
  <c r="B111" i="2"/>
  <c r="B112" i="2" s="1"/>
  <c r="D29" i="3"/>
  <c r="B29" i="3"/>
  <c r="F29" i="3" s="1"/>
  <c r="F28" i="3"/>
  <c r="B19" i="3"/>
  <c r="D19" i="3"/>
  <c r="F18" i="3"/>
  <c r="D24" i="3"/>
  <c r="F24" i="3" s="1"/>
  <c r="F23" i="3"/>
  <c r="D14" i="3"/>
  <c r="F14" i="3"/>
  <c r="F13" i="3"/>
  <c r="D105" i="2"/>
  <c r="B105" i="2"/>
  <c r="D104" i="2"/>
  <c r="B104" i="2"/>
  <c r="F104" i="2" s="1"/>
  <c r="B240" i="2" l="1"/>
  <c r="F161" i="2"/>
  <c r="B160" i="2"/>
  <c r="F160" i="2" s="1"/>
  <c r="F152" i="2"/>
  <c r="F112" i="2"/>
  <c r="B297" i="2"/>
  <c r="D297" i="2"/>
  <c r="D280" i="2"/>
  <c r="F280" i="2"/>
  <c r="B289" i="2"/>
  <c r="D289" i="2"/>
  <c r="B281" i="2"/>
  <c r="F281" i="2" s="1"/>
  <c r="F248" i="2"/>
  <c r="B273" i="2"/>
  <c r="D273" i="2"/>
  <c r="B265" i="2"/>
  <c r="D265" i="2"/>
  <c r="B257" i="2"/>
  <c r="D257" i="2"/>
  <c r="B249" i="2"/>
  <c r="D249" i="2"/>
  <c r="D240" i="2"/>
  <c r="F241" i="2"/>
  <c r="F224" i="2"/>
  <c r="B233" i="2"/>
  <c r="D233" i="2"/>
  <c r="B225" i="2"/>
  <c r="D225" i="2"/>
  <c r="B217" i="2"/>
  <c r="D217" i="2"/>
  <c r="B209" i="2"/>
  <c r="D209" i="2"/>
  <c r="B201" i="2"/>
  <c r="D201" i="2"/>
  <c r="B193" i="2"/>
  <c r="D193" i="2"/>
  <c r="F184" i="2"/>
  <c r="B185" i="2"/>
  <c r="D185" i="2"/>
  <c r="B177" i="2"/>
  <c r="D177" i="2"/>
  <c r="B169" i="2"/>
  <c r="D169" i="2"/>
  <c r="F144" i="2"/>
  <c r="B153" i="2"/>
  <c r="D153" i="2"/>
  <c r="B145" i="2"/>
  <c r="D145" i="2"/>
  <c r="B137" i="2"/>
  <c r="D137" i="2"/>
  <c r="B129" i="2"/>
  <c r="D129" i="2"/>
  <c r="B121" i="2"/>
  <c r="D121" i="2"/>
  <c r="B113" i="2"/>
  <c r="D113" i="2"/>
  <c r="F105" i="2"/>
  <c r="F19" i="3"/>
  <c r="D99" i="2"/>
  <c r="B99" i="2"/>
  <c r="F99" i="2" s="1"/>
  <c r="D98" i="2"/>
  <c r="B98" i="2"/>
  <c r="F98" i="2" s="1"/>
  <c r="D93" i="2"/>
  <c r="B93" i="2"/>
  <c r="D92" i="2"/>
  <c r="B92" i="2"/>
  <c r="F92" i="2" s="1"/>
  <c r="D87" i="2"/>
  <c r="B87" i="2"/>
  <c r="F87" i="2" s="1"/>
  <c r="G25" i="1" s="1"/>
  <c r="H25" i="1" s="1"/>
  <c r="D86" i="2"/>
  <c r="F86" i="2" s="1"/>
  <c r="J25" i="1" s="1"/>
  <c r="K25" i="1" s="1"/>
  <c r="B86" i="2"/>
  <c r="D81" i="2"/>
  <c r="B81" i="2"/>
  <c r="F81" i="2" s="1"/>
  <c r="D80" i="2"/>
  <c r="B80" i="2"/>
  <c r="D74" i="2"/>
  <c r="B75" i="2"/>
  <c r="D9" i="3"/>
  <c r="B9" i="3"/>
  <c r="F8" i="3"/>
  <c r="F4" i="3"/>
  <c r="D4" i="3"/>
  <c r="F3" i="3"/>
  <c r="F240" i="2" l="1"/>
  <c r="F297" i="2"/>
  <c r="F289" i="2"/>
  <c r="F273" i="2"/>
  <c r="F265" i="2"/>
  <c r="F257" i="2"/>
  <c r="F249" i="2"/>
  <c r="F233" i="2"/>
  <c r="F225" i="2"/>
  <c r="F217" i="2"/>
  <c r="F209" i="2"/>
  <c r="F201" i="2"/>
  <c r="F193" i="2"/>
  <c r="F185" i="2"/>
  <c r="F177" i="2"/>
  <c r="F169" i="2"/>
  <c r="F153" i="2"/>
  <c r="F145" i="2"/>
  <c r="F137" i="2"/>
  <c r="F129" i="2"/>
  <c r="F121" i="2"/>
  <c r="F113" i="2"/>
  <c r="F93" i="2"/>
  <c r="F9" i="3"/>
  <c r="F80" i="2"/>
  <c r="B74" i="2"/>
  <c r="F74" i="2" s="1"/>
  <c r="D75" i="2"/>
  <c r="F75" i="2" s="1"/>
  <c r="D36" i="2" l="1"/>
  <c r="B36" i="2"/>
  <c r="D67" i="2"/>
  <c r="D69" i="2" s="1"/>
  <c r="B67" i="2"/>
  <c r="B68" i="2" s="1"/>
  <c r="D59" i="2"/>
  <c r="D61" i="2" s="1"/>
  <c r="B59" i="2"/>
  <c r="B60" i="2" s="1"/>
  <c r="D51" i="2"/>
  <c r="D52" i="2" s="1"/>
  <c r="B51" i="2"/>
  <c r="B52" i="2" s="1"/>
  <c r="D43" i="2"/>
  <c r="D44" i="2" s="1"/>
  <c r="B43" i="2"/>
  <c r="B44" i="2" s="1"/>
  <c r="D29" i="2"/>
  <c r="D30" i="2" s="1"/>
  <c r="B29" i="2"/>
  <c r="B31" i="2" s="1"/>
  <c r="D31" i="2" l="1"/>
  <c r="D68" i="2"/>
  <c r="F68" i="2" s="1"/>
  <c r="F36" i="2"/>
  <c r="F31" i="2"/>
  <c r="B30" i="2"/>
  <c r="F30" i="2" s="1"/>
  <c r="D60" i="2"/>
  <c r="F60" i="2" s="1"/>
  <c r="B37" i="2"/>
  <c r="D37" i="2"/>
  <c r="B69" i="2"/>
  <c r="F69" i="2" s="1"/>
  <c r="B61" i="2"/>
  <c r="F61" i="2" s="1"/>
  <c r="F52" i="2"/>
  <c r="F44" i="2"/>
  <c r="B53" i="2"/>
  <c r="D53" i="2"/>
  <c r="B45" i="2"/>
  <c r="D45" i="2"/>
  <c r="D23" i="2"/>
  <c r="B23" i="2"/>
  <c r="D22" i="2"/>
  <c r="B22" i="2"/>
  <c r="F22" i="2" s="1"/>
  <c r="D17" i="2"/>
  <c r="B17" i="2"/>
  <c r="D16" i="2"/>
  <c r="B16" i="2"/>
  <c r="F16" i="2" s="1"/>
  <c r="D11" i="2"/>
  <c r="B11" i="2"/>
  <c r="D10" i="2"/>
  <c r="B10" i="2"/>
  <c r="D5" i="2"/>
  <c r="B5" i="2"/>
  <c r="D4" i="2"/>
  <c r="B4" i="2"/>
  <c r="F4" i="2" s="1"/>
  <c r="J3" i="1" s="1"/>
  <c r="K3" i="1" s="1"/>
  <c r="F11" i="2" l="1"/>
  <c r="F23" i="2"/>
  <c r="F37" i="2"/>
  <c r="F10" i="2"/>
  <c r="F5" i="2"/>
  <c r="G3" i="1" s="1"/>
  <c r="H3" i="1" s="1"/>
  <c r="F17" i="2"/>
  <c r="F53" i="2"/>
  <c r="F45" i="2"/>
</calcChain>
</file>

<file path=xl/sharedStrings.xml><?xml version="1.0" encoding="utf-8"?>
<sst xmlns="http://schemas.openxmlformats.org/spreadsheetml/2006/main" count="15487" uniqueCount="639">
  <si>
    <t>Project Name</t>
  </si>
  <si>
    <t>Project Number</t>
  </si>
  <si>
    <t>Wet detention pond</t>
  </si>
  <si>
    <t>Dry detention</t>
  </si>
  <si>
    <t>SR 15 (Hoffner Rd) From N of Lee Vista Blvd to W of SR 436</t>
  </si>
  <si>
    <t>Swale</t>
  </si>
  <si>
    <t>Swales</t>
  </si>
  <si>
    <t>N/A</t>
  </si>
  <si>
    <t>Project Type</t>
  </si>
  <si>
    <t>FDOT5-1</t>
  </si>
  <si>
    <t>FDOT5-6</t>
  </si>
  <si>
    <t>FDOT5-3</t>
  </si>
  <si>
    <t>FDOT5-8</t>
  </si>
  <si>
    <t>FDOT5-2</t>
  </si>
  <si>
    <t>FDOT5-5</t>
  </si>
  <si>
    <t>FDOT5-4</t>
  </si>
  <si>
    <t>FDOT5-7</t>
  </si>
  <si>
    <t>FDOT5-9</t>
  </si>
  <si>
    <t>FDOT5-10</t>
  </si>
  <si>
    <t>FDOT5-11</t>
  </si>
  <si>
    <t>FDOT5-12</t>
  </si>
  <si>
    <t>FDOT5-13</t>
  </si>
  <si>
    <t>FDOT5-14</t>
  </si>
  <si>
    <t>FDOT5-15</t>
  </si>
  <si>
    <t>FDOT5-16</t>
  </si>
  <si>
    <t>FDOT5-17</t>
  </si>
  <si>
    <t>FDOT5-18</t>
  </si>
  <si>
    <t>FDOT5-19</t>
  </si>
  <si>
    <t>FDOT5-20</t>
  </si>
  <si>
    <t>FDOT5-21</t>
  </si>
  <si>
    <t>FDOT5-22</t>
  </si>
  <si>
    <t>FDOT5-23</t>
  </si>
  <si>
    <t>FDOT5-24</t>
  </si>
  <si>
    <t>FDOT5-25</t>
  </si>
  <si>
    <t>FDOT5-26</t>
  </si>
  <si>
    <t>FDOT5-27</t>
  </si>
  <si>
    <t>FDOT5-28</t>
  </si>
  <si>
    <t>FDOT5-29</t>
  </si>
  <si>
    <t>FDOT5-30</t>
  </si>
  <si>
    <t>FDOT5-31</t>
  </si>
  <si>
    <t>FDOT5-32</t>
  </si>
  <si>
    <t>FDOT5-33</t>
  </si>
  <si>
    <t>FDOT5-34</t>
  </si>
  <si>
    <t>FDOT5-35</t>
  </si>
  <si>
    <t>FDOT5-36</t>
  </si>
  <si>
    <t>FDOT5-37</t>
  </si>
  <si>
    <t>FDOT5-38</t>
  </si>
  <si>
    <t>FDOT5-39</t>
  </si>
  <si>
    <t>FDOT5-40</t>
  </si>
  <si>
    <t>FDOT5-41</t>
  </si>
  <si>
    <t>FDOT5-42</t>
  </si>
  <si>
    <t>FDOT5-43</t>
  </si>
  <si>
    <t>FDOT5-44</t>
  </si>
  <si>
    <t>FDOT5-45</t>
  </si>
  <si>
    <t>FDOT5-46</t>
  </si>
  <si>
    <t>FDOT5-47</t>
  </si>
  <si>
    <t>FDOT5-48</t>
  </si>
  <si>
    <t>FDOT5-49</t>
  </si>
  <si>
    <t>FDOT5-50</t>
  </si>
  <si>
    <t>FDOT5-51</t>
  </si>
  <si>
    <t>FDOT5-52</t>
  </si>
  <si>
    <t>FDOT5-53</t>
  </si>
  <si>
    <t>FDOT5-54</t>
  </si>
  <si>
    <t>FDOT5-55</t>
  </si>
  <si>
    <t>FDOT5-56</t>
  </si>
  <si>
    <t>FDOT5-57</t>
  </si>
  <si>
    <t>FDOT5-58</t>
  </si>
  <si>
    <t>FDOT5-59</t>
  </si>
  <si>
    <t>FDOT5-60</t>
  </si>
  <si>
    <t>FDOT5-61</t>
  </si>
  <si>
    <t>FDOT5-62</t>
  </si>
  <si>
    <t>FDOT5-63</t>
  </si>
  <si>
    <t>FDOT5-64</t>
  </si>
  <si>
    <t>FDOT5-65</t>
  </si>
  <si>
    <t>FDOT5-66</t>
  </si>
  <si>
    <t>FDOT5-67</t>
  </si>
  <si>
    <t>FDOT5-68</t>
  </si>
  <si>
    <t>FDOT5-69</t>
  </si>
  <si>
    <t>FDOT5-70</t>
  </si>
  <si>
    <t>FDOT5-71</t>
  </si>
  <si>
    <t>FDOT5-72</t>
  </si>
  <si>
    <t>FDOT5-73</t>
  </si>
  <si>
    <t>FDOT5-74</t>
  </si>
  <si>
    <t>FDOT5-75</t>
  </si>
  <si>
    <t>FDOT5-76</t>
  </si>
  <si>
    <t>FDOT5-77</t>
  </si>
  <si>
    <t>FDOT5-78</t>
  </si>
  <si>
    <t>FDOT5-79</t>
  </si>
  <si>
    <t>FDOT5-80</t>
  </si>
  <si>
    <t>FDOT5-81</t>
  </si>
  <si>
    <t>FDOT5-82</t>
  </si>
  <si>
    <t>FDOT5-83</t>
  </si>
  <si>
    <t>FDOT5-84</t>
  </si>
  <si>
    <t>FDOT5-85</t>
  </si>
  <si>
    <t>FDOT5-86</t>
  </si>
  <si>
    <t>FDOT5-87</t>
  </si>
  <si>
    <t>FDOT5-88</t>
  </si>
  <si>
    <t>FDOT5-89</t>
  </si>
  <si>
    <t>FDOT5-90</t>
  </si>
  <si>
    <t>FDOT5-91</t>
  </si>
  <si>
    <t>FDOT5-92</t>
  </si>
  <si>
    <t>FDOT5-93</t>
  </si>
  <si>
    <t>FDOT5-94</t>
  </si>
  <si>
    <t>FDOT5-95</t>
  </si>
  <si>
    <t>FDOT5-96</t>
  </si>
  <si>
    <t>FDOT5-97</t>
  </si>
  <si>
    <t>FDOT5-98</t>
  </si>
  <si>
    <t>FDOT5-99</t>
  </si>
  <si>
    <t>FDOT5-100</t>
  </si>
  <si>
    <t>FDOT5-101</t>
  </si>
  <si>
    <t>FDOT5-102</t>
  </si>
  <si>
    <t>FDOT5-103</t>
  </si>
  <si>
    <t>FDOT5-104</t>
  </si>
  <si>
    <t>FDOT5-105</t>
  </si>
  <si>
    <t>FDOT5-106</t>
  </si>
  <si>
    <t>FDOT5-107</t>
  </si>
  <si>
    <t>FDOT5-108</t>
  </si>
  <si>
    <t>FDOT5-109</t>
  </si>
  <si>
    <t>FDOT5-110</t>
  </si>
  <si>
    <t>FDOT5-111</t>
  </si>
  <si>
    <t>FDOT5-112</t>
  </si>
  <si>
    <t>FDOT5-113</t>
  </si>
  <si>
    <t>FDOT5-114</t>
  </si>
  <si>
    <t>FDOT5-115</t>
  </si>
  <si>
    <t>FDOT5-116</t>
  </si>
  <si>
    <t>FDOT5-117</t>
  </si>
  <si>
    <t>FDOT5-118</t>
  </si>
  <si>
    <t>FDOT5-119</t>
  </si>
  <si>
    <t>FDOT5-120</t>
  </si>
  <si>
    <t>FDOT5-121</t>
  </si>
  <si>
    <t>FDOT5-122</t>
  </si>
  <si>
    <t>FDOT5-123</t>
  </si>
  <si>
    <t>FDOT5-124</t>
  </si>
  <si>
    <t>FDOT5-125</t>
  </si>
  <si>
    <t>FDOT5-126</t>
  </si>
  <si>
    <t>FDOT5-127</t>
  </si>
  <si>
    <t>FDOT5-128</t>
  </si>
  <si>
    <t>FDOT5-129</t>
  </si>
  <si>
    <t>FDOT5-130</t>
  </si>
  <si>
    <t>FDOT5-131</t>
  </si>
  <si>
    <t>FDOT5-132</t>
  </si>
  <si>
    <t>FDOT5-133</t>
  </si>
  <si>
    <t>FDOT5-134</t>
  </si>
  <si>
    <t>FDOT5-135</t>
  </si>
  <si>
    <t>FDOT5-136</t>
  </si>
  <si>
    <t>FDOT5-137</t>
  </si>
  <si>
    <t>FDOT5-138</t>
  </si>
  <si>
    <t>FDOT5-139</t>
  </si>
  <si>
    <t>FDOT5-140</t>
  </si>
  <si>
    <t>TP Efficiency (%)</t>
  </si>
  <si>
    <t>TN Efficiency (%)</t>
  </si>
  <si>
    <t>Total Reduction</t>
  </si>
  <si>
    <t>Dry retention</t>
  </si>
  <si>
    <t>Ditch blocks</t>
  </si>
  <si>
    <t>Street sweeping</t>
  </si>
  <si>
    <t>French drain</t>
  </si>
  <si>
    <t>Dry detention pond</t>
  </si>
  <si>
    <t>Wet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</si>
  <si>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</si>
  <si>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</si>
  <si>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</si>
  <si>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</si>
  <si>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</si>
  <si>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</si>
  <si>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</si>
  <si>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407143-6 John Young Parkway at SR 482 Sand Lake Rd Overpass</t>
  </si>
  <si>
    <t>433722-1 State Funded SIB Poinciana Parkway</t>
  </si>
  <si>
    <t>238820-A Widening of SR15 from Curry Ford Road to Underhill Road</t>
  </si>
  <si>
    <t>239057-B Widening of SR536 at I4 interchange</t>
  </si>
  <si>
    <t>239670-D Widening of SR530 from Bonnet Creek to SR535</t>
  </si>
  <si>
    <t>239691-A Widening of SR60 from Polk County Line to Indian River Line</t>
  </si>
  <si>
    <t>242429-C SR400 at SR535 Interchange</t>
  </si>
  <si>
    <t>242523-D Widening of SR400 from Polk County line to SR500</t>
  </si>
  <si>
    <t>242523-AI Widening of SR400 from Polk County line to SR500</t>
  </si>
  <si>
    <t>242523-AH Widening of SR400 from Polk County line to SR500</t>
  </si>
  <si>
    <t>242523-X Widening of SR400 from Polk County line to SR500</t>
  </si>
  <si>
    <t>242523-Y Widening of SR400 from Polk County line to SR500</t>
  </si>
  <si>
    <t>242523-Z Widening of SR400 from Polk County line to SR500</t>
  </si>
  <si>
    <t>242523-AA Widening of SR400 from Polk County line to SR500</t>
  </si>
  <si>
    <t>242523-AB Widening of SR400 from Polk County line to SR500</t>
  </si>
  <si>
    <t>242523-AC Widening of SR400 from Polk County line to SR500</t>
  </si>
  <si>
    <t>242523-V Widening of SR400 from Polk County line to SR500</t>
  </si>
  <si>
    <t>242523-AD Widening of SR400 from Polk County line to SR500</t>
  </si>
  <si>
    <t>242523-AE Widening of SR400 from Polk County line to SR500</t>
  </si>
  <si>
    <t>242523-AF Widening of SR400 from Polk County line to SR500</t>
  </si>
  <si>
    <t>242523-AG Widening of SR400 from Polk County line to SR500</t>
  </si>
  <si>
    <t>2 to 4 lanes</t>
  </si>
  <si>
    <t>239266-A SR 15 Hoffner Ave From W of SR 436 to Conway Road (Pond 1)</t>
  </si>
  <si>
    <t>SR 15 Hoffner Ave From W of SR 436 to Conway Road (Pond 1)</t>
  </si>
  <si>
    <t>239266-C SR 15 Hoffner Ave From W of SR 436 to Conway Road (Pond 3)</t>
  </si>
  <si>
    <t>SR 15 Hoffner Ave From W of SR 436 to Conway Road (Pond 3)</t>
  </si>
  <si>
    <t>74.3%/9.7%</t>
  </si>
  <si>
    <t>41.5%/5.3%</t>
  </si>
  <si>
    <t>73.8%/9.2%</t>
  </si>
  <si>
    <t>41.3%/5.1%</t>
  </si>
  <si>
    <t>SR 15 Hoffner Ave From W of SR 436 to Conway Road (Pond 2)</t>
  </si>
  <si>
    <t>76.9%/12.3%</t>
  </si>
  <si>
    <t>42.1%/5.9%</t>
  </si>
  <si>
    <t>3 to 4 lanes</t>
  </si>
  <si>
    <t>239266-D SR 15 Hoffner Ave From W of SR 436 to Conway Road (Pond 4)</t>
  </si>
  <si>
    <t>239535-A SR 50 From Good Homes RD to Pine Hills RD (Pond 1A)</t>
  </si>
  <si>
    <t>239535-C SR 50 From Good Homes RD to Pine Hills RD (Pond 2)</t>
  </si>
  <si>
    <t>239266-B SR 15 (Hoffner Rd) From N of Lee Vista Blvd to W of SR 436 (Pond 2)</t>
  </si>
  <si>
    <t>407143-C SR 482 Sand Lake Road From Universal BLVD to W of John Young Parkway (Pond 3)</t>
  </si>
  <si>
    <t>407143-D SR 482 Sand Lake Road From Universal BLVD to W of John Young Parkway (Pond 4)</t>
  </si>
  <si>
    <t>407143-A SR 482 Sand Lake Rd From W of Turkey Lake RD to Universal Blvd (Pond 1)</t>
  </si>
  <si>
    <t>407143-B SR 482 Sand Lake Rd From W of Turkey Lake RD to Universal Blvd (Pond 2)</t>
  </si>
  <si>
    <t>239535-B SR 50 From Good Homes RD to Pine Hills RD (Pond 1B)</t>
  </si>
  <si>
    <t>239535-D SR 50 From Good Homes RD to Pine Hills RD (Pond 3A)</t>
  </si>
  <si>
    <t>239535-E SR 50 From Good Homes RD to Pine Hills RD (Pond 3B)</t>
  </si>
  <si>
    <t>239535-F SR 50 From Good Homes RD to Pine Hills RD (Pond 4)</t>
  </si>
  <si>
    <t>239682-A SR 500 (US 17-92) From Aeronautical Drive to Budinger Avenue (Pond 1)</t>
  </si>
  <si>
    <t>239682-B SR 500 (US 17-92) From Aeronautical Drive to Budinger Avenue (Pond 2)</t>
  </si>
  <si>
    <t>239682-C SR 500 (US 17-92) From Aeronautical Drive to Budinger Avenue (Pond 3)</t>
  </si>
  <si>
    <t>239682-D SR 500 (US 17-92) From Aeronautical Drive to Budinger Avenue (Pond 4)</t>
  </si>
  <si>
    <t>238290-A Widening of SR530 from US 27 to Orange County Line (Pond 4)</t>
  </si>
  <si>
    <t>238421-B Widening of SR 25 from Polk County Line to Boggy Marsh Road (WDA 2)</t>
  </si>
  <si>
    <t>238421-C Widening of SR 25 from Polk County Line to Boggy Marsh Road (WDA 3)</t>
  </si>
  <si>
    <t>238421-D Widening of SR 25 from Polk County Line to Boggy Marsh Road (WDA 4)</t>
  </si>
  <si>
    <t>238421-E Widening of SR 25 from Polk County Line to Boggy Marsh Road (WDA 5)</t>
  </si>
  <si>
    <t>238810-A Widening of SR 500 from Sand Lake Road to Holden Avenue (Pond 1)</t>
  </si>
  <si>
    <t>238810-B Widening of SR 500 from Sand Lake Road to Holden Avenue (Pond 2)</t>
  </si>
  <si>
    <t>238810-C Widening of SR 500 from Sand Lake Road to Holden Avenue (Pond 3)</t>
  </si>
  <si>
    <t>238810-D Widening of SR 500 from Sand Lake Road to Holden Avenue (Pond 4)</t>
  </si>
  <si>
    <t>238820-B Widening of SR15 from Curry Ford Road to Underhill Road (Pond A)</t>
  </si>
  <si>
    <t>238820-C Widening of SR15 from Curry Ford Road to Underhill Road (Pond B)</t>
  </si>
  <si>
    <t>238945-A Widening of SR423 From Church Street to SR50 (Area 1)</t>
  </si>
  <si>
    <t>238945-B Widening of SR423 From Church Street to SR50 (Ponds 2 and 3)</t>
  </si>
  <si>
    <t>239057-A:H Widening of SR536 at I4 interchange (Ponds A, B, C, D, E, F, G, H)</t>
  </si>
  <si>
    <t>239185-B Widening of SR500 from Taft-Vineland to Sand Lake Road (Pond 6C)</t>
  </si>
  <si>
    <t>239185-C Widening of SR500 from Taft-Vineland to Sand Lake Road (Pond 6AB)</t>
  </si>
  <si>
    <t>238238-A Wet Detention Pond on SR500 (Area 1)</t>
  </si>
  <si>
    <t>239416-F Widening of SR500 from Osceola County Line to Taft-Vineland (Pond 2)</t>
  </si>
  <si>
    <t>239416-A Widening of SR500 from Osceola County Line to Taft-Vineland (Pond 7)</t>
  </si>
  <si>
    <t>239416-D Widening of SR500 from Osceola County Line to Taft-Vineland (Pond 4)</t>
  </si>
  <si>
    <t>239416-E Widening of SR500 from Osceola County Line to Taft-Vineland (Pond 3)</t>
  </si>
  <si>
    <t>239454-A Widening of SR436 from SR528 to SR552 (Pond A)</t>
  </si>
  <si>
    <t>239454-B Widening of SR436 from SR528 to SR552 (Pond B)</t>
  </si>
  <si>
    <t>239635-A New Bridge SR 500 at Reedy Creek (Pond 1)</t>
  </si>
  <si>
    <t>239635-B New Bridge SR 500 at Reedy Creek (Pond 2)</t>
  </si>
  <si>
    <t>239663-A Widening of SR 530 from SR 535 to Hoagland Boulevard (Pond 1)</t>
  </si>
  <si>
    <t>239663-B Widening of SR 530 from SR 535 to Hoagland Boulevard (Pond 2)</t>
  </si>
  <si>
    <t>239663-C Widening of SR 530 from SR 535 to Hoagland Boulevard (Pond 3)</t>
  </si>
  <si>
    <t>239663-D Widening of SR 530 from SR 535 to Hoagland Boulevard (Pond 4)</t>
  </si>
  <si>
    <t>239670-A Widening of SR530 from Bonnet Creek to SR535 (WRA 2)</t>
  </si>
  <si>
    <t>239670-B Widening of SR530 from Bonnet Creek to SR535 (WRA 3)</t>
  </si>
  <si>
    <t>239670-C Widening of SR530 from Bonnet Creek to SR535 (WRA 4)</t>
  </si>
  <si>
    <t>239673-B Widening of SR 500 from CR532 to CR534 (Pond 2)</t>
  </si>
  <si>
    <t>239673-A Widening of SR 500 from CR532 to CR534 (Pond 1)</t>
  </si>
  <si>
    <t>239673-C Widening of SR 500 from CR532 to CR534 (Pond 3)</t>
  </si>
  <si>
    <t>239673-E Widening of SR 500 from CR532 to CR534 (Pond 6)</t>
  </si>
  <si>
    <t>239673-F Widening of SR 500 from CR532 to CR534 (Pond 7)</t>
  </si>
  <si>
    <t>239673-G Widening of SR 500 from CR532 to CR534 (Pond 8)</t>
  </si>
  <si>
    <t>239673-D Widening of SR 500 from CR532 to CR534 (Pond 5)</t>
  </si>
  <si>
    <t>239674-G Widening of SR500 from CR534 to SR15 (Pond 8)</t>
  </si>
  <si>
    <t>239674-A Widening of SR500 from CR534 to SR15 (Pond 2)</t>
  </si>
  <si>
    <t>239674-B Widening of SR500 from CR534 to SR15 (Pond 3)</t>
  </si>
  <si>
    <t>239674-C Widening of SR500 from CR534 to SR15 (Pond 4)</t>
  </si>
  <si>
    <t>239674-D Widening of SR500 from CR534 to SR15 (Pond 5)</t>
  </si>
  <si>
    <t>239674-E Widening of SR500 from CR534 to SR15 (Pond 6)</t>
  </si>
  <si>
    <t>239674-F Widening of SR500 from CR534 to SR15 (Pond 7)</t>
  </si>
  <si>
    <t>239708-A SR500 in Osceola County (Pond 1)</t>
  </si>
  <si>
    <t>239708-B SR500 in Osceola County (Pond 2)</t>
  </si>
  <si>
    <t>239708-C SR500 in Osceola County (Pond 3)</t>
  </si>
  <si>
    <t>239708-D SR500 in Osceola County (Pond 4)</t>
  </si>
  <si>
    <t>239725-B Widening of SR500 from Osceola Parkway to Orange County Line (Pond 2)</t>
  </si>
  <si>
    <t>239725-A Widening of SR500 from Osceola Parkway to Orange County Line (Pond 1)</t>
  </si>
  <si>
    <t>242402-A Widening fo SR400 from I-4 to Orange Blossom Trail (Pond 1)</t>
  </si>
  <si>
    <t>242402-B Widening fo SR400 from I-4 to Orange Blossom Trail (Pond 2)</t>
  </si>
  <si>
    <t>242499-E Widening of SR400 from John Young Parkway to Seminole County Line (Pond 2 and 1400-1)</t>
  </si>
  <si>
    <t>242427-A I-4 &amp; Sandlake Interchange (Pond 1)</t>
  </si>
  <si>
    <t>242429-B SR400 at SR535 Interchange (Pond 2)</t>
  </si>
  <si>
    <t>242429-A SR400 at SR535 Interchange (Pond 1)</t>
  </si>
  <si>
    <t>242436-A SR400 Ramps at Gore Ave Retention Pits (Pond 1 and 2)</t>
  </si>
  <si>
    <t>242484-A Widening of SR400 from Universal Boulevard to South Street (Pond 4)</t>
  </si>
  <si>
    <t>242493-A SR400 at John Young Parkway interchange (Pond 1)</t>
  </si>
  <si>
    <t>242493-B SR400 at John Young Parkway interchange (Pond 2)</t>
  </si>
  <si>
    <t>242493-C SR400 at John Young Parkway interchange (Pond 3)</t>
  </si>
  <si>
    <t>242493-E SR400 at John Young Parkway interchange (Pond 5)</t>
  </si>
  <si>
    <t>242493-D SR400 at John Young Parkway interchange (Pond 4)</t>
  </si>
  <si>
    <t>242494-A SR400 at Republic Drive interchange (Pond 1)</t>
  </si>
  <si>
    <t>242494-B SR400 at Republic Drive interchange (Pond 3)</t>
  </si>
  <si>
    <t>242494-C SR400 at Republic Drive interchange (Pond 4)</t>
  </si>
  <si>
    <t>242499-A Widening of SR400 from John Young Parkway to Seminole County Line (Pond 1000-1)</t>
  </si>
  <si>
    <t>242499-B Widening of SR400 from John Young Parkway to Seminole County Line (Pond 1100-1)</t>
  </si>
  <si>
    <t>242499-C Widening of SR400 from John Young Parkway to Seminole County Line (Pond 1200-1 and 1200-2)</t>
  </si>
  <si>
    <t>242499-D Widening of SR400 from John Young Parkway to Seminole County Line (Pond 1300-1)</t>
  </si>
  <si>
    <t>242499-F Widening of SR400 from John Young Parkway to Seminole County Line (Pond 1300-2)</t>
  </si>
  <si>
    <t>242523-A Widening of SR400 from Polk County line to SR500 (Pond 1A)</t>
  </si>
  <si>
    <t>242523-B Widening of SR400 from Polk County line to SR500 (Pond 1B)</t>
  </si>
  <si>
    <t>242523-C Widening of SR400 from Polk County line to SR500 (Pond 2)</t>
  </si>
  <si>
    <t>242523-D Widening of SR400 from Polk County line to SR500 (Pond 3)</t>
  </si>
  <si>
    <t>242523-E Widening of SR400 from Polk County line to SR500 (Pond 4)</t>
  </si>
  <si>
    <t>242523-F Widening of SR400 from Polk County line to SR500 (Pond 5B)</t>
  </si>
  <si>
    <t>242523-G Widening of SR400 from Polk County line to SR500 (Ponds 1-10)</t>
  </si>
  <si>
    <t>242523-H Widening of SR400 from Polk County line to SR500 (Pond TP 3B)</t>
  </si>
  <si>
    <t>242523-I Widening of SR400 from Polk County line to SR500 (Pond TP 3A)</t>
  </si>
  <si>
    <t>242523-J Widening of SR400 from Polk County line to SR500 (Pond CP-4A)</t>
  </si>
  <si>
    <t>242523-K Widening of SR400 from Polk County line to SR500 (Pond CP-4B)</t>
  </si>
  <si>
    <t>242523-L Widening of SR400 from Polk County line to SR500 (Pond 8)</t>
  </si>
  <si>
    <t>242523-M Widening of SR400 from Polk County line to SR500 (Pond 9)</t>
  </si>
  <si>
    <t>242523-N Widening of SR400 from Polk County line to SR500 (TP-7A and TP-7B)</t>
  </si>
  <si>
    <t>242523-O Widening of SR400 from Polk County line to SR500 (Pond TP-2)</t>
  </si>
  <si>
    <t>242523-P Widening of SR400 from Polk County line to SR500 (Pond F-4-A)</t>
  </si>
  <si>
    <t>242523-Q Widening of SR400 from Polk County line to SR500 (Pond 6-1)</t>
  </si>
  <si>
    <t>242523-R Widening of SR400 from Polk County line to SR500 (Ponds NW1-3, SE1-4)</t>
  </si>
  <si>
    <t>242523-S Widening of SR400 from Polk County line to SR500 (Pond TP-6)</t>
  </si>
  <si>
    <t>242523-T Widening of SR400 from Polk County line to SR500 (Pond TP-5)</t>
  </si>
  <si>
    <t>242523-U Widening of SR400 from Polk County line to SR500 (Pond F-4-B)</t>
  </si>
  <si>
    <t>4 to 6 lanes</t>
  </si>
  <si>
    <t>SR 50 From Good Homes RD to Pine Hills RD (Pond 1A)</t>
  </si>
  <si>
    <t>volume</t>
  </si>
  <si>
    <t>runoff</t>
  </si>
  <si>
    <t>ac-ft</t>
  </si>
  <si>
    <t>1B</t>
  </si>
  <si>
    <t>Dry retention pond</t>
  </si>
  <si>
    <t>SR 50 From Good Homes RD to Pine Hills RD (Pond 2)</t>
  </si>
  <si>
    <t>SR 50 From Good Homes RD to Pine Hills RD (Pond 3A)</t>
  </si>
  <si>
    <t>SR 50 From Good Homes RD to Pine Hills RD (Pond 3B)</t>
  </si>
  <si>
    <t>SR 50 From Good Homes RD to Pine Hills RD (Pond 4)</t>
  </si>
  <si>
    <t>SR 50 From Good Homes RD to Pine Hills RD (Pond 1B)</t>
  </si>
  <si>
    <t>64.9%/0.3%</t>
  </si>
  <si>
    <t>36.5%/0.3%</t>
  </si>
  <si>
    <t>retention</t>
  </si>
  <si>
    <t>inches</t>
  </si>
  <si>
    <t>efficiency</t>
  </si>
  <si>
    <t>238421-C Widening of SR 25 from Polk County Line to Boggy Marsh Road (WDA 5)</t>
  </si>
  <si>
    <t>239454-A Widening of SR436 from SR528 to SR552 (Pond B)</t>
  </si>
  <si>
    <t>Online dry retention</t>
  </si>
  <si>
    <t>81.6%/16.3%</t>
  </si>
  <si>
    <t>widening</t>
  </si>
  <si>
    <t>78.2%/13.6%</t>
  </si>
  <si>
    <t>42.4%/6.2%</t>
  </si>
  <si>
    <t>Street Sweeping - 1,507,453 lbs/yr</t>
  </si>
  <si>
    <t>On-line dry retention</t>
  </si>
  <si>
    <t>242499-D Widening of SR400 from John Young Parkway to Seminole County Line (Pond 1300-2)</t>
  </si>
  <si>
    <t>416518-A I-4 Braided Ramp from US 192 Interchange to Osceola Parkway Interchange (Pond SE-1)</t>
  </si>
  <si>
    <t>416518-B I-4 Braided Ramp from US 192 Interchange to Osceola Parkway Interchange (Pond SE-2)</t>
  </si>
  <si>
    <t>416518-A I-4 Braided Ramp from US 192 Interchange to Osceola Parkway Interchange (Pond SE-2)</t>
  </si>
  <si>
    <t>416518-A I-4 Braided Ramp from US 192 Interchange to Osceola Parkway Interchange (Pond SE-3)</t>
  </si>
  <si>
    <t>change exit lane</t>
  </si>
  <si>
    <t>239682-A SR 500 (US 17-92) From Aeronautical Drive to Budinger Avenue (Pond 2)</t>
  </si>
  <si>
    <t>239682-A SR 500 (US 17-92) From Aeronautical Drive to Budinger Avenue (Pond 3)</t>
  </si>
  <si>
    <t>239682-A SR 500 (US 17-92) From Aeronautical Drive to Budinger Avenue (Pond 4)</t>
  </si>
  <si>
    <t>418403-A and B SR 600 (US 17/92) JYP From S. Of Portage St. to N. of Vine Street (US192) (Ponds East and West)</t>
  </si>
  <si>
    <t>418403-A, B SR 600 (US 17/92) JYP From S. Of Portage St. to N. of Vine Street (US192) (Ponds East and West)</t>
  </si>
  <si>
    <t>no credit - completed in 1998</t>
  </si>
  <si>
    <t>no credit - completed in 1997</t>
  </si>
  <si>
    <t>no credit - completed in 1994</t>
  </si>
  <si>
    <t>no credit - completed in 1992</t>
  </si>
  <si>
    <t>no credit - completed in 1999</t>
  </si>
  <si>
    <t>no credit - completed in 2001</t>
  </si>
  <si>
    <t>0</t>
  </si>
  <si>
    <t>no credit - completed in 1995</t>
  </si>
  <si>
    <t>no credit - completed in 2007</t>
  </si>
  <si>
    <t>no credit - completed in 2006</t>
  </si>
  <si>
    <t>no credit - completed in 2002</t>
  </si>
  <si>
    <t>no credit - completed in 2008</t>
  </si>
  <si>
    <t>239416-F Widening of SR500 from Osceola County Line to Taft-Vineland (Pond 7)</t>
  </si>
  <si>
    <t>239416-B and C Widening of SR500 from Osceola County Line to Taft-Vineland (Pond 6A and 6B)</t>
  </si>
  <si>
    <t>239416-F Widening of SR500 from Osceola County Line to Taft-Vineland (Pond 6A and 6B)</t>
  </si>
  <si>
    <t>239416-F Widening of SR500 from Osceola County Line to Taft-Vineland (Pond 4)</t>
  </si>
  <si>
    <t>239416-F Widening of SR500 from Osceola County Line to Taft-Vineland (Pond 3)</t>
  </si>
  <si>
    <t>new bridge</t>
  </si>
  <si>
    <t>410732-B SR 400 Swales</t>
  </si>
  <si>
    <t>405515-A and B SR400 Wet Detention Pond (Pond 1 and 2)</t>
  </si>
  <si>
    <t>two auxiliary lanes</t>
  </si>
  <si>
    <t>in design - will provide more details later</t>
  </si>
  <si>
    <t>no credit - completed in 2003</t>
  </si>
  <si>
    <t>resurfacing plus new sidewalks</t>
  </si>
  <si>
    <t>Acres Treated</t>
  </si>
  <si>
    <t>Sub-Watershed</t>
  </si>
  <si>
    <t>Upper Kissimmee</t>
  </si>
  <si>
    <t>TP Base Load (kg/yr)</t>
  </si>
  <si>
    <t>TP Reduction (kg/yr)</t>
  </si>
  <si>
    <t>TN Base Load (kg/yr)</t>
  </si>
  <si>
    <t>TN Reduction (kg/yr)</t>
  </si>
  <si>
    <t>FID_FDOT_D</t>
  </si>
  <si>
    <t>OBJECTID</t>
  </si>
  <si>
    <t>Pond_Type</t>
  </si>
  <si>
    <t>FM</t>
  </si>
  <si>
    <t>Notes</t>
  </si>
  <si>
    <t>ProjID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</si>
  <si>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</si>
  <si>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</si>
  <si>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</si>
  <si>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</si>
  <si>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</si>
  <si>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</si>
  <si>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</si>
  <si>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</si>
  <si>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</si>
  <si>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</si>
  <si>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</si>
  <si>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</si>
  <si>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</si>
  <si>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</si>
  <si>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</si>
  <si>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</si>
  <si>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</si>
  <si>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</si>
  <si>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</si>
  <si>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unkown</t>
  </si>
  <si>
    <t>407143-6</t>
  </si>
  <si>
    <t>SHINGLE CREEK</t>
  </si>
  <si>
    <t>WAM 10.0</t>
  </si>
  <si>
    <t>Upper_K_Base_Ext</t>
  </si>
  <si>
    <t>Urban</t>
  </si>
  <si>
    <t>Commercial and Services</t>
  </si>
  <si>
    <t>Shopping Centers</t>
  </si>
  <si>
    <t>Open Land &lt;Urban&gt;</t>
  </si>
  <si>
    <t>Undeveloped Urban Land</t>
  </si>
  <si>
    <t>Upland Forests</t>
  </si>
  <si>
    <t>Pine Flatwoods</t>
  </si>
  <si>
    <t>Scrub and Brushland</t>
  </si>
  <si>
    <t>Hardwood - Conifererous Mixed</t>
  </si>
  <si>
    <t>Hardwood Conifer Mixed</t>
  </si>
  <si>
    <t>Wetlands</t>
  </si>
  <si>
    <t>Cypress</t>
  </si>
  <si>
    <t>Wetland Forested Mixed</t>
  </si>
  <si>
    <t>Roads and Highways</t>
  </si>
  <si>
    <t>Transportation Corridors</t>
  </si>
  <si>
    <t>Dry Retention</t>
  </si>
  <si>
    <t>239266-3</t>
  </si>
  <si>
    <t>Pond 2</t>
  </si>
  <si>
    <t>239266-B</t>
  </si>
  <si>
    <t>BOGGY CREEK</t>
  </si>
  <si>
    <t>High Density: Fixed Single Family Units</t>
  </si>
  <si>
    <t>High Density Residential</t>
  </si>
  <si>
    <t>High Density: Mobile Home Units</t>
  </si>
  <si>
    <t>Wet Detention</t>
  </si>
  <si>
    <t>239266-4</t>
  </si>
  <si>
    <t>Pond 4</t>
  </si>
  <si>
    <t>239266-D</t>
  </si>
  <si>
    <t>Low Density: Fixed Single Family Units</t>
  </si>
  <si>
    <t>Low Density Residential</t>
  </si>
  <si>
    <t>Medium Density: Fixed Single Family Units</t>
  </si>
  <si>
    <t>Medium Density Residential</t>
  </si>
  <si>
    <t>Water Bodies</t>
  </si>
  <si>
    <t>Reservoirs</t>
  </si>
  <si>
    <t>Open Water</t>
  </si>
  <si>
    <t>Residential Medium Density 2-5 du/ac</t>
  </si>
  <si>
    <t>Mixed Scrub-Shrub Wetland</t>
  </si>
  <si>
    <t>Freshwater Marshes</t>
  </si>
  <si>
    <t>Pond 3</t>
  </si>
  <si>
    <t>239266-C</t>
  </si>
  <si>
    <t>Improved Pasture</t>
  </si>
  <si>
    <t>Improved Pastures</t>
  </si>
  <si>
    <t>Electrical Power Transmission Lines</t>
  </si>
  <si>
    <t>Residential Low Density &lt;2 du/ac</t>
  </si>
  <si>
    <t>Institutional</t>
  </si>
  <si>
    <t>Other Agriculture</t>
  </si>
  <si>
    <t>Tree Nurseries</t>
  </si>
  <si>
    <t>Ornamentals</t>
  </si>
  <si>
    <t>Ornamental Nurseries</t>
  </si>
  <si>
    <t>Rangeland</t>
  </si>
  <si>
    <t>Upland Shrub and Brush land</t>
  </si>
  <si>
    <t>Pond 1</t>
  </si>
  <si>
    <t>239266-A</t>
  </si>
  <si>
    <t>Medium Density: Mixed Units, Fixed and Mobile Hom*</t>
  </si>
  <si>
    <t>Herbaceous (Dry Prairie)</t>
  </si>
  <si>
    <t>Dry Retention Pond</t>
  </si>
  <si>
    <t>407143-4</t>
  </si>
  <si>
    <t>407143-A</t>
  </si>
  <si>
    <t>Wet Detention Pond</t>
  </si>
  <si>
    <t>407143-B</t>
  </si>
  <si>
    <t>407143-5</t>
  </si>
  <si>
    <t>407143-C</t>
  </si>
  <si>
    <t>407143-D</t>
  </si>
  <si>
    <t>Wet Retention Pond</t>
  </si>
  <si>
    <t>416518-1</t>
  </si>
  <si>
    <t>416518-A</t>
  </si>
  <si>
    <t>UPPER REEDY CREEK</t>
  </si>
  <si>
    <t>416518-B</t>
  </si>
  <si>
    <t>Channelized Waterways, Canals</t>
  </si>
  <si>
    <t>416518-C</t>
  </si>
  <si>
    <t>239682-1</t>
  </si>
  <si>
    <t>239682-A</t>
  </si>
  <si>
    <t>LAKE TOHOPEKALIGA</t>
  </si>
  <si>
    <t>Mixed Wetland Hardwoods - Mixed Shrubs</t>
  </si>
  <si>
    <t>Mixed Wetland Hardwoods</t>
  </si>
  <si>
    <t>239682-G</t>
  </si>
  <si>
    <t>Freshwater Marshes / Graminoid Prairie - Marsh</t>
  </si>
  <si>
    <t>239682-E</t>
  </si>
  <si>
    <t>239682-B</t>
  </si>
  <si>
    <t>239682-F</t>
  </si>
  <si>
    <t>239682-C</t>
  </si>
  <si>
    <t>Wet Prairies</t>
  </si>
  <si>
    <t>239682-D</t>
  </si>
  <si>
    <t>Other Light Industrial</t>
  </si>
  <si>
    <t>Industrial</t>
  </si>
  <si>
    <t>Dry Detention Pond</t>
  </si>
  <si>
    <t>418403-2</t>
  </si>
  <si>
    <t>418403-A</t>
  </si>
  <si>
    <t>418403-C</t>
  </si>
  <si>
    <t>418403-B</t>
  </si>
  <si>
    <t>418403-D</t>
  </si>
  <si>
    <t>83.3%/11.5%</t>
  </si>
  <si>
    <t>43.0%/2.3%</t>
  </si>
  <si>
    <t>91.3%/19.3%</t>
  </si>
  <si>
    <t>43.5%/2.8%</t>
  </si>
  <si>
    <t>85.5%/13.6%</t>
  </si>
  <si>
    <t>43.2%/2.5%</t>
  </si>
  <si>
    <t>80.9%/11.2%</t>
  </si>
  <si>
    <t>42.8%/3.1%</t>
  </si>
  <si>
    <t>84.3%/12.6%</t>
  </si>
  <si>
    <t>43.1%/2.5%</t>
  </si>
  <si>
    <t>64.1%/0.5%</t>
  </si>
  <si>
    <t>35.7%/0.4%</t>
  </si>
  <si>
    <t>64.2%/0.6%</t>
  </si>
  <si>
    <t>35.9%/0.6%</t>
  </si>
  <si>
    <t>76.5%/11.9%</t>
  </si>
  <si>
    <t>42.0%/5.8%</t>
  </si>
  <si>
    <t>76.1%/11.5%</t>
  </si>
  <si>
    <t>73.4%/8.8%</t>
  </si>
  <si>
    <t>41.2%/5.0%</t>
  </si>
  <si>
    <t>72.9%/8.3%</t>
  </si>
  <si>
    <t>41.1%/4.9%</t>
  </si>
  <si>
    <t>67.5%/0.9%</t>
  </si>
  <si>
    <t>38.4%/0.6%</t>
  </si>
  <si>
    <t>in design will provide details later</t>
  </si>
  <si>
    <t>orange pond 2</t>
  </si>
  <si>
    <t>exist orange pond 7</t>
  </si>
  <si>
    <t>orange pond 4</t>
  </si>
  <si>
    <t>exist orange pond 3</t>
  </si>
  <si>
    <t>existing SR417 ponds</t>
  </si>
  <si>
    <t>not enough info in permit to calculate efficiency - need more details</t>
  </si>
  <si>
    <t>DOTDIST</t>
  </si>
  <si>
    <t>DESCRIPT</t>
  </si>
  <si>
    <t>Treat_ID</t>
  </si>
  <si>
    <t>405515</t>
  </si>
  <si>
    <t>405515-A</t>
  </si>
  <si>
    <t>Sand Pine</t>
  </si>
  <si>
    <t>405515-B</t>
  </si>
  <si>
    <t>410732</t>
  </si>
  <si>
    <t>410732-A</t>
  </si>
  <si>
    <t>Ditch Block</t>
  </si>
  <si>
    <t>410732-B</t>
  </si>
  <si>
    <t>Ditch Blocks</t>
  </si>
  <si>
    <t>Multiple Dwelling Units, Low Rise</t>
  </si>
  <si>
    <t>Multiple Dwelling Units</t>
  </si>
  <si>
    <t>Barren Land</t>
  </si>
  <si>
    <t>Disturbed Lands</t>
  </si>
  <si>
    <t>242484-2</t>
  </si>
  <si>
    <t>242484-A</t>
  </si>
  <si>
    <t>Upland Hardwood Forests</t>
  </si>
  <si>
    <t>Cypress - Mixed Hardwoods</t>
  </si>
  <si>
    <t>Pond 7</t>
  </si>
  <si>
    <t>239663</t>
  </si>
  <si>
    <t>239663-B</t>
  </si>
  <si>
    <t>Bay Swamps</t>
  </si>
  <si>
    <t>239663-C</t>
  </si>
  <si>
    <t>239663-D</t>
  </si>
  <si>
    <t>Coniferous Plantations</t>
  </si>
  <si>
    <t>Pond A</t>
  </si>
  <si>
    <t>LOWER REEDY CREEK</t>
  </si>
  <si>
    <t>239416</t>
  </si>
  <si>
    <t>239416-F</t>
  </si>
  <si>
    <t>239416-A</t>
  </si>
  <si>
    <t>Multiple Dwelling Units, High Rise</t>
  </si>
  <si>
    <t>Pond 6B</t>
  </si>
  <si>
    <t>239416-B</t>
  </si>
  <si>
    <t>Pond 6A</t>
  </si>
  <si>
    <t>239416-C</t>
  </si>
  <si>
    <t>239416-D</t>
  </si>
  <si>
    <t>239416-E</t>
  </si>
  <si>
    <t>239454-2</t>
  </si>
  <si>
    <t>239454-A</t>
  </si>
  <si>
    <t>239635</t>
  </si>
  <si>
    <t>239635-A</t>
  </si>
  <si>
    <t>Transportation</t>
  </si>
  <si>
    <t>239635-B</t>
  </si>
  <si>
    <t>Oak - Cabbage Palm</t>
  </si>
  <si>
    <t>239663-A</t>
  </si>
  <si>
    <t>Pond 1 and Pond 2 (Ponds 1&amp;2 are connected)</t>
  </si>
  <si>
    <t>242436/242484-2</t>
  </si>
  <si>
    <t>242436-A</t>
  </si>
  <si>
    <t>64.3%/0.7%</t>
  </si>
  <si>
    <t>35.9%/0.7%</t>
  </si>
  <si>
    <t>67.9%/4.3%</t>
  </si>
  <si>
    <t>38.7%/3.4%</t>
  </si>
  <si>
    <t>outside watershed</t>
  </si>
  <si>
    <t>82.7%/19.1%</t>
  </si>
  <si>
    <t>43.0%/7.7%</t>
  </si>
  <si>
    <t>74.5%/17.2%</t>
  </si>
  <si>
    <t>41.6%/14.3%</t>
  </si>
  <si>
    <t>81%/17.4%</t>
  </si>
  <si>
    <t>42.8%/7.5%</t>
  </si>
  <si>
    <t>68.3%/4.7%</t>
  </si>
  <si>
    <t>Areal_TN</t>
  </si>
  <si>
    <t>Attenu_TN</t>
  </si>
  <si>
    <t>TN_Load</t>
  </si>
  <si>
    <t>38.9%/3.6%</t>
  </si>
  <si>
    <t>Shape_Leng</t>
  </si>
  <si>
    <t>Shape_Area</t>
  </si>
  <si>
    <t>Commercial and Services Under Construction</t>
  </si>
  <si>
    <t>LAKE HART</t>
  </si>
  <si>
    <t>Medium Density: Under construction</t>
  </si>
  <si>
    <t>High Density: Mixed Units, Fixed and Mobile Home *</t>
  </si>
  <si>
    <t>High Density: Under construction</t>
  </si>
  <si>
    <t>Wholesale Sales and Services - Junk Yards</t>
  </si>
  <si>
    <t>Educational Facilities</t>
  </si>
  <si>
    <t>Parks and Zoos</t>
  </si>
  <si>
    <t>Managed Landscape</t>
  </si>
  <si>
    <t>Recreational</t>
  </si>
  <si>
    <t>Golf Course</t>
  </si>
  <si>
    <t>EAST LAKE TOHOPEKALIGA</t>
  </si>
  <si>
    <t>Inactive Land with Street Pattern</t>
  </si>
  <si>
    <t>Unimproved/Woodland Pasture</t>
  </si>
  <si>
    <t>Unimproved Pastures</t>
  </si>
  <si>
    <t>Unimproved Pasture</t>
  </si>
  <si>
    <t>Woodland Pastures</t>
  </si>
  <si>
    <t>Woodland Pasture</t>
  </si>
  <si>
    <t>Row and Field Crops</t>
  </si>
  <si>
    <t>Field Crops</t>
  </si>
  <si>
    <t>Citrus Groves</t>
  </si>
  <si>
    <t>Abandoned Groves</t>
  </si>
  <si>
    <t>Groves and Orchards</t>
  </si>
  <si>
    <t>Palmetto Prairies</t>
  </si>
  <si>
    <t>Mixed Rangeland</t>
  </si>
  <si>
    <t>Forest Regeneration Areas</t>
  </si>
  <si>
    <t>Lakes</t>
  </si>
  <si>
    <t>Cypress - Domes/Heads</t>
  </si>
  <si>
    <t>Hydric Pine</t>
  </si>
  <si>
    <t>Emergent Aquatic Vegetation</t>
  </si>
  <si>
    <t>Borrow Areas</t>
  </si>
  <si>
    <t>Spoil Areas</t>
  </si>
  <si>
    <t>Airports</t>
  </si>
  <si>
    <t>Railroads and Railyards</t>
  </si>
  <si>
    <t>Communications</t>
  </si>
  <si>
    <t>Utilities</t>
  </si>
  <si>
    <t>Electrical Power Facilities</t>
  </si>
  <si>
    <t>Sewage Treatment</t>
  </si>
  <si>
    <t>Solid Waste Disposal</t>
  </si>
  <si>
    <t>Residential High Density &gt;5 du/ac</t>
  </si>
  <si>
    <t>Cemeteries</t>
  </si>
  <si>
    <t>Surface Water Collection Basins</t>
  </si>
  <si>
    <t>Education and Outreach</t>
  </si>
  <si>
    <t>Public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</si>
</sst>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000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/>
    <xf numFmtId="164" fontId="4" fillId="0" borderId="1" xfId="0" applyNumberFormat="1" applyFont="1" applyBorder="1"/>
    <xf numFmtId="164" fontId="3" fillId="0" borderId="0" xfId="0" applyNumberFormat="1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164" fontId="4" fillId="3" borderId="1" xfId="0" applyNumberFormat="1" applyFont="1" applyFill="1" applyBorder="1"/>
    <xf numFmtId="0" fontId="7" fillId="0" borderId="0" xfId="0" applyFont="1"/>
    <xf numFmtId="165" fontId="0" fillId="0" borderId="0" xfId="0" applyNumberFormat="1"/>
    <xf numFmtId="165" fontId="4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/>
    <xf numFmtId="0" fontId="8" fillId="0" borderId="0" xfId="0" applyFont="1"/>
    <xf numFmtId="165" fontId="5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Fill="1" applyBorder="1"/>
    <xf numFmtId="49" fontId="5" fillId="0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4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43" fontId="0" fillId="0" borderId="0" xfId="2" applyFont="1"/>
    <xf numFmtId="43" fontId="4" fillId="0" borderId="1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right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7030A0"/>
  </sheetPr>
  <dimension ref="A1:M39"/>
  <sheetViews>
    <sheetView zoomScale="80" zoomScaleNormal="80" zoomScaleSheetLayoutView="75" workbookViewId="0">
      <pane ySplit="1" topLeftCell="A23" activePane="bottomLeft" state="frozen"/>
      <selection activeCell="B1" sqref="B1"/>
      <selection pane="bottomLeft" activeCell="J39" sqref="J39"/>
    </sheetView>
  </sheetViews>
  <sheetFormatPr defaultRowHeight="26.25" customHeight="1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6.25" customHeight="1" x14ac:dyDescent="0.2">
      <c r="A1" s="1" t="s">
        <v>1</v>
      </c>
      <c r="B1" s="1" t="s">
        <v>0</v>
      </c>
      <c r="C1" s="1" t="s">
        <v>8</v>
      </c>
      <c r="D1" s="1" t="s">
        <v>370</v>
      </c>
      <c r="E1" s="1" t="s">
        <v>371</v>
      </c>
      <c r="F1" s="8" t="s">
        <v>373</v>
      </c>
      <c r="G1" s="9" t="s">
        <v>149</v>
      </c>
      <c r="H1" s="8" t="s">
        <v>374</v>
      </c>
      <c r="I1" s="8" t="s">
        <v>375</v>
      </c>
      <c r="J1" s="9" t="s">
        <v>150</v>
      </c>
      <c r="K1" s="8" t="s">
        <v>376</v>
      </c>
    </row>
    <row r="2" spans="1:12" ht="26.25" customHeight="1" x14ac:dyDescent="0.2">
      <c r="A2" s="14" t="s">
        <v>9</v>
      </c>
      <c r="B2" s="15" t="s">
        <v>165</v>
      </c>
      <c r="C2" s="16" t="s">
        <v>7</v>
      </c>
      <c r="D2" s="16">
        <f>ROUND('407143-6'!N12*2.4710538147,1)</f>
        <v>25.2</v>
      </c>
      <c r="E2" s="39" t="s">
        <v>372</v>
      </c>
      <c r="F2" s="16">
        <f>ROUND('407143-6'!X12,1)</f>
        <v>1.5</v>
      </c>
      <c r="G2" s="46" t="s">
        <v>520</v>
      </c>
      <c r="H2" s="18"/>
      <c r="I2" s="18">
        <f>'407143-6'!X25</f>
        <v>10.68755869294851</v>
      </c>
      <c r="J2" s="17"/>
      <c r="K2" s="18"/>
    </row>
    <row r="3" spans="1:12" ht="26.25" customHeight="1" x14ac:dyDescent="0.2">
      <c r="A3" s="7" t="s">
        <v>13</v>
      </c>
      <c r="B3" s="3" t="s">
        <v>202</v>
      </c>
      <c r="C3" s="4" t="s">
        <v>2</v>
      </c>
      <c r="D3" s="4">
        <f>ROUND('239266-3 Pond2'!N10*2.4710538147,1)</f>
        <v>4.8</v>
      </c>
      <c r="E3" s="40" t="s">
        <v>372</v>
      </c>
      <c r="F3" s="4">
        <f>ROUND('239266-3 Pond2'!X10,1)</f>
        <v>0.5</v>
      </c>
      <c r="G3" s="21">
        <f>'Wet detention pond calcs'!F5</f>
        <v>0.1160000000000001</v>
      </c>
      <c r="H3" s="12">
        <f>ROUND(F3*G3,1)</f>
        <v>0.1</v>
      </c>
      <c r="I3" s="12">
        <f>'239266-3 Pond2'!X22</f>
        <v>5.5693816693739731</v>
      </c>
      <c r="J3" s="11">
        <f>'Wet detention pond calcs'!F4</f>
        <v>5.799999999999994E-2</v>
      </c>
      <c r="K3" s="12">
        <f>ROUND(I3*J3,1)</f>
        <v>0.3</v>
      </c>
    </row>
    <row r="4" spans="1:12" ht="26.25" customHeight="1" x14ac:dyDescent="0.2">
      <c r="A4" s="7" t="s">
        <v>11</v>
      </c>
      <c r="B4" s="3" t="s">
        <v>187</v>
      </c>
      <c r="C4" s="4" t="s">
        <v>2</v>
      </c>
      <c r="D4" s="4">
        <f>ROUND('239266-3 Pond 1'!N16*2.4710538147,1)</f>
        <v>3.6</v>
      </c>
      <c r="E4" s="40" t="s">
        <v>372</v>
      </c>
      <c r="F4" s="4">
        <f>ROUND('239266-3 Pond 1'!X16,1)</f>
        <v>0.2</v>
      </c>
      <c r="G4" s="21" t="s">
        <v>191</v>
      </c>
      <c r="H4" s="12">
        <f>ROUND(((F4/2)*0.743)+((F4/2)*0.097),1)</f>
        <v>0.1</v>
      </c>
      <c r="I4" s="12">
        <f>'239266-3 Pond 1'!X33</f>
        <v>4.0505145556173474</v>
      </c>
      <c r="J4" s="21" t="s">
        <v>192</v>
      </c>
      <c r="K4" s="12">
        <f>ROUND(((I4/2)*0.415)+((I4/2)*0.053),1)</f>
        <v>0.9</v>
      </c>
      <c r="L4" s="5" t="s">
        <v>186</v>
      </c>
    </row>
    <row r="5" spans="1:12" ht="26.25" customHeight="1" x14ac:dyDescent="0.2">
      <c r="A5" s="7" t="s">
        <v>15</v>
      </c>
      <c r="B5" s="3" t="s">
        <v>189</v>
      </c>
      <c r="C5" s="4" t="s">
        <v>2</v>
      </c>
      <c r="D5" s="4">
        <f>ROUND('239266-3 Pond3'!N27*2.4710538147,1)</f>
        <v>11.9</v>
      </c>
      <c r="E5" s="40" t="s">
        <v>372</v>
      </c>
      <c r="F5" s="4">
        <f>ROUND('239266-3 Pond3'!X27,1)</f>
        <v>1.1000000000000001</v>
      </c>
      <c r="G5" s="21" t="s">
        <v>193</v>
      </c>
      <c r="H5" s="12">
        <f>ROUND(((F5/2)*0.738)+((F5/2)*0.092),1)</f>
        <v>0.5</v>
      </c>
      <c r="I5" s="12">
        <f>'239266-3 Pond3'!X55</f>
        <v>29.038661199399769</v>
      </c>
      <c r="J5" s="21" t="s">
        <v>194</v>
      </c>
      <c r="K5" s="12">
        <f>ROUND(((I5/2)*0.413)+((I5/2)*0.051),1)</f>
        <v>6.7</v>
      </c>
      <c r="L5" s="5" t="s">
        <v>186</v>
      </c>
    </row>
    <row r="6" spans="1:12" ht="26.25" customHeight="1" x14ac:dyDescent="0.2">
      <c r="A6" s="7" t="s">
        <v>14</v>
      </c>
      <c r="B6" s="3" t="s">
        <v>199</v>
      </c>
      <c r="C6" s="4" t="s">
        <v>2</v>
      </c>
      <c r="D6" s="4">
        <f>ROUND('239266-4 Pond4'!N18*2.4710538147,1)</f>
        <v>11.4</v>
      </c>
      <c r="E6" s="40" t="s">
        <v>372</v>
      </c>
      <c r="F6" s="4">
        <f>ROUND('239266-4 Pond4'!X18,1)</f>
        <v>0.7</v>
      </c>
      <c r="G6" s="21" t="s">
        <v>196</v>
      </c>
      <c r="H6" s="12">
        <f>ROUND(((F6*(3/4))*0.769)+((F6/4)*0.123),1)</f>
        <v>0.4</v>
      </c>
      <c r="I6" s="12">
        <f>'239266-4 Pond4'!X37</f>
        <v>31.588516287267218</v>
      </c>
      <c r="J6" s="21" t="s">
        <v>197</v>
      </c>
      <c r="K6" s="12">
        <f>ROUND(((I6*(3/4))*0.421)+((I6/4)*0.059),1)</f>
        <v>10.4</v>
      </c>
      <c r="L6" s="5" t="s">
        <v>198</v>
      </c>
    </row>
    <row r="7" spans="1:12" ht="26.25" customHeight="1" x14ac:dyDescent="0.2">
      <c r="A7" s="7" t="s">
        <v>10</v>
      </c>
      <c r="B7" s="3" t="s">
        <v>203</v>
      </c>
      <c r="C7" s="24" t="s">
        <v>3</v>
      </c>
      <c r="D7" s="4">
        <f>ROUND('407143-5 Pond3'!N6*2.4710538147,1)</f>
        <v>21.8</v>
      </c>
      <c r="E7" s="40" t="s">
        <v>372</v>
      </c>
      <c r="F7" s="4">
        <f>ROUND('407143-5 Pond3'!X6,1)</f>
        <v>1.1000000000000001</v>
      </c>
      <c r="G7" s="31">
        <v>0.1</v>
      </c>
      <c r="H7" s="26">
        <f>ROUND(F7*G7,1)</f>
        <v>0.1</v>
      </c>
      <c r="I7" s="26">
        <f>'407143-5 Pond3'!X13</f>
        <v>10.420178362596578</v>
      </c>
      <c r="J7" s="25">
        <v>0.1</v>
      </c>
      <c r="K7" s="26">
        <f>ROUND(I7*J7,1)</f>
        <v>1</v>
      </c>
      <c r="L7" s="5" t="s">
        <v>369</v>
      </c>
    </row>
    <row r="8" spans="1:12" ht="26.25" customHeight="1" x14ac:dyDescent="0.2">
      <c r="A8" s="7" t="s">
        <v>16</v>
      </c>
      <c r="B8" s="3" t="s">
        <v>204</v>
      </c>
      <c r="C8" s="24" t="s">
        <v>3</v>
      </c>
      <c r="D8" s="4">
        <f>ROUND('407143-5 Pond4'!N8*2.4710538147,1)</f>
        <v>28.4</v>
      </c>
      <c r="E8" s="40" t="s">
        <v>372</v>
      </c>
      <c r="F8" s="4">
        <f>ROUND('407143-5 Pond4'!X8,1)</f>
        <v>1.7</v>
      </c>
      <c r="G8" s="31">
        <v>0.1</v>
      </c>
      <c r="H8" s="26">
        <f>ROUND(F8*G8,1)</f>
        <v>0.2</v>
      </c>
      <c r="I8" s="26">
        <f>'407143-5 Pond4'!X18</f>
        <v>11.085136601997602</v>
      </c>
      <c r="J8" s="25">
        <v>0.1</v>
      </c>
      <c r="K8" s="26">
        <f t="shared" ref="K8:K10" si="0">ROUND(I8*J8,1)</f>
        <v>1.1000000000000001</v>
      </c>
      <c r="L8" s="5" t="s">
        <v>369</v>
      </c>
    </row>
    <row r="9" spans="1:12" ht="26.25" customHeight="1" x14ac:dyDescent="0.2">
      <c r="A9" s="7" t="s">
        <v>12</v>
      </c>
      <c r="B9" s="3" t="s">
        <v>205</v>
      </c>
      <c r="C9" s="24" t="s">
        <v>3</v>
      </c>
      <c r="D9" s="4">
        <f>ROUND('407143-4 Pond1'!N5*2.4710538147,1)</f>
        <v>6.7</v>
      </c>
      <c r="E9" s="40" t="s">
        <v>372</v>
      </c>
      <c r="F9" s="4">
        <f>ROUND('407143-4 Pond1'!X5,1)</f>
        <v>0.4</v>
      </c>
      <c r="G9" s="31">
        <v>0.1</v>
      </c>
      <c r="H9" s="26">
        <f>ROUND(F9*G9,1)</f>
        <v>0</v>
      </c>
      <c r="I9" s="26">
        <f>'407143-4 Pond1'!X11</f>
        <v>2.7647574262991212</v>
      </c>
      <c r="J9" s="25">
        <v>0.1</v>
      </c>
      <c r="K9" s="26">
        <f t="shared" si="0"/>
        <v>0.3</v>
      </c>
      <c r="L9" s="5" t="s">
        <v>369</v>
      </c>
    </row>
    <row r="10" spans="1:12" ht="26.25" customHeight="1" x14ac:dyDescent="0.2">
      <c r="A10" s="7" t="s">
        <v>17</v>
      </c>
      <c r="B10" s="3" t="s">
        <v>206</v>
      </c>
      <c r="C10" s="24" t="s">
        <v>3</v>
      </c>
      <c r="D10" s="4">
        <f>ROUND('407143-4 Pond2'!N8*2.4710538147,1)</f>
        <v>25.6</v>
      </c>
      <c r="E10" s="40" t="s">
        <v>372</v>
      </c>
      <c r="F10" s="4">
        <f>ROUND('407143-4 Pond2'!X8,1)</f>
        <v>1.8</v>
      </c>
      <c r="G10" s="31">
        <v>0.1</v>
      </c>
      <c r="H10" s="26">
        <f>ROUND(F10*G10,1)</f>
        <v>0.2</v>
      </c>
      <c r="I10" s="26">
        <f>'407143-4 Pond2'!X18</f>
        <v>10.92234265101526</v>
      </c>
      <c r="J10" s="25">
        <v>0.1</v>
      </c>
      <c r="K10" s="26">
        <f t="shared" si="0"/>
        <v>1.1000000000000001</v>
      </c>
      <c r="L10" s="5" t="s">
        <v>369</v>
      </c>
    </row>
    <row r="11" spans="1:12" ht="26.25" customHeight="1" x14ac:dyDescent="0.2">
      <c r="A11" s="7" t="s">
        <v>18</v>
      </c>
      <c r="B11" s="3" t="s">
        <v>210</v>
      </c>
      <c r="C11" s="24" t="s">
        <v>315</v>
      </c>
      <c r="D11" s="41">
        <f>ROUND('239535-F'!G10,1)</f>
        <v>16.399999999999999</v>
      </c>
      <c r="E11" s="41" t="s">
        <v>372</v>
      </c>
      <c r="F11" s="41">
        <f>ROUND('239535-F'!T10,1)</f>
        <v>1.2</v>
      </c>
      <c r="G11" s="31" t="s">
        <v>505</v>
      </c>
      <c r="H11" s="26">
        <f>ROUND(((F11*(2/3))*0.843)+((F11*(1/3))*0.126),1)</f>
        <v>0.7</v>
      </c>
      <c r="I11" s="50">
        <f>ROUND('239535-F'!U10,1)</f>
        <v>13.2</v>
      </c>
      <c r="J11" s="31" t="s">
        <v>506</v>
      </c>
      <c r="K11" s="26">
        <f>ROUND(((I11*(2/3))*0.431)+((I11*(1/3))*0.025),1)</f>
        <v>3.9</v>
      </c>
      <c r="L11" s="5" t="s">
        <v>309</v>
      </c>
    </row>
    <row r="12" spans="1:12" ht="26.25" customHeight="1" x14ac:dyDescent="0.2">
      <c r="A12" s="7" t="s">
        <v>19</v>
      </c>
      <c r="B12" s="3" t="s">
        <v>336</v>
      </c>
      <c r="C12" s="4" t="s">
        <v>2</v>
      </c>
      <c r="D12" s="4">
        <f>ROUND('416518-1 Pond1'!N5*2.4710538147,1)</f>
        <v>13.8</v>
      </c>
      <c r="E12" s="40" t="s">
        <v>372</v>
      </c>
      <c r="F12" s="4">
        <f>ROUND('416518-1 Pond1'!X5,1)</f>
        <v>0.9</v>
      </c>
      <c r="G12" s="21" t="s">
        <v>507</v>
      </c>
      <c r="H12" s="12">
        <f>ROUND(((F12*(4/5))*0.641)+((F12/5)*0.005),1)</f>
        <v>0.5</v>
      </c>
      <c r="I12" s="12">
        <f>'416518-1 Pond1'!X11</f>
        <v>8.0512116299198411</v>
      </c>
      <c r="J12" s="21" t="s">
        <v>508</v>
      </c>
      <c r="K12" s="12">
        <f>ROUND(((I12*(4/5))*0.357)+((I12/5)*0.004),1)</f>
        <v>2.2999999999999998</v>
      </c>
      <c r="L12" s="5" t="s">
        <v>340</v>
      </c>
    </row>
    <row r="13" spans="1:12" ht="26.25" customHeight="1" x14ac:dyDescent="0.2">
      <c r="A13" s="7" t="s">
        <v>20</v>
      </c>
      <c r="B13" s="3" t="s">
        <v>337</v>
      </c>
      <c r="C13" s="4" t="s">
        <v>2</v>
      </c>
      <c r="D13" s="4">
        <f>ROUND('416518-1 Pond2'!N6*2.4710538147,1)</f>
        <v>6.1</v>
      </c>
      <c r="E13" s="40" t="s">
        <v>372</v>
      </c>
      <c r="F13" s="4">
        <f>ROUND('416518-1 Pond2'!X6,1)</f>
        <v>0.4</v>
      </c>
      <c r="G13" s="21" t="s">
        <v>509</v>
      </c>
      <c r="H13" s="12">
        <f>ROUND(((F13*(4/5))*0.642)+((F13/5)*0.006),1)</f>
        <v>0.2</v>
      </c>
      <c r="I13" s="12">
        <f>'416518-1 Pond2'!X14</f>
        <v>2.4337204420330898</v>
      </c>
      <c r="J13" s="21" t="s">
        <v>510</v>
      </c>
      <c r="K13" s="12">
        <f>ROUND(((I13*(4/5))*0.359)+((I13/5)*0.006),1)</f>
        <v>0.7</v>
      </c>
      <c r="L13" s="5" t="s">
        <v>340</v>
      </c>
    </row>
    <row r="14" spans="1:12" ht="26.25" customHeight="1" x14ac:dyDescent="0.2">
      <c r="A14" s="7" t="s">
        <v>21</v>
      </c>
      <c r="B14" s="3" t="s">
        <v>211</v>
      </c>
      <c r="C14" s="4" t="s">
        <v>2</v>
      </c>
      <c r="D14" s="4">
        <f>ROUND('239682-1 Pond 1'!N19*2.4710538147,1)</f>
        <v>26.5</v>
      </c>
      <c r="E14" s="40" t="s">
        <v>372</v>
      </c>
      <c r="F14" s="4">
        <f>ROUND('239682-1 Pond 1'!X19,1)</f>
        <v>1.6</v>
      </c>
      <c r="G14" s="21" t="s">
        <v>511</v>
      </c>
      <c r="H14" s="12">
        <f>ROUND(((F14*(4/6))*0.765)+((F14*(2/6))*0.119),1)</f>
        <v>0.9</v>
      </c>
      <c r="I14" s="12">
        <f>'239682-1 Pond 1'!X39</f>
        <v>20.423062197556305</v>
      </c>
      <c r="J14" s="21" t="s">
        <v>512</v>
      </c>
      <c r="K14" s="12">
        <f>ROUND(((I14*(4/6))*0.42)+((I14*(2/6))*0.058),1)</f>
        <v>6.1</v>
      </c>
      <c r="L14" s="5" t="s">
        <v>309</v>
      </c>
    </row>
    <row r="15" spans="1:12" ht="26.25" customHeight="1" x14ac:dyDescent="0.2">
      <c r="A15" s="7" t="s">
        <v>22</v>
      </c>
      <c r="B15" s="3" t="s">
        <v>212</v>
      </c>
      <c r="C15" s="4" t="s">
        <v>2</v>
      </c>
      <c r="D15" s="4">
        <f>ROUND('239682-1 Pond2'!N9*2.4710538147,1)</f>
        <v>13.4</v>
      </c>
      <c r="E15" s="40" t="s">
        <v>372</v>
      </c>
      <c r="F15" s="4">
        <f>ROUND('239682-1 Pond2'!X9,1)</f>
        <v>1</v>
      </c>
      <c r="G15" s="21" t="s">
        <v>513</v>
      </c>
      <c r="H15" s="12">
        <f>ROUND(((F15*(4/6))*0.761)+((F15*(2/6))*0.115),1)</f>
        <v>0.5</v>
      </c>
      <c r="I15" s="12">
        <f>'239682-1 Pond2'!X19</f>
        <v>11.813491991851901</v>
      </c>
      <c r="J15" s="21" t="s">
        <v>512</v>
      </c>
      <c r="K15" s="12">
        <f>ROUND(((I15*(4/6))*0.42)+((I15*(2/6))*0.058),1)</f>
        <v>3.5</v>
      </c>
      <c r="L15" s="5" t="s">
        <v>309</v>
      </c>
    </row>
    <row r="16" spans="1:12" ht="26.25" customHeight="1" x14ac:dyDescent="0.2">
      <c r="A16" s="7" t="s">
        <v>23</v>
      </c>
      <c r="B16" s="3" t="s">
        <v>213</v>
      </c>
      <c r="C16" s="4" t="s">
        <v>2</v>
      </c>
      <c r="D16" s="4">
        <f>ROUND('239682-1 Pond3'!N11*2.4710538147,1)</f>
        <v>15.8</v>
      </c>
      <c r="E16" s="40" t="s">
        <v>372</v>
      </c>
      <c r="F16" s="4">
        <f>ROUND('239682-1 Pond3'!X11,1)</f>
        <v>1.1000000000000001</v>
      </c>
      <c r="G16" s="21" t="s">
        <v>514</v>
      </c>
      <c r="H16" s="12">
        <f>ROUND(((F16*(4/6))*0.734)+((F16*(2/6))*0.088),1)</f>
        <v>0.6</v>
      </c>
      <c r="I16" s="12">
        <f>'239682-1 Pond3'!X24</f>
        <v>11.6342793733976</v>
      </c>
      <c r="J16" s="21" t="s">
        <v>515</v>
      </c>
      <c r="K16" s="12">
        <f>ROUND(((I16*(4/6))*0.412)+((I16*(2/6))*0.05),1)</f>
        <v>3.4</v>
      </c>
      <c r="L16" s="5" t="s">
        <v>309</v>
      </c>
    </row>
    <row r="17" spans="1:13" ht="26.25" customHeight="1" x14ac:dyDescent="0.2">
      <c r="A17" s="7" t="s">
        <v>24</v>
      </c>
      <c r="B17" s="3" t="s">
        <v>214</v>
      </c>
      <c r="C17" s="4" t="s">
        <v>2</v>
      </c>
      <c r="D17" s="4">
        <f>ROUND('239682-1 Pond4'!N14*2.4710538147,1)</f>
        <v>33.700000000000003</v>
      </c>
      <c r="E17" s="40" t="s">
        <v>372</v>
      </c>
      <c r="F17" s="4">
        <f>ROUND('239682-1 Pond4'!X14,1)</f>
        <v>2.1</v>
      </c>
      <c r="G17" s="21" t="s">
        <v>516</v>
      </c>
      <c r="H17" s="12">
        <f>ROUND(((F17*(4/6))*0.729)+((F17*(2/6))*0.083),1)</f>
        <v>1.1000000000000001</v>
      </c>
      <c r="I17" s="12">
        <f>'239682-1 Pond4'!X30</f>
        <v>23.23352465594472</v>
      </c>
      <c r="J17" s="21" t="s">
        <v>517</v>
      </c>
      <c r="K17" s="12">
        <f>ROUND(((I17*(4/6))*0.411)+((I17*(2/6))*0.049),1)</f>
        <v>6.7</v>
      </c>
      <c r="L17" s="5" t="s">
        <v>309</v>
      </c>
    </row>
    <row r="18" spans="1:13" ht="26.25" customHeight="1" x14ac:dyDescent="0.2">
      <c r="A18" s="7" t="s">
        <v>25</v>
      </c>
      <c r="B18" s="3" t="s">
        <v>345</v>
      </c>
      <c r="C18" s="4" t="s">
        <v>2</v>
      </c>
      <c r="D18" s="4">
        <f>ROUND('418403-2 Pond1and2'!N13*2.4710538147,1)</f>
        <v>14.2</v>
      </c>
      <c r="E18" s="40" t="s">
        <v>372</v>
      </c>
      <c r="F18" s="4">
        <f>ROUND('418403-2 Pond1and2'!X13,1)</f>
        <v>1.1000000000000001</v>
      </c>
      <c r="G18" s="21" t="s">
        <v>518</v>
      </c>
      <c r="H18" s="12">
        <f>ROUND(((F18*(4/6))*0.675)+((F18*(2/6))*0.09),1)</f>
        <v>0.5</v>
      </c>
      <c r="I18" s="12">
        <f>'418403-2 Pond1and2'!X28</f>
        <v>12.404120479485952</v>
      </c>
      <c r="J18" s="21" t="s">
        <v>519</v>
      </c>
      <c r="K18" s="12">
        <f>ROUND(((I18*(4/6))*0.384)+((I18*(2/6))*0.06),1)</f>
        <v>3.4</v>
      </c>
      <c r="L18" s="5" t="s">
        <v>309</v>
      </c>
    </row>
    <row r="19" spans="1:13" ht="26.25" customHeight="1" x14ac:dyDescent="0.2">
      <c r="A19" s="14" t="s">
        <v>26</v>
      </c>
      <c r="B19" s="15" t="s">
        <v>166</v>
      </c>
      <c r="C19" s="16" t="s">
        <v>7</v>
      </c>
      <c r="D19" s="16"/>
      <c r="E19" s="39" t="s">
        <v>372</v>
      </c>
      <c r="F19" s="14" t="s">
        <v>367</v>
      </c>
      <c r="G19" s="33"/>
      <c r="H19" s="18"/>
      <c r="I19" s="18"/>
      <c r="J19" s="33"/>
      <c r="K19" s="18"/>
    </row>
    <row r="20" spans="1:13" ht="26.25" customHeight="1" x14ac:dyDescent="0.2">
      <c r="A20" s="14" t="s">
        <v>27</v>
      </c>
      <c r="B20" s="15" t="s">
        <v>232</v>
      </c>
      <c r="C20" s="16" t="s">
        <v>2</v>
      </c>
      <c r="D20" s="16">
        <f>ROUND('239416-F'!O6,1)</f>
        <v>8.4</v>
      </c>
      <c r="E20" s="39" t="s">
        <v>372</v>
      </c>
      <c r="F20" s="16">
        <f>ROUND('239416-F'!Z6,1)</f>
        <v>0.7</v>
      </c>
      <c r="G20" s="47"/>
      <c r="H20" s="18"/>
      <c r="I20" s="18">
        <f>'239416-F'!Z14</f>
        <v>4.3443462783889304</v>
      </c>
      <c r="J20" s="33"/>
      <c r="K20" s="18"/>
      <c r="L20" s="5" t="s">
        <v>309</v>
      </c>
      <c r="M20" s="5" t="s">
        <v>526</v>
      </c>
    </row>
    <row r="21" spans="1:13" ht="26.25" customHeight="1" x14ac:dyDescent="0.2">
      <c r="A21" s="14" t="s">
        <v>28</v>
      </c>
      <c r="B21" s="15" t="s">
        <v>233</v>
      </c>
      <c r="C21" s="16" t="s">
        <v>2</v>
      </c>
      <c r="D21" s="16">
        <f>ROUND('239416-A'!O7,1)</f>
        <v>13.9</v>
      </c>
      <c r="E21" s="39" t="s">
        <v>372</v>
      </c>
      <c r="F21" s="48">
        <f>ROUND('239416-A'!Z7,1)</f>
        <v>0.9</v>
      </c>
      <c r="G21" s="47"/>
      <c r="H21" s="18"/>
      <c r="I21" s="18">
        <f>'239416-A'!Z15</f>
        <v>5.8410837534152673</v>
      </c>
      <c r="J21" s="33"/>
      <c r="K21" s="18"/>
      <c r="L21" s="5" t="s">
        <v>309</v>
      </c>
      <c r="M21" s="5" t="s">
        <v>526</v>
      </c>
    </row>
    <row r="22" spans="1:13" ht="26.25" customHeight="1" x14ac:dyDescent="0.2">
      <c r="A22" s="14" t="s">
        <v>29</v>
      </c>
      <c r="B22" s="15" t="s">
        <v>359</v>
      </c>
      <c r="C22" s="16" t="s">
        <v>2</v>
      </c>
      <c r="D22" s="16">
        <f>ROUND('239416-B and C'!O19,1)</f>
        <v>47.9</v>
      </c>
      <c r="E22" s="39" t="s">
        <v>372</v>
      </c>
      <c r="F22" s="16">
        <f>ROUND('239416-B and C'!Z19,1)</f>
        <v>3.1</v>
      </c>
      <c r="G22" s="47"/>
      <c r="H22" s="18"/>
      <c r="I22" s="18">
        <f>'239416-B and C'!Z40</f>
        <v>19.60498396592094</v>
      </c>
      <c r="J22" s="33"/>
      <c r="K22" s="18"/>
      <c r="L22" s="5" t="s">
        <v>309</v>
      </c>
      <c r="M22" s="5" t="s">
        <v>526</v>
      </c>
    </row>
    <row r="23" spans="1:13" ht="26.25" customHeight="1" x14ac:dyDescent="0.2">
      <c r="A23" s="14" t="s">
        <v>30</v>
      </c>
      <c r="B23" s="15" t="s">
        <v>234</v>
      </c>
      <c r="C23" s="16" t="s">
        <v>2</v>
      </c>
      <c r="D23" s="16">
        <f>ROUND('239416-D'!O10,1)</f>
        <v>16.7</v>
      </c>
      <c r="E23" s="39" t="s">
        <v>372</v>
      </c>
      <c r="F23" s="16">
        <f>ROUND('239416-D'!Z10,1)</f>
        <v>1.3</v>
      </c>
      <c r="G23" s="47"/>
      <c r="H23" s="18"/>
      <c r="I23" s="18">
        <f>'239416-D'!Z23</f>
        <v>7.957627425671645</v>
      </c>
      <c r="J23" s="33"/>
      <c r="K23" s="18"/>
      <c r="L23" s="5" t="s">
        <v>309</v>
      </c>
      <c r="M23" s="5" t="s">
        <v>526</v>
      </c>
    </row>
    <row r="24" spans="1:13" ht="26.25" customHeight="1" x14ac:dyDescent="0.2">
      <c r="A24" s="14" t="s">
        <v>31</v>
      </c>
      <c r="B24" s="15" t="s">
        <v>235</v>
      </c>
      <c r="C24" s="16" t="s">
        <v>2</v>
      </c>
      <c r="D24" s="16">
        <f>ROUND('239416-E'!O8,1)</f>
        <v>6.6</v>
      </c>
      <c r="E24" s="39" t="s">
        <v>372</v>
      </c>
      <c r="F24" s="16">
        <f>ROUND('239416-E'!Z8,1)</f>
        <v>0.4</v>
      </c>
      <c r="G24" s="47"/>
      <c r="H24" s="18"/>
      <c r="I24" s="18">
        <f>'239416-E'!Z18</f>
        <v>2.6163310539546059</v>
      </c>
      <c r="J24" s="33"/>
      <c r="K24" s="18"/>
      <c r="L24" s="5" t="s">
        <v>309</v>
      </c>
      <c r="M24" s="5" t="s">
        <v>526</v>
      </c>
    </row>
    <row r="25" spans="1:13" ht="26.25" customHeight="1" x14ac:dyDescent="0.2">
      <c r="A25" s="7" t="s">
        <v>32</v>
      </c>
      <c r="B25" s="3" t="s">
        <v>236</v>
      </c>
      <c r="C25" s="4" t="s">
        <v>2</v>
      </c>
      <c r="D25" s="4">
        <f>ROUND('239454-A'!O18,1)</f>
        <v>38.799999999999997</v>
      </c>
      <c r="E25" s="40" t="s">
        <v>372</v>
      </c>
      <c r="F25" s="4">
        <f>ROUND('239454-A'!Z18,1)</f>
        <v>2.5</v>
      </c>
      <c r="G25" s="29">
        <f>'Wet detention pond calcs'!F87</f>
        <v>0.10600000000000009</v>
      </c>
      <c r="H25" s="12">
        <f>ROUND(F25*G25,1)</f>
        <v>0.3</v>
      </c>
      <c r="I25" s="12">
        <f>'239454-A'!Z38</f>
        <v>16.251065825132105</v>
      </c>
      <c r="J25" s="21">
        <f>'Wet detention pond calcs'!F86</f>
        <v>5.4999999999999993E-2</v>
      </c>
      <c r="K25" s="12">
        <f>ROUND(I25*J25,1)</f>
        <v>0.9</v>
      </c>
      <c r="L25" s="5" t="s">
        <v>363</v>
      </c>
    </row>
    <row r="26" spans="1:13" s="27" customFormat="1" ht="26.25" customHeight="1" x14ac:dyDescent="0.2">
      <c r="A26" s="7" t="s">
        <v>33</v>
      </c>
      <c r="B26" s="3" t="s">
        <v>238</v>
      </c>
      <c r="C26" s="24" t="s">
        <v>152</v>
      </c>
      <c r="D26" s="24">
        <f>ROUND('239653-A'!O9,1)</f>
        <v>4.0999999999999996</v>
      </c>
      <c r="E26" s="40" t="s">
        <v>372</v>
      </c>
      <c r="F26" s="24">
        <f>ROUND('239653-A'!Z9,1)</f>
        <v>0.2</v>
      </c>
      <c r="G26" s="29">
        <f>'Retention calcs'!F34</f>
        <v>0.13963072447930625</v>
      </c>
      <c r="H26" s="26">
        <f>ROUND(F26*G26,1)</f>
        <v>0</v>
      </c>
      <c r="I26" s="26">
        <f>'239653-A'!Z19</f>
        <v>3.9637571022268379</v>
      </c>
      <c r="J26" s="25">
        <f>'Retention calcs'!F34</f>
        <v>0.13963072447930625</v>
      </c>
      <c r="K26" s="12">
        <f t="shared" ref="K26" si="1">ROUND(I26*J26,1)</f>
        <v>0.6</v>
      </c>
      <c r="L26" s="27" t="s">
        <v>363</v>
      </c>
    </row>
    <row r="27" spans="1:13" s="27" customFormat="1" ht="26.25" customHeight="1" x14ac:dyDescent="0.2">
      <c r="A27" s="7" t="s">
        <v>34</v>
      </c>
      <c r="B27" s="3" t="s">
        <v>239</v>
      </c>
      <c r="C27" s="24" t="s">
        <v>2</v>
      </c>
      <c r="D27" s="24">
        <f>ROUND('239635-B'!O8,1)</f>
        <v>7.6</v>
      </c>
      <c r="E27" s="40" t="s">
        <v>372</v>
      </c>
      <c r="F27" s="24">
        <f>ROUND('239635-B'!Z8,1)</f>
        <v>0.3</v>
      </c>
      <c r="G27" s="29" t="s">
        <v>577</v>
      </c>
      <c r="H27" s="26">
        <f>ROUND(F27*0.634,1)</f>
        <v>0.2</v>
      </c>
      <c r="I27" s="26">
        <f>'239635-B'!Z18</f>
        <v>9.4052822691072056</v>
      </c>
      <c r="J27" s="31" t="s">
        <v>578</v>
      </c>
      <c r="K27" s="12">
        <f>ROUND(I27*0.359,1)</f>
        <v>3.4</v>
      </c>
      <c r="L27" s="27" t="s">
        <v>363</v>
      </c>
    </row>
    <row r="28" spans="1:13" ht="26.25" customHeight="1" x14ac:dyDescent="0.2">
      <c r="A28" s="7" t="s">
        <v>35</v>
      </c>
      <c r="B28" s="3" t="s">
        <v>240</v>
      </c>
      <c r="C28" s="24" t="s">
        <v>2</v>
      </c>
      <c r="D28" s="24">
        <f>ROUND('239633-A'!O10,1)</f>
        <v>14.6</v>
      </c>
      <c r="E28" s="41" t="s">
        <v>372</v>
      </c>
      <c r="F28" s="24">
        <f>ROUND('239633-A'!Z10,1)</f>
        <v>0.9</v>
      </c>
      <c r="G28" s="29" t="s">
        <v>582</v>
      </c>
      <c r="H28" s="26">
        <f>ROUND(((F28*(4/6))*0.827)+((F28*(2/6))*0.191),1)</f>
        <v>0.6</v>
      </c>
      <c r="I28" s="26">
        <f>'239633-A'!Z21</f>
        <v>6.6106101312451386</v>
      </c>
      <c r="J28" s="31" t="s">
        <v>583</v>
      </c>
      <c r="K28" s="26">
        <f>ROUND(((I28*(4/6))*0.43)+((I28*(2/6))*0.077),1)</f>
        <v>2.1</v>
      </c>
      <c r="L28" s="5" t="s">
        <v>309</v>
      </c>
    </row>
    <row r="29" spans="1:13" ht="26.25" customHeight="1" x14ac:dyDescent="0.2">
      <c r="A29" s="7" t="s">
        <v>36</v>
      </c>
      <c r="B29" s="3" t="s">
        <v>241</v>
      </c>
      <c r="C29" s="24" t="s">
        <v>2</v>
      </c>
      <c r="D29" s="24">
        <f>ROUND('239633-B'!O9,1)</f>
        <v>17.899999999999999</v>
      </c>
      <c r="E29" s="41" t="s">
        <v>372</v>
      </c>
      <c r="F29" s="24">
        <f>ROUND('239633-B'!Z9,1)</f>
        <v>1.2</v>
      </c>
      <c r="G29" s="29" t="s">
        <v>584</v>
      </c>
      <c r="H29" s="26">
        <f>ROUND(((F29*(4/6))*0.745)+((F29*(2/6))*0.172),1)</f>
        <v>0.7</v>
      </c>
      <c r="I29" s="26">
        <f>'239633-B'!Z20</f>
        <v>8.084446403061504</v>
      </c>
      <c r="J29" s="31" t="s">
        <v>585</v>
      </c>
      <c r="K29" s="26">
        <f>ROUND(((I29*(4/6))*0.416)+((I29*(2/6))*0.143),1)</f>
        <v>2.6</v>
      </c>
      <c r="L29" s="5" t="s">
        <v>309</v>
      </c>
    </row>
    <row r="30" spans="1:13" ht="26.25" customHeight="1" x14ac:dyDescent="0.2">
      <c r="A30" s="7" t="s">
        <v>37</v>
      </c>
      <c r="B30" s="3" t="s">
        <v>242</v>
      </c>
      <c r="C30" s="24" t="s">
        <v>2</v>
      </c>
      <c r="D30" s="24">
        <f>ROUND('239633-C'!O8,1)</f>
        <v>16.899999999999999</v>
      </c>
      <c r="E30" s="41" t="s">
        <v>372</v>
      </c>
      <c r="F30" s="24">
        <f>ROUND('239633-C'!Z8,1)</f>
        <v>1.1000000000000001</v>
      </c>
      <c r="G30" s="29" t="s">
        <v>586</v>
      </c>
      <c r="H30" s="26">
        <f>ROUND(((F30*(4/6))*0.81)+((F30*(2/6))*0.174),1)</f>
        <v>0.7</v>
      </c>
      <c r="I30" s="26">
        <f>'239633-C'!Z18</f>
        <v>7.3496101816146098</v>
      </c>
      <c r="J30" s="31" t="s">
        <v>587</v>
      </c>
      <c r="K30" s="26">
        <f>ROUND(((I30*(4/6))*0.428)+((I30*(2/6))*0.075),1)</f>
        <v>2.2999999999999998</v>
      </c>
      <c r="L30" s="5" t="s">
        <v>309</v>
      </c>
    </row>
    <row r="31" spans="1:13" ht="26.25" customHeight="1" x14ac:dyDescent="0.2">
      <c r="A31" s="7" t="s">
        <v>38</v>
      </c>
      <c r="B31" s="3" t="s">
        <v>243</v>
      </c>
      <c r="C31" s="24" t="s">
        <v>2</v>
      </c>
      <c r="D31" s="24">
        <f>ROUND('239633-D'!O9,1)</f>
        <v>12.6</v>
      </c>
      <c r="E31" s="41" t="s">
        <v>372</v>
      </c>
      <c r="F31" s="24">
        <f>ROUND('239633-D'!Z9,1)</f>
        <v>1</v>
      </c>
      <c r="G31" s="29" t="s">
        <v>588</v>
      </c>
      <c r="H31" s="26">
        <f>ROUND(((F31*(4/6))*0.683)+((F31*(2/6))*0.047),1)</f>
        <v>0.5</v>
      </c>
      <c r="I31" s="26">
        <f>'239633-D'!Z20</f>
        <v>8.0213532054075092</v>
      </c>
      <c r="J31" s="31" t="s">
        <v>592</v>
      </c>
      <c r="K31" s="26">
        <f>ROUND(((I31*(4/6))*0.389)+((I31*(2/6))*0.036),1)</f>
        <v>2.2000000000000002</v>
      </c>
      <c r="L31" s="5" t="s">
        <v>309</v>
      </c>
    </row>
    <row r="32" spans="1:13" ht="26.25" customHeight="1" x14ac:dyDescent="0.2">
      <c r="A32" s="7" t="s">
        <v>39</v>
      </c>
      <c r="B32" s="3" t="s">
        <v>273</v>
      </c>
      <c r="C32" s="4" t="s">
        <v>328</v>
      </c>
      <c r="D32" s="4">
        <f>ROUND('242436-A'!O5,1)</f>
        <v>9.8000000000000007</v>
      </c>
      <c r="E32" s="40" t="s">
        <v>372</v>
      </c>
      <c r="F32" s="4">
        <f>ROUND('242436-A'!Z5,1)</f>
        <v>0.4</v>
      </c>
      <c r="G32" s="29" t="s">
        <v>329</v>
      </c>
      <c r="H32" s="26">
        <f>ROUND(((F32/2)*0.816)+((F32/2)*0.163),1)</f>
        <v>0.2</v>
      </c>
      <c r="I32" s="12">
        <f>'242436-A'!Z11</f>
        <v>5.2306484480353426</v>
      </c>
      <c r="J32" s="29" t="s">
        <v>329</v>
      </c>
      <c r="K32" s="26">
        <f>ROUND(((I32/2)*0.816)+((I32/2)*0.163),1)</f>
        <v>2.6</v>
      </c>
      <c r="L32" s="5" t="s">
        <v>330</v>
      </c>
    </row>
    <row r="33" spans="1:12" ht="26.25" customHeight="1" x14ac:dyDescent="0.2">
      <c r="A33" s="7" t="s">
        <v>40</v>
      </c>
      <c r="B33" s="3" t="s">
        <v>274</v>
      </c>
      <c r="C33" s="4" t="s">
        <v>2</v>
      </c>
      <c r="D33" s="4">
        <f>ROUND('242484-A'!O5,1)</f>
        <v>21.8</v>
      </c>
      <c r="E33" s="40" t="s">
        <v>372</v>
      </c>
      <c r="F33" s="4">
        <f>ROUND('242484-A'!Z5,1)</f>
        <v>1.4</v>
      </c>
      <c r="G33" s="29" t="s">
        <v>331</v>
      </c>
      <c r="H33" s="26">
        <f>ROUND(((F33/2)*0.782)+((F33/2)*0.136),1)</f>
        <v>0.6</v>
      </c>
      <c r="I33" s="12">
        <f>'242484-A'!Z11</f>
        <v>12.638418486052581</v>
      </c>
      <c r="J33" s="21" t="s">
        <v>332</v>
      </c>
      <c r="K33" s="26">
        <f>ROUND(((I33/2)*0.424)+((I33/2)*0.062),1)</f>
        <v>3.1</v>
      </c>
      <c r="L33" s="5" t="s">
        <v>330</v>
      </c>
    </row>
    <row r="34" spans="1:12" ht="26.25" customHeight="1" x14ac:dyDescent="0.2">
      <c r="A34" s="7" t="s">
        <v>41</v>
      </c>
      <c r="B34" s="3" t="s">
        <v>365</v>
      </c>
      <c r="C34" s="4" t="s">
        <v>157</v>
      </c>
      <c r="D34" s="4">
        <f>ROUND('405515-AandB'!O8,1)</f>
        <v>14.8</v>
      </c>
      <c r="E34" s="40" t="s">
        <v>372</v>
      </c>
      <c r="F34" s="4">
        <f>ROUND('405515-AandB'!Z8,1)</f>
        <v>0.6</v>
      </c>
      <c r="G34" s="31" t="s">
        <v>579</v>
      </c>
      <c r="H34" s="12">
        <f>ROUND(((F34/2)*0.679)+((F34/2)*0.043),1)</f>
        <v>0.2</v>
      </c>
      <c r="I34" s="12">
        <f>'405515-AandB'!Z17</f>
        <v>5.7665880321752745</v>
      </c>
      <c r="J34" s="21" t="s">
        <v>580</v>
      </c>
      <c r="K34" s="12">
        <f>ROUND(((I34/2)*0.387)+((I34/2)*0.034),1)</f>
        <v>1.2</v>
      </c>
      <c r="L34" s="5" t="s">
        <v>366</v>
      </c>
    </row>
    <row r="35" spans="1:12" ht="26.25" customHeight="1" x14ac:dyDescent="0.2">
      <c r="A35" s="7" t="s">
        <v>42</v>
      </c>
      <c r="B35" s="3" t="s">
        <v>364</v>
      </c>
      <c r="C35" s="4" t="s">
        <v>3</v>
      </c>
      <c r="D35" s="4">
        <f>ROUND('410732'!O7,1)</f>
        <v>32.200000000000003</v>
      </c>
      <c r="E35" s="40" t="s">
        <v>372</v>
      </c>
      <c r="F35" s="4">
        <f>ROUND('410732'!Z7,1)</f>
        <v>2.1</v>
      </c>
      <c r="G35" s="31">
        <v>0.1</v>
      </c>
      <c r="H35" s="12">
        <f>ROUND(F35*G35,1)</f>
        <v>0.2</v>
      </c>
      <c r="I35" s="32">
        <f>'410732'!Z15</f>
        <v>13.212961568081017</v>
      </c>
      <c r="J35" s="11">
        <v>0.1</v>
      </c>
      <c r="K35" s="12">
        <f>ROUND(I35*J35,1)</f>
        <v>1.3</v>
      </c>
      <c r="L35" s="5" t="s">
        <v>366</v>
      </c>
    </row>
    <row r="36" spans="1:12" ht="26.25" customHeight="1" x14ac:dyDescent="0.2">
      <c r="A36" s="7" t="s">
        <v>43</v>
      </c>
      <c r="B36" s="3" t="s">
        <v>333</v>
      </c>
      <c r="C36" s="4" t="s">
        <v>154</v>
      </c>
      <c r="D36" s="4"/>
      <c r="E36" s="40" t="s">
        <v>372</v>
      </c>
      <c r="F36" s="30" t="s">
        <v>7</v>
      </c>
      <c r="G36" s="31" t="s">
        <v>7</v>
      </c>
      <c r="H36" s="12">
        <f>232*(1-0.783)</f>
        <v>50.343999999999994</v>
      </c>
      <c r="I36" s="32" t="s">
        <v>7</v>
      </c>
      <c r="J36" s="21" t="s">
        <v>7</v>
      </c>
      <c r="K36" s="12">
        <f>361.9*(1-0.6)</f>
        <v>144.76</v>
      </c>
    </row>
    <row r="37" spans="1:12" ht="26.25" customHeight="1" x14ac:dyDescent="0.2">
      <c r="A37" s="7" t="s">
        <v>44</v>
      </c>
      <c r="B37" s="3" t="s">
        <v>637</v>
      </c>
      <c r="C37" s="4" t="s">
        <v>638</v>
      </c>
      <c r="D37" s="52">
        <f>ROUND(EducationOutreach!G919,1)</f>
        <v>5065.1000000000004</v>
      </c>
      <c r="E37" s="40" t="s">
        <v>372</v>
      </c>
      <c r="F37" s="4">
        <f>ROUND(EducationOutreach!V919,1)</f>
        <v>331.4</v>
      </c>
      <c r="G37" s="54">
        <v>5.0000000000000001E-3</v>
      </c>
      <c r="H37" s="12">
        <f>ROUND(F37*G37,1)</f>
        <v>1.7</v>
      </c>
      <c r="I37" s="4">
        <f>ROUND(EducationOutreach!W919,1)</f>
        <v>3952.9</v>
      </c>
      <c r="J37" s="31">
        <v>5.0000000000000001E-3</v>
      </c>
      <c r="K37" s="12">
        <f>ROUND(I37*J37,1)</f>
        <v>19.8</v>
      </c>
    </row>
    <row r="38" spans="1:12" ht="26.25" customHeight="1" x14ac:dyDescent="0.2">
      <c r="G38" s="35" t="s">
        <v>151</v>
      </c>
      <c r="H38" s="13">
        <f>SUM(H2:H37)</f>
        <v>62.843999999999994</v>
      </c>
      <c r="I38" s="13"/>
      <c r="K38" s="13">
        <f>SUM(K2:K37)</f>
        <v>238.66</v>
      </c>
    </row>
    <row r="39" spans="1:12" ht="26.25" customHeight="1" x14ac:dyDescent="0.2">
      <c r="F39" s="53"/>
    </row>
  </sheetData>
  <dataConsolidate/>
  <phoneticPr fontId="1" type="noConversion"/>
  <printOptions gridLines="1"/>
  <pageMargins left="0.5" right="0.25" top="1" bottom="1" header="0.5" footer="0.5"/>
  <pageSetup paperSize="3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</oddFooter>
  </headerFooter>
  <colBreaks count="1" manualBreakCount="1">
    <brk id="11" max="1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O1" workbookViewId="0">
      <selection activeCell="W21" sqref="W21:W3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2</v>
      </c>
      <c r="B2" s="43">
        <v>4</v>
      </c>
      <c r="C2" s="43" t="s">
        <v>430</v>
      </c>
      <c r="D2" s="43" t="s">
        <v>431</v>
      </c>
      <c r="E2" s="43" t="s">
        <v>432</v>
      </c>
      <c r="F2" s="43" t="s">
        <v>433</v>
      </c>
      <c r="G2" s="43">
        <v>1590</v>
      </c>
      <c r="H2" s="43">
        <v>1591</v>
      </c>
      <c r="I2" s="43">
        <v>1551</v>
      </c>
      <c r="J2" s="43">
        <v>1110</v>
      </c>
      <c r="K2" s="43">
        <v>1110</v>
      </c>
      <c r="L2" s="43" t="s">
        <v>372</v>
      </c>
      <c r="M2" s="43" t="s">
        <v>426</v>
      </c>
      <c r="N2" s="44">
        <v>0.13341500000000001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0.78300000000000003</v>
      </c>
      <c r="X2" s="45">
        <f t="shared" ref="X2:X17" si="0">N2*V2*(1-W2)</f>
        <v>1.4084340844839999E-2</v>
      </c>
    </row>
    <row r="3" spans="1:24" x14ac:dyDescent="0.2">
      <c r="A3" s="43">
        <v>2</v>
      </c>
      <c r="B3" s="43">
        <v>4</v>
      </c>
      <c r="C3" s="43" t="s">
        <v>430</v>
      </c>
      <c r="D3" s="43" t="s">
        <v>431</v>
      </c>
      <c r="E3" s="43" t="s">
        <v>432</v>
      </c>
      <c r="F3" s="43" t="s">
        <v>433</v>
      </c>
      <c r="G3" s="43">
        <v>3059</v>
      </c>
      <c r="H3" s="43">
        <v>3060</v>
      </c>
      <c r="I3" s="43">
        <v>2988</v>
      </c>
      <c r="J3" s="43">
        <v>1210</v>
      </c>
      <c r="K3" s="43">
        <v>1210</v>
      </c>
      <c r="L3" s="43" t="s">
        <v>372</v>
      </c>
      <c r="M3" s="43" t="s">
        <v>426</v>
      </c>
      <c r="N3" s="44">
        <v>1.7736700000000001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436</v>
      </c>
      <c r="U3" s="43" t="s">
        <v>437</v>
      </c>
      <c r="V3" s="45">
        <v>0.60924900000000004</v>
      </c>
      <c r="W3" s="45">
        <v>0.78300000000000003</v>
      </c>
      <c r="X3" s="45">
        <f t="shared" si="0"/>
        <v>0.23449164822111002</v>
      </c>
    </row>
    <row r="4" spans="1:24" x14ac:dyDescent="0.2">
      <c r="A4" s="43">
        <v>2</v>
      </c>
      <c r="B4" s="43">
        <v>4</v>
      </c>
      <c r="C4" s="43" t="s">
        <v>430</v>
      </c>
      <c r="D4" s="43" t="s">
        <v>431</v>
      </c>
      <c r="E4" s="43" t="s">
        <v>432</v>
      </c>
      <c r="F4" s="43" t="s">
        <v>433</v>
      </c>
      <c r="G4" s="43">
        <v>3060</v>
      </c>
      <c r="H4" s="43">
        <v>3061</v>
      </c>
      <c r="I4" s="43">
        <v>2989</v>
      </c>
      <c r="J4" s="43">
        <v>1210</v>
      </c>
      <c r="K4" s="43">
        <v>1210</v>
      </c>
      <c r="L4" s="43" t="s">
        <v>372</v>
      </c>
      <c r="M4" s="43" t="s">
        <v>426</v>
      </c>
      <c r="N4" s="44">
        <v>0.70408000000000004</v>
      </c>
      <c r="O4" s="43" t="s">
        <v>405</v>
      </c>
      <c r="P4" s="43" t="s">
        <v>406</v>
      </c>
      <c r="Q4" s="43">
        <v>19</v>
      </c>
      <c r="R4" s="43">
        <v>10</v>
      </c>
      <c r="S4" s="43" t="s">
        <v>407</v>
      </c>
      <c r="T4" s="43" t="s">
        <v>436</v>
      </c>
      <c r="U4" s="43" t="s">
        <v>437</v>
      </c>
      <c r="V4" s="45">
        <v>0.60924900000000004</v>
      </c>
      <c r="W4" s="45">
        <v>0.78300000000000003</v>
      </c>
      <c r="X4" s="45">
        <f t="shared" si="0"/>
        <v>9.3084327794640001E-2</v>
      </c>
    </row>
    <row r="5" spans="1:24" x14ac:dyDescent="0.2">
      <c r="A5" s="43">
        <v>2</v>
      </c>
      <c r="B5" s="43">
        <v>4</v>
      </c>
      <c r="C5" s="43" t="s">
        <v>430</v>
      </c>
      <c r="D5" s="43" t="s">
        <v>431</v>
      </c>
      <c r="E5" s="43" t="s">
        <v>432</v>
      </c>
      <c r="F5" s="43" t="s">
        <v>433</v>
      </c>
      <c r="G5" s="43">
        <v>3061</v>
      </c>
      <c r="H5" s="43">
        <v>3062</v>
      </c>
      <c r="I5" s="43">
        <v>2990</v>
      </c>
      <c r="J5" s="43">
        <v>1210</v>
      </c>
      <c r="K5" s="43">
        <v>1210</v>
      </c>
      <c r="L5" s="43" t="s">
        <v>372</v>
      </c>
      <c r="M5" s="43" t="s">
        <v>426</v>
      </c>
      <c r="N5" s="44">
        <v>0.222611</v>
      </c>
      <c r="O5" s="43" t="s">
        <v>405</v>
      </c>
      <c r="P5" s="43" t="s">
        <v>406</v>
      </c>
      <c r="Q5" s="43">
        <v>19</v>
      </c>
      <c r="R5" s="43">
        <v>10</v>
      </c>
      <c r="S5" s="43" t="s">
        <v>407</v>
      </c>
      <c r="T5" s="43" t="s">
        <v>436</v>
      </c>
      <c r="U5" s="43" t="s">
        <v>437</v>
      </c>
      <c r="V5" s="45">
        <v>0.60924900000000004</v>
      </c>
      <c r="W5" s="45">
        <v>0.78300000000000003</v>
      </c>
      <c r="X5" s="45">
        <f t="shared" si="0"/>
        <v>2.9430739823162997E-2</v>
      </c>
    </row>
    <row r="6" spans="1:24" x14ac:dyDescent="0.2">
      <c r="A6" s="43">
        <v>2</v>
      </c>
      <c r="B6" s="43">
        <v>4</v>
      </c>
      <c r="C6" s="43" t="s">
        <v>430</v>
      </c>
      <c r="D6" s="43" t="s">
        <v>431</v>
      </c>
      <c r="E6" s="43" t="s">
        <v>432</v>
      </c>
      <c r="F6" s="43" t="s">
        <v>433</v>
      </c>
      <c r="G6" s="43">
        <v>4526</v>
      </c>
      <c r="H6" s="43">
        <v>4527</v>
      </c>
      <c r="I6" s="43">
        <v>4495</v>
      </c>
      <c r="J6" s="43">
        <v>1400</v>
      </c>
      <c r="K6" s="43">
        <v>1400</v>
      </c>
      <c r="L6" s="43" t="s">
        <v>372</v>
      </c>
      <c r="M6" s="43" t="s">
        <v>426</v>
      </c>
      <c r="N6" s="44">
        <v>0.15601100000000001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6.0092349430287996E-2</v>
      </c>
    </row>
    <row r="7" spans="1:24" x14ac:dyDescent="0.2">
      <c r="A7" s="43">
        <v>2</v>
      </c>
      <c r="B7" s="43">
        <v>4</v>
      </c>
      <c r="C7" s="43" t="s">
        <v>430</v>
      </c>
      <c r="D7" s="43" t="s">
        <v>431</v>
      </c>
      <c r="E7" s="43" t="s">
        <v>432</v>
      </c>
      <c r="F7" s="43" t="s">
        <v>433</v>
      </c>
      <c r="G7" s="43">
        <v>4527</v>
      </c>
      <c r="H7" s="43">
        <v>4528</v>
      </c>
      <c r="I7" s="43">
        <v>4496</v>
      </c>
      <c r="J7" s="43">
        <v>1400</v>
      </c>
      <c r="K7" s="43">
        <v>1400</v>
      </c>
      <c r="L7" s="43" t="s">
        <v>372</v>
      </c>
      <c r="M7" s="43" t="s">
        <v>426</v>
      </c>
      <c r="N7" s="44">
        <v>0.263876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0.78300000000000003</v>
      </c>
      <c r="X7" s="45">
        <f t="shared" si="0"/>
        <v>0.10163981256620799</v>
      </c>
    </row>
    <row r="8" spans="1:24" x14ac:dyDescent="0.2">
      <c r="A8" s="43">
        <v>2</v>
      </c>
      <c r="B8" s="43">
        <v>4</v>
      </c>
      <c r="C8" s="43" t="s">
        <v>430</v>
      </c>
      <c r="D8" s="43" t="s">
        <v>431</v>
      </c>
      <c r="E8" s="43" t="s">
        <v>432</v>
      </c>
      <c r="F8" s="43" t="s">
        <v>433</v>
      </c>
      <c r="G8" s="43">
        <v>6155</v>
      </c>
      <c r="H8" s="43">
        <v>6156</v>
      </c>
      <c r="I8" s="43">
        <v>6112</v>
      </c>
      <c r="J8" s="43">
        <v>1900</v>
      </c>
      <c r="K8" s="43">
        <v>1900</v>
      </c>
      <c r="L8" s="43" t="s">
        <v>372</v>
      </c>
      <c r="M8" s="43" t="s">
        <v>426</v>
      </c>
      <c r="N8" s="44">
        <v>6.0824200000000002E-2</v>
      </c>
      <c r="O8" s="43" t="s">
        <v>405</v>
      </c>
      <c r="P8" s="43" t="s">
        <v>406</v>
      </c>
      <c r="Q8" s="43">
        <v>70</v>
      </c>
      <c r="R8" s="43">
        <v>10</v>
      </c>
      <c r="S8" s="43" t="s">
        <v>407</v>
      </c>
      <c r="T8" s="43" t="s">
        <v>410</v>
      </c>
      <c r="U8" s="43" t="s">
        <v>411</v>
      </c>
      <c r="V8" s="45">
        <v>0.19295699999999999</v>
      </c>
      <c r="W8" s="45">
        <v>0.78300000000000003</v>
      </c>
      <c r="X8" s="45">
        <f t="shared" si="0"/>
        <v>2.5468107695897995E-3</v>
      </c>
    </row>
    <row r="9" spans="1:24" x14ac:dyDescent="0.2">
      <c r="A9" s="43">
        <v>2</v>
      </c>
      <c r="B9" s="43">
        <v>4</v>
      </c>
      <c r="C9" s="43" t="s">
        <v>430</v>
      </c>
      <c r="D9" s="43" t="s">
        <v>431</v>
      </c>
      <c r="E9" s="43" t="s">
        <v>432</v>
      </c>
      <c r="F9" s="43" t="s">
        <v>433</v>
      </c>
      <c r="G9" s="43">
        <v>6156</v>
      </c>
      <c r="H9" s="43">
        <v>6157</v>
      </c>
      <c r="I9" s="43">
        <v>6113</v>
      </c>
      <c r="J9" s="43">
        <v>1900</v>
      </c>
      <c r="K9" s="43">
        <v>1900</v>
      </c>
      <c r="L9" s="43" t="s">
        <v>372</v>
      </c>
      <c r="M9" s="43" t="s">
        <v>426</v>
      </c>
      <c r="N9" s="44">
        <v>0.16347100000000001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0.19295699999999999</v>
      </c>
      <c r="W9" s="45">
        <v>0.78300000000000003</v>
      </c>
      <c r="X9" s="45">
        <f t="shared" si="0"/>
        <v>6.8448036030989996E-3</v>
      </c>
    </row>
    <row r="10" spans="1:24" x14ac:dyDescent="0.2">
      <c r="A10" s="43">
        <v>2</v>
      </c>
      <c r="B10" s="43">
        <v>4</v>
      </c>
      <c r="C10" s="43" t="s">
        <v>430</v>
      </c>
      <c r="D10" s="43" t="s">
        <v>431</v>
      </c>
      <c r="E10" s="43" t="s">
        <v>432</v>
      </c>
      <c r="F10" s="43" t="s">
        <v>433</v>
      </c>
      <c r="G10" s="43">
        <v>17239</v>
      </c>
      <c r="H10" s="43">
        <v>17240</v>
      </c>
      <c r="I10" s="43">
        <v>17229</v>
      </c>
      <c r="J10" s="43">
        <v>4110</v>
      </c>
      <c r="K10" s="43">
        <v>4110</v>
      </c>
      <c r="L10" s="43" t="s">
        <v>372</v>
      </c>
      <c r="M10" s="43" t="s">
        <v>426</v>
      </c>
      <c r="N10" s="44">
        <v>8.1704700000000005E-2</v>
      </c>
      <c r="O10" s="43" t="s">
        <v>405</v>
      </c>
      <c r="P10" s="43" t="s">
        <v>406</v>
      </c>
      <c r="Q10" s="43">
        <v>5</v>
      </c>
      <c r="R10" s="43">
        <v>40</v>
      </c>
      <c r="S10" s="43" t="s">
        <v>412</v>
      </c>
      <c r="T10" s="43" t="s">
        <v>413</v>
      </c>
      <c r="U10" s="43" t="s">
        <v>414</v>
      </c>
      <c r="V10" s="45">
        <v>9.3119999999999994E-2</v>
      </c>
      <c r="W10" s="45">
        <v>0.78300000000000003</v>
      </c>
      <c r="X10" s="45">
        <f t="shared" si="0"/>
        <v>1.6510101410879999E-3</v>
      </c>
    </row>
    <row r="11" spans="1:24" x14ac:dyDescent="0.2">
      <c r="A11" s="43">
        <v>2</v>
      </c>
      <c r="B11" s="43">
        <v>4</v>
      </c>
      <c r="C11" s="43" t="s">
        <v>430</v>
      </c>
      <c r="D11" s="43" t="s">
        <v>431</v>
      </c>
      <c r="E11" s="43" t="s">
        <v>432</v>
      </c>
      <c r="F11" s="43" t="s">
        <v>433</v>
      </c>
      <c r="G11" s="43">
        <v>21272</v>
      </c>
      <c r="H11" s="43">
        <v>21273</v>
      </c>
      <c r="I11" s="43">
        <v>23201</v>
      </c>
      <c r="J11" s="43">
        <v>5300</v>
      </c>
      <c r="K11" s="43">
        <v>5300</v>
      </c>
      <c r="L11" s="43" t="s">
        <v>372</v>
      </c>
      <c r="M11" s="43" t="s">
        <v>426</v>
      </c>
      <c r="N11" s="44">
        <v>0.26635999999999999</v>
      </c>
      <c r="O11" s="43" t="s">
        <v>405</v>
      </c>
      <c r="P11" s="43" t="s">
        <v>406</v>
      </c>
      <c r="Q11" s="43">
        <v>9</v>
      </c>
      <c r="R11" s="43">
        <v>50</v>
      </c>
      <c r="S11" s="43" t="s">
        <v>438</v>
      </c>
      <c r="T11" s="43" t="s">
        <v>439</v>
      </c>
      <c r="U11" s="43" t="s">
        <v>440</v>
      </c>
      <c r="V11" s="45">
        <v>0.128413</v>
      </c>
      <c r="W11" s="45">
        <v>0.78300000000000003</v>
      </c>
      <c r="X11" s="45">
        <f t="shared" si="0"/>
        <v>7.4222868095599982E-3</v>
      </c>
    </row>
    <row r="12" spans="1:24" x14ac:dyDescent="0.2">
      <c r="A12" s="43">
        <v>2</v>
      </c>
      <c r="B12" s="43">
        <v>4</v>
      </c>
      <c r="C12" s="43" t="s">
        <v>430</v>
      </c>
      <c r="D12" s="43" t="s">
        <v>431</v>
      </c>
      <c r="E12" s="43" t="s">
        <v>432</v>
      </c>
      <c r="F12" s="43" t="s">
        <v>433</v>
      </c>
      <c r="G12" s="43">
        <v>55508</v>
      </c>
      <c r="H12" s="43">
        <v>55509</v>
      </c>
      <c r="I12" s="43">
        <v>55444</v>
      </c>
      <c r="J12" s="43">
        <v>1200</v>
      </c>
      <c r="K12" s="43">
        <v>1200</v>
      </c>
      <c r="L12" s="43" t="s">
        <v>372</v>
      </c>
      <c r="M12" s="43" t="s">
        <v>426</v>
      </c>
      <c r="N12" s="44">
        <v>0.19174099999999999</v>
      </c>
      <c r="O12" s="43" t="s">
        <v>405</v>
      </c>
      <c r="P12" s="43" t="s">
        <v>406</v>
      </c>
      <c r="Q12" s="43">
        <v>19</v>
      </c>
      <c r="R12" s="43">
        <v>10</v>
      </c>
      <c r="S12" s="43" t="s">
        <v>407</v>
      </c>
      <c r="T12" s="43" t="s">
        <v>441</v>
      </c>
      <c r="U12" s="43" t="s">
        <v>437</v>
      </c>
      <c r="V12" s="45">
        <v>0.60924900000000004</v>
      </c>
      <c r="W12" s="45">
        <v>0.78300000000000003</v>
      </c>
      <c r="X12" s="45">
        <f t="shared" si="0"/>
        <v>2.5349508714452997E-2</v>
      </c>
    </row>
    <row r="13" spans="1:24" x14ac:dyDescent="0.2">
      <c r="A13" s="43">
        <v>2</v>
      </c>
      <c r="B13" s="43">
        <v>4</v>
      </c>
      <c r="C13" s="43" t="s">
        <v>430</v>
      </c>
      <c r="D13" s="43" t="s">
        <v>431</v>
      </c>
      <c r="E13" s="43" t="s">
        <v>432</v>
      </c>
      <c r="F13" s="43" t="s">
        <v>433</v>
      </c>
      <c r="G13" s="43">
        <v>55511</v>
      </c>
      <c r="H13" s="43">
        <v>55512</v>
      </c>
      <c r="I13" s="43">
        <v>55447</v>
      </c>
      <c r="J13" s="43">
        <v>1200</v>
      </c>
      <c r="K13" s="43">
        <v>1200</v>
      </c>
      <c r="L13" s="43" t="s">
        <v>372</v>
      </c>
      <c r="M13" s="43" t="s">
        <v>426</v>
      </c>
      <c r="N13" s="44">
        <v>5.8811000000000002E-2</v>
      </c>
      <c r="O13" s="43" t="s">
        <v>405</v>
      </c>
      <c r="P13" s="43" t="s">
        <v>406</v>
      </c>
      <c r="Q13" s="43">
        <v>19</v>
      </c>
      <c r="R13" s="43">
        <v>10</v>
      </c>
      <c r="S13" s="43" t="s">
        <v>407</v>
      </c>
      <c r="T13" s="43" t="s">
        <v>441</v>
      </c>
      <c r="U13" s="43" t="s">
        <v>437</v>
      </c>
      <c r="V13" s="45">
        <v>0.60924900000000004</v>
      </c>
      <c r="W13" s="45">
        <v>0.78300000000000003</v>
      </c>
      <c r="X13" s="45">
        <f t="shared" si="0"/>
        <v>7.7752278177629997E-3</v>
      </c>
    </row>
    <row r="14" spans="1:24" x14ac:dyDescent="0.2">
      <c r="A14" s="43">
        <v>2</v>
      </c>
      <c r="B14" s="43">
        <v>4</v>
      </c>
      <c r="C14" s="43" t="s">
        <v>430</v>
      </c>
      <c r="D14" s="43" t="s">
        <v>431</v>
      </c>
      <c r="E14" s="43" t="s">
        <v>432</v>
      </c>
      <c r="F14" s="43" t="s">
        <v>433</v>
      </c>
      <c r="G14" s="43">
        <v>55598</v>
      </c>
      <c r="H14" s="43">
        <v>55599</v>
      </c>
      <c r="I14" s="43">
        <v>55534</v>
      </c>
      <c r="J14" s="43">
        <v>1400</v>
      </c>
      <c r="K14" s="43">
        <v>1400</v>
      </c>
      <c r="L14" s="43" t="s">
        <v>372</v>
      </c>
      <c r="M14" s="43" t="s">
        <v>426</v>
      </c>
      <c r="N14" s="44">
        <v>0.34942800000000002</v>
      </c>
      <c r="O14" s="43" t="s">
        <v>405</v>
      </c>
      <c r="P14" s="43" t="s">
        <v>406</v>
      </c>
      <c r="Q14" s="43">
        <v>3</v>
      </c>
      <c r="R14" s="43">
        <v>10</v>
      </c>
      <c r="S14" s="43" t="s">
        <v>407</v>
      </c>
      <c r="T14" s="43" t="s">
        <v>408</v>
      </c>
      <c r="U14" s="43" t="s">
        <v>408</v>
      </c>
      <c r="V14" s="45">
        <v>1.7750239999999999</v>
      </c>
      <c r="W14" s="45">
        <v>0.78300000000000003</v>
      </c>
      <c r="X14" s="45">
        <f t="shared" si="0"/>
        <v>0.13459274972102397</v>
      </c>
    </row>
    <row r="15" spans="1:24" x14ac:dyDescent="0.2">
      <c r="A15" s="43">
        <v>2</v>
      </c>
      <c r="B15" s="43">
        <v>4</v>
      </c>
      <c r="C15" s="43" t="s">
        <v>430</v>
      </c>
      <c r="D15" s="43" t="s">
        <v>431</v>
      </c>
      <c r="E15" s="43" t="s">
        <v>432</v>
      </c>
      <c r="F15" s="43" t="s">
        <v>433</v>
      </c>
      <c r="G15" s="43">
        <v>55681</v>
      </c>
      <c r="H15" s="43">
        <v>55682</v>
      </c>
      <c r="I15" s="43">
        <v>55607</v>
      </c>
      <c r="J15" s="43">
        <v>1900</v>
      </c>
      <c r="K15" s="43">
        <v>1900</v>
      </c>
      <c r="L15" s="43" t="s">
        <v>372</v>
      </c>
      <c r="M15" s="43" t="s">
        <v>426</v>
      </c>
      <c r="N15" s="44">
        <v>4.9490899999999997E-3</v>
      </c>
      <c r="O15" s="43" t="s">
        <v>405</v>
      </c>
      <c r="P15" s="43" t="s">
        <v>406</v>
      </c>
      <c r="Q15" s="43">
        <v>70</v>
      </c>
      <c r="R15" s="43">
        <v>10</v>
      </c>
      <c r="S15" s="43" t="s">
        <v>407</v>
      </c>
      <c r="T15" s="43" t="s">
        <v>410</v>
      </c>
      <c r="U15" s="43" t="s">
        <v>411</v>
      </c>
      <c r="V15" s="45">
        <v>0.19295699999999999</v>
      </c>
      <c r="W15" s="45">
        <v>0.78300000000000003</v>
      </c>
      <c r="X15" s="45">
        <f t="shared" si="0"/>
        <v>2.0722665833120996E-4</v>
      </c>
    </row>
    <row r="16" spans="1:24" x14ac:dyDescent="0.2">
      <c r="A16" s="43">
        <v>2</v>
      </c>
      <c r="B16" s="43">
        <v>4</v>
      </c>
      <c r="C16" s="43" t="s">
        <v>430</v>
      </c>
      <c r="D16" s="43" t="s">
        <v>431</v>
      </c>
      <c r="E16" s="43" t="s">
        <v>432</v>
      </c>
      <c r="F16" s="43" t="s">
        <v>433</v>
      </c>
      <c r="G16" s="43">
        <v>56067</v>
      </c>
      <c r="H16" s="43">
        <v>56068</v>
      </c>
      <c r="I16" s="43">
        <v>56003</v>
      </c>
      <c r="J16" s="43">
        <v>6300</v>
      </c>
      <c r="K16" s="43">
        <v>6300</v>
      </c>
      <c r="L16" s="43" t="s">
        <v>372</v>
      </c>
      <c r="M16" s="43" t="s">
        <v>426</v>
      </c>
      <c r="N16" s="44">
        <v>0.147096</v>
      </c>
      <c r="O16" s="43" t="s">
        <v>405</v>
      </c>
      <c r="P16" s="43" t="s">
        <v>406</v>
      </c>
      <c r="Q16" s="43">
        <v>15</v>
      </c>
      <c r="R16" s="43">
        <v>60</v>
      </c>
      <c r="S16" s="43" t="s">
        <v>417</v>
      </c>
      <c r="T16" s="43" t="s">
        <v>419</v>
      </c>
      <c r="U16" s="43" t="s">
        <v>419</v>
      </c>
      <c r="V16" s="45">
        <v>0.75712800000000002</v>
      </c>
      <c r="W16" s="45">
        <v>0.78300000000000003</v>
      </c>
      <c r="X16" s="45">
        <f t="shared" si="0"/>
        <v>2.4167398562495997E-2</v>
      </c>
    </row>
    <row r="17" spans="1:24" x14ac:dyDescent="0.2">
      <c r="A17" s="43">
        <v>2</v>
      </c>
      <c r="B17" s="43">
        <v>4</v>
      </c>
      <c r="C17" s="43" t="s">
        <v>430</v>
      </c>
      <c r="D17" s="43" t="s">
        <v>431</v>
      </c>
      <c r="E17" s="43" t="s">
        <v>432</v>
      </c>
      <c r="F17" s="43" t="s">
        <v>433</v>
      </c>
      <c r="G17" s="43">
        <v>56331</v>
      </c>
      <c r="H17" s="43">
        <v>56332</v>
      </c>
      <c r="I17" s="43">
        <v>56267</v>
      </c>
      <c r="J17" s="43">
        <v>6460</v>
      </c>
      <c r="K17" s="43">
        <v>6460</v>
      </c>
      <c r="L17" s="43" t="s">
        <v>372</v>
      </c>
      <c r="M17" s="43" t="s">
        <v>426</v>
      </c>
      <c r="N17" s="44">
        <v>2.1148900000000002E-2</v>
      </c>
      <c r="O17" s="43" t="s">
        <v>405</v>
      </c>
      <c r="P17" s="43" t="s">
        <v>406</v>
      </c>
      <c r="Q17" s="43">
        <v>16</v>
      </c>
      <c r="R17" s="43">
        <v>60</v>
      </c>
      <c r="S17" s="43" t="s">
        <v>417</v>
      </c>
      <c r="T17" s="43" t="s">
        <v>442</v>
      </c>
      <c r="U17" s="43" t="s">
        <v>443</v>
      </c>
      <c r="V17" s="45">
        <v>0.78656000000000004</v>
      </c>
      <c r="W17" s="45">
        <v>0.78300000000000003</v>
      </c>
      <c r="X17" s="45">
        <f t="shared" si="0"/>
        <v>3.609768696128E-3</v>
      </c>
    </row>
    <row r="18" spans="1:24" x14ac:dyDescent="0.2">
      <c r="N18" s="44">
        <f>SUM(N2:N17)</f>
        <v>4.5991968900000009</v>
      </c>
      <c r="X18" s="45">
        <f>SUM(X2:X17)</f>
        <v>0.74699001017378097</v>
      </c>
    </row>
    <row r="20" spans="1:24" x14ac:dyDescent="0.2">
      <c r="A20" s="43" t="s">
        <v>377</v>
      </c>
      <c r="B20" s="43" t="s">
        <v>378</v>
      </c>
      <c r="C20" s="43" t="s">
        <v>379</v>
      </c>
      <c r="D20" s="43" t="s">
        <v>380</v>
      </c>
      <c r="E20" s="43" t="s">
        <v>381</v>
      </c>
      <c r="F20" s="43" t="s">
        <v>382</v>
      </c>
      <c r="G20" s="43" t="s">
        <v>383</v>
      </c>
      <c r="H20" s="43" t="s">
        <v>384</v>
      </c>
      <c r="I20" s="43" t="s">
        <v>385</v>
      </c>
      <c r="J20" s="43" t="s">
        <v>386</v>
      </c>
      <c r="K20" s="43" t="s">
        <v>387</v>
      </c>
      <c r="L20" s="43" t="s">
        <v>388</v>
      </c>
      <c r="M20" s="43" t="s">
        <v>389</v>
      </c>
      <c r="N20" s="44" t="s">
        <v>391</v>
      </c>
      <c r="O20" s="43" t="s">
        <v>392</v>
      </c>
      <c r="P20" s="43" t="s">
        <v>393</v>
      </c>
      <c r="Q20" s="43" t="s">
        <v>394</v>
      </c>
      <c r="R20" s="43" t="s">
        <v>395</v>
      </c>
      <c r="S20" s="43" t="s">
        <v>396</v>
      </c>
      <c r="T20" s="43" t="s">
        <v>397</v>
      </c>
      <c r="U20" s="43" t="s">
        <v>398</v>
      </c>
      <c r="V20" s="45" t="s">
        <v>589</v>
      </c>
      <c r="W20" s="45" t="s">
        <v>590</v>
      </c>
      <c r="X20" s="45" t="s">
        <v>591</v>
      </c>
    </row>
    <row r="21" spans="1:24" x14ac:dyDescent="0.2">
      <c r="A21" s="43">
        <v>2</v>
      </c>
      <c r="B21" s="43">
        <v>4</v>
      </c>
      <c r="C21" s="43" t="s">
        <v>430</v>
      </c>
      <c r="D21" s="43" t="s">
        <v>431</v>
      </c>
      <c r="E21" s="43" t="s">
        <v>432</v>
      </c>
      <c r="F21" s="43" t="s">
        <v>433</v>
      </c>
      <c r="G21" s="43">
        <v>1590</v>
      </c>
      <c r="H21" s="43">
        <v>1591</v>
      </c>
      <c r="I21" s="43">
        <v>1551</v>
      </c>
      <c r="J21" s="43">
        <v>1110</v>
      </c>
      <c r="K21" s="43">
        <v>1110</v>
      </c>
      <c r="L21" s="43" t="s">
        <v>372</v>
      </c>
      <c r="M21" s="43" t="s">
        <v>426</v>
      </c>
      <c r="N21" s="44">
        <v>0.13341500000000001</v>
      </c>
      <c r="O21" s="43" t="s">
        <v>405</v>
      </c>
      <c r="P21" s="43" t="s">
        <v>406</v>
      </c>
      <c r="Q21" s="43">
        <v>2</v>
      </c>
      <c r="R21" s="43">
        <v>10</v>
      </c>
      <c r="S21" s="43" t="s">
        <v>407</v>
      </c>
      <c r="T21" s="43" t="s">
        <v>434</v>
      </c>
      <c r="U21" s="43" t="s">
        <v>435</v>
      </c>
      <c r="V21" s="45">
        <v>11.234235</v>
      </c>
      <c r="W21" s="45">
        <v>0.6</v>
      </c>
      <c r="X21" s="45">
        <f t="shared" ref="X21:X36" si="1">N21*V21*(1-W21)</f>
        <v>0.5995261850100001</v>
      </c>
    </row>
    <row r="22" spans="1:24" x14ac:dyDescent="0.2">
      <c r="A22" s="43">
        <v>2</v>
      </c>
      <c r="B22" s="43">
        <v>4</v>
      </c>
      <c r="C22" s="43" t="s">
        <v>430</v>
      </c>
      <c r="D22" s="43" t="s">
        <v>431</v>
      </c>
      <c r="E22" s="43" t="s">
        <v>432</v>
      </c>
      <c r="F22" s="43" t="s">
        <v>433</v>
      </c>
      <c r="G22" s="43">
        <v>3059</v>
      </c>
      <c r="H22" s="43">
        <v>3060</v>
      </c>
      <c r="I22" s="43">
        <v>2988</v>
      </c>
      <c r="J22" s="43">
        <v>1210</v>
      </c>
      <c r="K22" s="43">
        <v>1210</v>
      </c>
      <c r="L22" s="43" t="s">
        <v>372</v>
      </c>
      <c r="M22" s="43" t="s">
        <v>426</v>
      </c>
      <c r="N22" s="44">
        <v>1.7736700000000001</v>
      </c>
      <c r="O22" s="43" t="s">
        <v>405</v>
      </c>
      <c r="P22" s="43" t="s">
        <v>406</v>
      </c>
      <c r="Q22" s="43">
        <v>19</v>
      </c>
      <c r="R22" s="43">
        <v>10</v>
      </c>
      <c r="S22" s="43" t="s">
        <v>407</v>
      </c>
      <c r="T22" s="43" t="s">
        <v>436</v>
      </c>
      <c r="U22" s="43" t="s">
        <v>437</v>
      </c>
      <c r="V22" s="45">
        <v>23.305396999999999</v>
      </c>
      <c r="W22" s="45">
        <v>0.6</v>
      </c>
      <c r="X22" s="45">
        <f t="shared" si="1"/>
        <v>16.534433398796001</v>
      </c>
    </row>
    <row r="23" spans="1:24" x14ac:dyDescent="0.2">
      <c r="A23" s="43">
        <v>2</v>
      </c>
      <c r="B23" s="43">
        <v>4</v>
      </c>
      <c r="C23" s="43" t="s">
        <v>430</v>
      </c>
      <c r="D23" s="43" t="s">
        <v>431</v>
      </c>
      <c r="E23" s="43" t="s">
        <v>432</v>
      </c>
      <c r="F23" s="43" t="s">
        <v>433</v>
      </c>
      <c r="G23" s="43">
        <v>3060</v>
      </c>
      <c r="H23" s="43">
        <v>3061</v>
      </c>
      <c r="I23" s="43">
        <v>2989</v>
      </c>
      <c r="J23" s="43">
        <v>1210</v>
      </c>
      <c r="K23" s="43">
        <v>1210</v>
      </c>
      <c r="L23" s="43" t="s">
        <v>372</v>
      </c>
      <c r="M23" s="43" t="s">
        <v>426</v>
      </c>
      <c r="N23" s="44">
        <v>0.70408000000000004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0.6</v>
      </c>
      <c r="X23" s="45">
        <f t="shared" si="1"/>
        <v>6.5635455679040007</v>
      </c>
    </row>
    <row r="24" spans="1:24" x14ac:dyDescent="0.2">
      <c r="A24" s="43">
        <v>2</v>
      </c>
      <c r="B24" s="43">
        <v>4</v>
      </c>
      <c r="C24" s="43" t="s">
        <v>430</v>
      </c>
      <c r="D24" s="43" t="s">
        <v>431</v>
      </c>
      <c r="E24" s="43" t="s">
        <v>432</v>
      </c>
      <c r="F24" s="43" t="s">
        <v>433</v>
      </c>
      <c r="G24" s="43">
        <v>3061</v>
      </c>
      <c r="H24" s="43">
        <v>3062</v>
      </c>
      <c r="I24" s="43">
        <v>2990</v>
      </c>
      <c r="J24" s="43">
        <v>1210</v>
      </c>
      <c r="K24" s="43">
        <v>1210</v>
      </c>
      <c r="L24" s="43" t="s">
        <v>372</v>
      </c>
      <c r="M24" s="43" t="s">
        <v>426</v>
      </c>
      <c r="N24" s="44">
        <v>0.222611</v>
      </c>
      <c r="O24" s="43" t="s">
        <v>405</v>
      </c>
      <c r="P24" s="43" t="s">
        <v>406</v>
      </c>
      <c r="Q24" s="43">
        <v>19</v>
      </c>
      <c r="R24" s="43">
        <v>10</v>
      </c>
      <c r="S24" s="43" t="s">
        <v>407</v>
      </c>
      <c r="T24" s="43" t="s">
        <v>436</v>
      </c>
      <c r="U24" s="43" t="s">
        <v>437</v>
      </c>
      <c r="V24" s="45">
        <v>23.305396999999999</v>
      </c>
      <c r="W24" s="45">
        <v>0.6</v>
      </c>
      <c r="X24" s="45">
        <f t="shared" si="1"/>
        <v>2.0752150926268</v>
      </c>
    </row>
    <row r="25" spans="1:24" x14ac:dyDescent="0.2">
      <c r="A25" s="43">
        <v>2</v>
      </c>
      <c r="B25" s="43">
        <v>4</v>
      </c>
      <c r="C25" s="43" t="s">
        <v>430</v>
      </c>
      <c r="D25" s="43" t="s">
        <v>431</v>
      </c>
      <c r="E25" s="43" t="s">
        <v>432</v>
      </c>
      <c r="F25" s="43" t="s">
        <v>433</v>
      </c>
      <c r="G25" s="43">
        <v>4526</v>
      </c>
      <c r="H25" s="43">
        <v>4527</v>
      </c>
      <c r="I25" s="43">
        <v>4495</v>
      </c>
      <c r="J25" s="43">
        <v>1400</v>
      </c>
      <c r="K25" s="43">
        <v>1400</v>
      </c>
      <c r="L25" s="43" t="s">
        <v>372</v>
      </c>
      <c r="M25" s="43" t="s">
        <v>426</v>
      </c>
      <c r="N25" s="44">
        <v>0.15601100000000001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0.6</v>
      </c>
      <c r="X25" s="45">
        <f t="shared" si="1"/>
        <v>0.48886321429360002</v>
      </c>
    </row>
    <row r="26" spans="1:24" x14ac:dyDescent="0.2">
      <c r="A26" s="43">
        <v>2</v>
      </c>
      <c r="B26" s="43">
        <v>4</v>
      </c>
      <c r="C26" s="43" t="s">
        <v>430</v>
      </c>
      <c r="D26" s="43" t="s">
        <v>431</v>
      </c>
      <c r="E26" s="43" t="s">
        <v>432</v>
      </c>
      <c r="F26" s="43" t="s">
        <v>433</v>
      </c>
      <c r="G26" s="43">
        <v>4527</v>
      </c>
      <c r="H26" s="43">
        <v>4528</v>
      </c>
      <c r="I26" s="43">
        <v>4496</v>
      </c>
      <c r="J26" s="43">
        <v>1400</v>
      </c>
      <c r="K26" s="43">
        <v>1400</v>
      </c>
      <c r="L26" s="43" t="s">
        <v>372</v>
      </c>
      <c r="M26" s="43" t="s">
        <v>426</v>
      </c>
      <c r="N26" s="44">
        <v>0.263876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0.6</v>
      </c>
      <c r="X26" s="45">
        <f t="shared" si="1"/>
        <v>0.8268600902176001</v>
      </c>
    </row>
    <row r="27" spans="1:24" x14ac:dyDescent="0.2">
      <c r="A27" s="43">
        <v>2</v>
      </c>
      <c r="B27" s="43">
        <v>4</v>
      </c>
      <c r="C27" s="43" t="s">
        <v>430</v>
      </c>
      <c r="D27" s="43" t="s">
        <v>431</v>
      </c>
      <c r="E27" s="43" t="s">
        <v>432</v>
      </c>
      <c r="F27" s="43" t="s">
        <v>433</v>
      </c>
      <c r="G27" s="43">
        <v>6155</v>
      </c>
      <c r="H27" s="43">
        <v>6156</v>
      </c>
      <c r="I27" s="43">
        <v>6112</v>
      </c>
      <c r="J27" s="43">
        <v>1900</v>
      </c>
      <c r="K27" s="43">
        <v>1900</v>
      </c>
      <c r="L27" s="43" t="s">
        <v>372</v>
      </c>
      <c r="M27" s="43" t="s">
        <v>426</v>
      </c>
      <c r="N27" s="44">
        <v>6.0824200000000002E-2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0.6</v>
      </c>
      <c r="X27" s="45">
        <f t="shared" si="1"/>
        <v>2.8752183252320002E-2</v>
      </c>
    </row>
    <row r="28" spans="1:24" x14ac:dyDescent="0.2">
      <c r="A28" s="43">
        <v>2</v>
      </c>
      <c r="B28" s="43">
        <v>4</v>
      </c>
      <c r="C28" s="43" t="s">
        <v>430</v>
      </c>
      <c r="D28" s="43" t="s">
        <v>431</v>
      </c>
      <c r="E28" s="43" t="s">
        <v>432</v>
      </c>
      <c r="F28" s="43" t="s">
        <v>433</v>
      </c>
      <c r="G28" s="43">
        <v>6156</v>
      </c>
      <c r="H28" s="43">
        <v>6157</v>
      </c>
      <c r="I28" s="43">
        <v>6113</v>
      </c>
      <c r="J28" s="43">
        <v>1900</v>
      </c>
      <c r="K28" s="43">
        <v>1900</v>
      </c>
      <c r="L28" s="43" t="s">
        <v>372</v>
      </c>
      <c r="M28" s="43" t="s">
        <v>426</v>
      </c>
      <c r="N28" s="44">
        <v>0.16347100000000001</v>
      </c>
      <c r="O28" s="43" t="s">
        <v>405</v>
      </c>
      <c r="P28" s="43" t="s">
        <v>406</v>
      </c>
      <c r="Q28" s="43">
        <v>70</v>
      </c>
      <c r="R28" s="43">
        <v>10</v>
      </c>
      <c r="S28" s="43" t="s">
        <v>407</v>
      </c>
      <c r="T28" s="43" t="s">
        <v>410</v>
      </c>
      <c r="U28" s="43" t="s">
        <v>411</v>
      </c>
      <c r="V28" s="45">
        <v>1.1817740000000001</v>
      </c>
      <c r="W28" s="45">
        <v>0.6</v>
      </c>
      <c r="X28" s="45">
        <f t="shared" si="1"/>
        <v>7.7274311021600012E-2</v>
      </c>
    </row>
    <row r="29" spans="1:24" x14ac:dyDescent="0.2">
      <c r="A29" s="43">
        <v>2</v>
      </c>
      <c r="B29" s="43">
        <v>4</v>
      </c>
      <c r="C29" s="43" t="s">
        <v>430</v>
      </c>
      <c r="D29" s="43" t="s">
        <v>431</v>
      </c>
      <c r="E29" s="43" t="s">
        <v>432</v>
      </c>
      <c r="F29" s="43" t="s">
        <v>433</v>
      </c>
      <c r="G29" s="43">
        <v>17239</v>
      </c>
      <c r="H29" s="43">
        <v>17240</v>
      </c>
      <c r="I29" s="43">
        <v>17229</v>
      </c>
      <c r="J29" s="43">
        <v>4110</v>
      </c>
      <c r="K29" s="43">
        <v>4110</v>
      </c>
      <c r="L29" s="43" t="s">
        <v>372</v>
      </c>
      <c r="M29" s="43" t="s">
        <v>426</v>
      </c>
      <c r="N29" s="44">
        <v>8.1704700000000005E-2</v>
      </c>
      <c r="O29" s="43" t="s">
        <v>405</v>
      </c>
      <c r="P29" s="43" t="s">
        <v>406</v>
      </c>
      <c r="Q29" s="43">
        <v>5</v>
      </c>
      <c r="R29" s="43">
        <v>40</v>
      </c>
      <c r="S29" s="43" t="s">
        <v>412</v>
      </c>
      <c r="T29" s="43" t="s">
        <v>413</v>
      </c>
      <c r="U29" s="43" t="s">
        <v>414</v>
      </c>
      <c r="V29" s="45">
        <v>8.1290569999999995</v>
      </c>
      <c r="W29" s="45">
        <v>0.6</v>
      </c>
      <c r="X29" s="45">
        <f t="shared" si="1"/>
        <v>0.26567286538716001</v>
      </c>
    </row>
    <row r="30" spans="1:24" x14ac:dyDescent="0.2">
      <c r="A30" s="43">
        <v>2</v>
      </c>
      <c r="B30" s="43">
        <v>4</v>
      </c>
      <c r="C30" s="43" t="s">
        <v>430</v>
      </c>
      <c r="D30" s="43" t="s">
        <v>431</v>
      </c>
      <c r="E30" s="43" t="s">
        <v>432</v>
      </c>
      <c r="F30" s="43" t="s">
        <v>433</v>
      </c>
      <c r="G30" s="43">
        <v>21272</v>
      </c>
      <c r="H30" s="43">
        <v>21273</v>
      </c>
      <c r="I30" s="43">
        <v>23201</v>
      </c>
      <c r="J30" s="43">
        <v>5300</v>
      </c>
      <c r="K30" s="43">
        <v>5300</v>
      </c>
      <c r="L30" s="43" t="s">
        <v>372</v>
      </c>
      <c r="M30" s="43" t="s">
        <v>426</v>
      </c>
      <c r="N30" s="44">
        <v>0.26635999999999999</v>
      </c>
      <c r="O30" s="43" t="s">
        <v>405</v>
      </c>
      <c r="P30" s="43" t="s">
        <v>406</v>
      </c>
      <c r="Q30" s="43">
        <v>9</v>
      </c>
      <c r="R30" s="43">
        <v>50</v>
      </c>
      <c r="S30" s="43" t="s">
        <v>438</v>
      </c>
      <c r="T30" s="43" t="s">
        <v>439</v>
      </c>
      <c r="U30" s="43" t="s">
        <v>440</v>
      </c>
      <c r="V30" s="45">
        <v>2.201031</v>
      </c>
      <c r="W30" s="45">
        <v>0.6</v>
      </c>
      <c r="X30" s="45">
        <f t="shared" si="1"/>
        <v>0.234506646864</v>
      </c>
    </row>
    <row r="31" spans="1:24" x14ac:dyDescent="0.2">
      <c r="A31" s="43">
        <v>2</v>
      </c>
      <c r="B31" s="43">
        <v>4</v>
      </c>
      <c r="C31" s="43" t="s">
        <v>430</v>
      </c>
      <c r="D31" s="43" t="s">
        <v>431</v>
      </c>
      <c r="E31" s="43" t="s">
        <v>432</v>
      </c>
      <c r="F31" s="43" t="s">
        <v>433</v>
      </c>
      <c r="G31" s="43">
        <v>55508</v>
      </c>
      <c r="H31" s="43">
        <v>55509</v>
      </c>
      <c r="I31" s="43">
        <v>55444</v>
      </c>
      <c r="J31" s="43">
        <v>1200</v>
      </c>
      <c r="K31" s="43">
        <v>1200</v>
      </c>
      <c r="L31" s="43" t="s">
        <v>372</v>
      </c>
      <c r="M31" s="43" t="s">
        <v>426</v>
      </c>
      <c r="N31" s="44">
        <v>0.19174099999999999</v>
      </c>
      <c r="O31" s="43" t="s">
        <v>405</v>
      </c>
      <c r="P31" s="43" t="s">
        <v>406</v>
      </c>
      <c r="Q31" s="43">
        <v>19</v>
      </c>
      <c r="R31" s="43">
        <v>10</v>
      </c>
      <c r="S31" s="43" t="s">
        <v>407</v>
      </c>
      <c r="T31" s="43" t="s">
        <v>441</v>
      </c>
      <c r="U31" s="43" t="s">
        <v>437</v>
      </c>
      <c r="V31" s="45">
        <v>23.305396999999999</v>
      </c>
      <c r="W31" s="45">
        <v>0.6</v>
      </c>
      <c r="X31" s="45">
        <f t="shared" si="1"/>
        <v>1.7874400504708001</v>
      </c>
    </row>
    <row r="32" spans="1:24" x14ac:dyDescent="0.2">
      <c r="A32" s="43">
        <v>2</v>
      </c>
      <c r="B32" s="43">
        <v>4</v>
      </c>
      <c r="C32" s="43" t="s">
        <v>430</v>
      </c>
      <c r="D32" s="43" t="s">
        <v>431</v>
      </c>
      <c r="E32" s="43" t="s">
        <v>432</v>
      </c>
      <c r="F32" s="43" t="s">
        <v>433</v>
      </c>
      <c r="G32" s="43">
        <v>55511</v>
      </c>
      <c r="H32" s="43">
        <v>55512</v>
      </c>
      <c r="I32" s="43">
        <v>55447</v>
      </c>
      <c r="J32" s="43">
        <v>1200</v>
      </c>
      <c r="K32" s="43">
        <v>1200</v>
      </c>
      <c r="L32" s="43" t="s">
        <v>372</v>
      </c>
      <c r="M32" s="43" t="s">
        <v>426</v>
      </c>
      <c r="N32" s="44">
        <v>5.8811000000000002E-2</v>
      </c>
      <c r="O32" s="43" t="s">
        <v>405</v>
      </c>
      <c r="P32" s="43" t="s">
        <v>406</v>
      </c>
      <c r="Q32" s="43">
        <v>19</v>
      </c>
      <c r="R32" s="43">
        <v>10</v>
      </c>
      <c r="S32" s="43" t="s">
        <v>407</v>
      </c>
      <c r="T32" s="43" t="s">
        <v>441</v>
      </c>
      <c r="U32" s="43" t="s">
        <v>437</v>
      </c>
      <c r="V32" s="45">
        <v>23.305396999999999</v>
      </c>
      <c r="W32" s="45">
        <v>0.6</v>
      </c>
      <c r="X32" s="45">
        <f t="shared" si="1"/>
        <v>0.54824548118680005</v>
      </c>
    </row>
    <row r="33" spans="1:24" x14ac:dyDescent="0.2">
      <c r="A33" s="43">
        <v>2</v>
      </c>
      <c r="B33" s="43">
        <v>4</v>
      </c>
      <c r="C33" s="43" t="s">
        <v>430</v>
      </c>
      <c r="D33" s="43" t="s">
        <v>431</v>
      </c>
      <c r="E33" s="43" t="s">
        <v>432</v>
      </c>
      <c r="F33" s="43" t="s">
        <v>433</v>
      </c>
      <c r="G33" s="43">
        <v>55598</v>
      </c>
      <c r="H33" s="43">
        <v>55599</v>
      </c>
      <c r="I33" s="43">
        <v>55534</v>
      </c>
      <c r="J33" s="43">
        <v>1400</v>
      </c>
      <c r="K33" s="43">
        <v>1400</v>
      </c>
      <c r="L33" s="43" t="s">
        <v>372</v>
      </c>
      <c r="M33" s="43" t="s">
        <v>426</v>
      </c>
      <c r="N33" s="44">
        <v>0.34942800000000002</v>
      </c>
      <c r="O33" s="43" t="s">
        <v>405</v>
      </c>
      <c r="P33" s="43" t="s">
        <v>406</v>
      </c>
      <c r="Q33" s="43">
        <v>3</v>
      </c>
      <c r="R33" s="43">
        <v>10</v>
      </c>
      <c r="S33" s="43" t="s">
        <v>407</v>
      </c>
      <c r="T33" s="43" t="s">
        <v>408</v>
      </c>
      <c r="U33" s="43" t="s">
        <v>408</v>
      </c>
      <c r="V33" s="45">
        <v>7.8337940000000001</v>
      </c>
      <c r="W33" s="45">
        <v>0.6</v>
      </c>
      <c r="X33" s="45">
        <f t="shared" si="1"/>
        <v>1.0949387879328001</v>
      </c>
    </row>
    <row r="34" spans="1:24" x14ac:dyDescent="0.2">
      <c r="A34" s="43">
        <v>2</v>
      </c>
      <c r="B34" s="43">
        <v>4</v>
      </c>
      <c r="C34" s="43" t="s">
        <v>430</v>
      </c>
      <c r="D34" s="43" t="s">
        <v>431</v>
      </c>
      <c r="E34" s="43" t="s">
        <v>432</v>
      </c>
      <c r="F34" s="43" t="s">
        <v>433</v>
      </c>
      <c r="G34" s="43">
        <v>55681</v>
      </c>
      <c r="H34" s="43">
        <v>55682</v>
      </c>
      <c r="I34" s="43">
        <v>55607</v>
      </c>
      <c r="J34" s="43">
        <v>1900</v>
      </c>
      <c r="K34" s="43">
        <v>1900</v>
      </c>
      <c r="L34" s="43" t="s">
        <v>372</v>
      </c>
      <c r="M34" s="43" t="s">
        <v>426</v>
      </c>
      <c r="N34" s="44">
        <v>4.9490899999999997E-3</v>
      </c>
      <c r="O34" s="43" t="s">
        <v>405</v>
      </c>
      <c r="P34" s="43" t="s">
        <v>406</v>
      </c>
      <c r="Q34" s="43">
        <v>70</v>
      </c>
      <c r="R34" s="43">
        <v>10</v>
      </c>
      <c r="S34" s="43" t="s">
        <v>407</v>
      </c>
      <c r="T34" s="43" t="s">
        <v>410</v>
      </c>
      <c r="U34" s="43" t="s">
        <v>411</v>
      </c>
      <c r="V34" s="45">
        <v>1.1817740000000001</v>
      </c>
      <c r="W34" s="45">
        <v>0.6</v>
      </c>
      <c r="X34" s="45">
        <f t="shared" si="1"/>
        <v>2.339482354264E-3</v>
      </c>
    </row>
    <row r="35" spans="1:24" x14ac:dyDescent="0.2">
      <c r="A35" s="43">
        <v>2</v>
      </c>
      <c r="B35" s="43">
        <v>4</v>
      </c>
      <c r="C35" s="43" t="s">
        <v>430</v>
      </c>
      <c r="D35" s="43" t="s">
        <v>431</v>
      </c>
      <c r="E35" s="43" t="s">
        <v>432</v>
      </c>
      <c r="F35" s="43" t="s">
        <v>433</v>
      </c>
      <c r="G35" s="43">
        <v>56067</v>
      </c>
      <c r="H35" s="43">
        <v>56068</v>
      </c>
      <c r="I35" s="43">
        <v>56003</v>
      </c>
      <c r="J35" s="43">
        <v>6300</v>
      </c>
      <c r="K35" s="43">
        <v>6300</v>
      </c>
      <c r="L35" s="43" t="s">
        <v>372</v>
      </c>
      <c r="M35" s="43" t="s">
        <v>426</v>
      </c>
      <c r="N35" s="44">
        <v>0.147096</v>
      </c>
      <c r="O35" s="43" t="s">
        <v>405</v>
      </c>
      <c r="P35" s="43" t="s">
        <v>406</v>
      </c>
      <c r="Q35" s="43">
        <v>15</v>
      </c>
      <c r="R35" s="43">
        <v>60</v>
      </c>
      <c r="S35" s="43" t="s">
        <v>417</v>
      </c>
      <c r="T35" s="43" t="s">
        <v>419</v>
      </c>
      <c r="U35" s="43" t="s">
        <v>419</v>
      </c>
      <c r="V35" s="45">
        <v>6.8155330000000003</v>
      </c>
      <c r="W35" s="45">
        <v>0.6</v>
      </c>
      <c r="X35" s="45">
        <f t="shared" si="1"/>
        <v>0.40101505686720007</v>
      </c>
    </row>
    <row r="36" spans="1:24" x14ac:dyDescent="0.2">
      <c r="A36" s="43">
        <v>2</v>
      </c>
      <c r="B36" s="43">
        <v>4</v>
      </c>
      <c r="C36" s="43" t="s">
        <v>430</v>
      </c>
      <c r="D36" s="43" t="s">
        <v>431</v>
      </c>
      <c r="E36" s="43" t="s">
        <v>432</v>
      </c>
      <c r="F36" s="43" t="s">
        <v>433</v>
      </c>
      <c r="G36" s="43">
        <v>56331</v>
      </c>
      <c r="H36" s="43">
        <v>56332</v>
      </c>
      <c r="I36" s="43">
        <v>56267</v>
      </c>
      <c r="J36" s="43">
        <v>6460</v>
      </c>
      <c r="K36" s="43">
        <v>6460</v>
      </c>
      <c r="L36" s="43" t="s">
        <v>372</v>
      </c>
      <c r="M36" s="43" t="s">
        <v>426</v>
      </c>
      <c r="N36" s="44">
        <v>2.1148900000000002E-2</v>
      </c>
      <c r="O36" s="43" t="s">
        <v>405</v>
      </c>
      <c r="P36" s="43" t="s">
        <v>406</v>
      </c>
      <c r="Q36" s="43">
        <v>16</v>
      </c>
      <c r="R36" s="43">
        <v>60</v>
      </c>
      <c r="S36" s="43" t="s">
        <v>417</v>
      </c>
      <c r="T36" s="43" t="s">
        <v>442</v>
      </c>
      <c r="U36" s="43" t="s">
        <v>443</v>
      </c>
      <c r="V36" s="45">
        <v>7.079313</v>
      </c>
      <c r="W36" s="45">
        <v>0.6</v>
      </c>
      <c r="X36" s="45">
        <f t="shared" si="1"/>
        <v>5.988787308228001E-2</v>
      </c>
    </row>
    <row r="37" spans="1:24" x14ac:dyDescent="0.2">
      <c r="X37" s="45">
        <f>SUM(X21:X36)</f>
        <v>31.588516287267218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R1" workbookViewId="0">
      <selection activeCell="W9" sqref="W9:W1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1.7109375" bestFit="1" customWidth="1"/>
    <col min="21" max="21" width="21.8554687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7</v>
      </c>
      <c r="B2" s="43">
        <v>11</v>
      </c>
      <c r="C2" s="43" t="s">
        <v>464</v>
      </c>
      <c r="D2" s="43" t="s">
        <v>466</v>
      </c>
      <c r="E2" s="43" t="s">
        <v>444</v>
      </c>
      <c r="F2" s="43" t="s">
        <v>467</v>
      </c>
      <c r="G2" s="43">
        <v>6083</v>
      </c>
      <c r="H2" s="43">
        <v>6084</v>
      </c>
      <c r="I2" s="43">
        <v>6029</v>
      </c>
      <c r="J2" s="43">
        <v>1900</v>
      </c>
      <c r="K2" s="43">
        <v>1900</v>
      </c>
      <c r="L2" s="43" t="s">
        <v>372</v>
      </c>
      <c r="M2" s="43" t="s">
        <v>404</v>
      </c>
      <c r="N2" s="44">
        <v>0.32019799999999998</v>
      </c>
      <c r="O2" s="43" t="s">
        <v>405</v>
      </c>
      <c r="P2" s="43" t="s">
        <v>406</v>
      </c>
      <c r="Q2" s="43">
        <v>70</v>
      </c>
      <c r="R2" s="43">
        <v>10</v>
      </c>
      <c r="S2" s="43" t="s">
        <v>407</v>
      </c>
      <c r="T2" s="43" t="s">
        <v>410</v>
      </c>
      <c r="U2" s="43" t="s">
        <v>411</v>
      </c>
      <c r="V2" s="45">
        <v>0.19295699999999999</v>
      </c>
      <c r="W2" s="45">
        <v>0.78300000000000003</v>
      </c>
      <c r="X2" s="45">
        <f>N2*V2*(1-W2)</f>
        <v>1.3407224670461996E-2</v>
      </c>
    </row>
    <row r="3" spans="1:24" x14ac:dyDescent="0.2">
      <c r="A3" s="43">
        <v>7</v>
      </c>
      <c r="B3" s="43">
        <v>11</v>
      </c>
      <c r="C3" s="43" t="s">
        <v>464</v>
      </c>
      <c r="D3" s="43" t="s">
        <v>466</v>
      </c>
      <c r="E3" s="43" t="s">
        <v>444</v>
      </c>
      <c r="F3" s="43" t="s">
        <v>467</v>
      </c>
      <c r="G3" s="43">
        <v>14237</v>
      </c>
      <c r="H3" s="43">
        <v>14238</v>
      </c>
      <c r="I3" s="43">
        <v>14238</v>
      </c>
      <c r="J3" s="43">
        <v>3100</v>
      </c>
      <c r="K3" s="43">
        <v>3100</v>
      </c>
      <c r="L3" s="43" t="s">
        <v>372</v>
      </c>
      <c r="M3" s="43" t="s">
        <v>404</v>
      </c>
      <c r="N3" s="44">
        <v>1.50989</v>
      </c>
      <c r="O3" s="43" t="s">
        <v>405</v>
      </c>
      <c r="P3" s="43" t="s">
        <v>406</v>
      </c>
      <c r="Q3" s="43">
        <v>5</v>
      </c>
      <c r="R3" s="43">
        <v>30</v>
      </c>
      <c r="S3" s="43" t="s">
        <v>455</v>
      </c>
      <c r="T3" s="43" t="s">
        <v>460</v>
      </c>
      <c r="U3" s="43" t="s">
        <v>414</v>
      </c>
      <c r="V3" s="45">
        <v>9.3119999999999994E-2</v>
      </c>
      <c r="W3" s="45">
        <v>0.78300000000000003</v>
      </c>
      <c r="X3" s="45">
        <f>N3*V3*(1-W3)</f>
        <v>3.0510407625599992E-2</v>
      </c>
    </row>
    <row r="4" spans="1:24" x14ac:dyDescent="0.2">
      <c r="A4" s="43">
        <v>7</v>
      </c>
      <c r="B4" s="43">
        <v>11</v>
      </c>
      <c r="C4" s="43" t="s">
        <v>464</v>
      </c>
      <c r="D4" s="43" t="s">
        <v>466</v>
      </c>
      <c r="E4" s="43" t="s">
        <v>444</v>
      </c>
      <c r="F4" s="43" t="s">
        <v>467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372</v>
      </c>
      <c r="M4" s="43" t="s">
        <v>404</v>
      </c>
      <c r="N4" s="44">
        <v>6.9759900000000004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1.0854357493845599</v>
      </c>
    </row>
    <row r="5" spans="1:24" x14ac:dyDescent="0.2">
      <c r="A5" s="43">
        <v>7</v>
      </c>
      <c r="B5" s="43">
        <v>11</v>
      </c>
      <c r="C5" s="43" t="s">
        <v>464</v>
      </c>
      <c r="D5" s="43" t="s">
        <v>466</v>
      </c>
      <c r="E5" s="43" t="s">
        <v>444</v>
      </c>
      <c r="F5" s="43" t="s">
        <v>467</v>
      </c>
      <c r="G5" s="43">
        <v>52766</v>
      </c>
      <c r="H5" s="43">
        <v>52771</v>
      </c>
      <c r="I5" s="43">
        <v>52737</v>
      </c>
      <c r="J5" s="43">
        <v>8140</v>
      </c>
      <c r="K5" s="43">
        <v>8140</v>
      </c>
      <c r="L5" s="43" t="s">
        <v>372</v>
      </c>
      <c r="M5" s="43" t="s">
        <v>404</v>
      </c>
      <c r="N5" s="44">
        <v>1.8113199999999999E-2</v>
      </c>
      <c r="O5" s="43" t="s">
        <v>405</v>
      </c>
      <c r="P5" s="43" t="s">
        <v>406</v>
      </c>
      <c r="Q5" s="43">
        <v>18</v>
      </c>
      <c r="R5" s="43">
        <v>10</v>
      </c>
      <c r="S5" s="43" t="s">
        <v>407</v>
      </c>
      <c r="T5" s="43" t="s">
        <v>420</v>
      </c>
      <c r="U5" s="43" t="s">
        <v>421</v>
      </c>
      <c r="V5" s="45">
        <v>0.717032</v>
      </c>
      <c r="W5" s="45">
        <v>0.78300000000000003</v>
      </c>
      <c r="X5" s="45">
        <f>N5*V5*(1-W5)</f>
        <v>2.8183404528607995E-3</v>
      </c>
    </row>
    <row r="6" spans="1:24" x14ac:dyDescent="0.2">
      <c r="N6" s="44">
        <f>SUM(N2:N5)</f>
        <v>8.8241911999999996</v>
      </c>
      <c r="X6" s="45">
        <f>SUM(X2:X5)</f>
        <v>1.1321717221334826</v>
      </c>
    </row>
    <row r="8" spans="1:24" x14ac:dyDescent="0.2">
      <c r="A8" s="43" t="s">
        <v>377</v>
      </c>
      <c r="B8" s="43" t="s">
        <v>378</v>
      </c>
      <c r="C8" s="43" t="s">
        <v>379</v>
      </c>
      <c r="D8" s="43" t="s">
        <v>380</v>
      </c>
      <c r="E8" s="43" t="s">
        <v>381</v>
      </c>
      <c r="F8" s="43" t="s">
        <v>382</v>
      </c>
      <c r="G8" s="43" t="s">
        <v>383</v>
      </c>
      <c r="H8" s="43" t="s">
        <v>384</v>
      </c>
      <c r="I8" s="43" t="s">
        <v>385</v>
      </c>
      <c r="J8" s="43" t="s">
        <v>386</v>
      </c>
      <c r="K8" s="43" t="s">
        <v>387</v>
      </c>
      <c r="L8" s="43" t="s">
        <v>388</v>
      </c>
      <c r="M8" s="43" t="s">
        <v>389</v>
      </c>
      <c r="N8" s="44" t="s">
        <v>391</v>
      </c>
      <c r="O8" s="43" t="s">
        <v>392</v>
      </c>
      <c r="P8" s="43" t="s">
        <v>393</v>
      </c>
      <c r="Q8" s="43" t="s">
        <v>394</v>
      </c>
      <c r="R8" s="43" t="s">
        <v>395</v>
      </c>
      <c r="S8" s="43" t="s">
        <v>396</v>
      </c>
      <c r="T8" s="43" t="s">
        <v>397</v>
      </c>
      <c r="U8" s="43" t="s">
        <v>398</v>
      </c>
      <c r="V8" s="45" t="s">
        <v>589</v>
      </c>
      <c r="W8" s="45" t="s">
        <v>590</v>
      </c>
      <c r="X8" s="45" t="s">
        <v>591</v>
      </c>
    </row>
    <row r="9" spans="1:24" x14ac:dyDescent="0.2">
      <c r="A9" s="43">
        <v>7</v>
      </c>
      <c r="B9" s="43">
        <v>11</v>
      </c>
      <c r="C9" s="43" t="s">
        <v>464</v>
      </c>
      <c r="D9" s="43" t="s">
        <v>466</v>
      </c>
      <c r="E9" s="43" t="s">
        <v>444</v>
      </c>
      <c r="F9" s="43" t="s">
        <v>467</v>
      </c>
      <c r="G9" s="43">
        <v>6083</v>
      </c>
      <c r="H9" s="43">
        <v>6084</v>
      </c>
      <c r="I9" s="43">
        <v>6029</v>
      </c>
      <c r="J9" s="43">
        <v>1900</v>
      </c>
      <c r="K9" s="43">
        <v>1900</v>
      </c>
      <c r="L9" s="43" t="s">
        <v>372</v>
      </c>
      <c r="M9" s="43" t="s">
        <v>404</v>
      </c>
      <c r="N9" s="44">
        <v>0.32019799999999998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1.1817740000000001</v>
      </c>
      <c r="W9" s="45">
        <v>0.6</v>
      </c>
      <c r="X9" s="45">
        <v>0.10633086962181201</v>
      </c>
    </row>
    <row r="10" spans="1:24" x14ac:dyDescent="0.2">
      <c r="A10" s="43">
        <v>7</v>
      </c>
      <c r="B10" s="43">
        <v>11</v>
      </c>
      <c r="C10" s="43" t="s">
        <v>464</v>
      </c>
      <c r="D10" s="43" t="s">
        <v>466</v>
      </c>
      <c r="E10" s="43" t="s">
        <v>444</v>
      </c>
      <c r="F10" s="43" t="s">
        <v>467</v>
      </c>
      <c r="G10" s="43">
        <v>14237</v>
      </c>
      <c r="H10" s="43">
        <v>14238</v>
      </c>
      <c r="I10" s="43">
        <v>14238</v>
      </c>
      <c r="J10" s="43">
        <v>3100</v>
      </c>
      <c r="K10" s="43">
        <v>3100</v>
      </c>
      <c r="L10" s="43" t="s">
        <v>372</v>
      </c>
      <c r="M10" s="43" t="s">
        <v>404</v>
      </c>
      <c r="N10" s="44">
        <v>1.50989</v>
      </c>
      <c r="O10" s="43" t="s">
        <v>405</v>
      </c>
      <c r="P10" s="43" t="s">
        <v>406</v>
      </c>
      <c r="Q10" s="43">
        <v>5</v>
      </c>
      <c r="R10" s="43">
        <v>30</v>
      </c>
      <c r="S10" s="43" t="s">
        <v>455</v>
      </c>
      <c r="T10" s="43" t="s">
        <v>460</v>
      </c>
      <c r="U10" s="43" t="s">
        <v>414</v>
      </c>
      <c r="V10" s="45">
        <v>8.1290569999999995</v>
      </c>
      <c r="W10" s="45">
        <v>0.6</v>
      </c>
      <c r="X10" s="45">
        <v>3.4489889065181303</v>
      </c>
    </row>
    <row r="11" spans="1:24" x14ac:dyDescent="0.2">
      <c r="A11" s="43">
        <v>7</v>
      </c>
      <c r="B11" s="43">
        <v>11</v>
      </c>
      <c r="C11" s="43" t="s">
        <v>464</v>
      </c>
      <c r="D11" s="43" t="s">
        <v>466</v>
      </c>
      <c r="E11" s="43" t="s">
        <v>444</v>
      </c>
      <c r="F11" s="43" t="s">
        <v>467</v>
      </c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372</v>
      </c>
      <c r="M11" s="43" t="s">
        <v>404</v>
      </c>
      <c r="N11" s="44">
        <v>6.9759900000000004</v>
      </c>
      <c r="O11" s="43" t="s">
        <v>405</v>
      </c>
      <c r="P11" s="43" t="s">
        <v>406</v>
      </c>
      <c r="Q11" s="43">
        <v>18</v>
      </c>
      <c r="R11" s="43">
        <v>10</v>
      </c>
      <c r="S11" s="43" t="s">
        <v>407</v>
      </c>
      <c r="T11" s="43" t="s">
        <v>420</v>
      </c>
      <c r="U11" s="43" t="s">
        <v>421</v>
      </c>
      <c r="V11" s="45">
        <v>3.4929570000000001</v>
      </c>
      <c r="W11" s="45">
        <v>0.6</v>
      </c>
      <c r="X11" s="45">
        <v>6.8470801017828311</v>
      </c>
    </row>
    <row r="12" spans="1:24" x14ac:dyDescent="0.2">
      <c r="A12" s="43">
        <v>7</v>
      </c>
      <c r="B12" s="43">
        <v>11</v>
      </c>
      <c r="C12" s="43" t="s">
        <v>464</v>
      </c>
      <c r="D12" s="43" t="s">
        <v>466</v>
      </c>
      <c r="E12" s="43" t="s">
        <v>444</v>
      </c>
      <c r="F12" s="43" t="s">
        <v>467</v>
      </c>
      <c r="G12" s="43">
        <v>52766</v>
      </c>
      <c r="H12" s="43">
        <v>52771</v>
      </c>
      <c r="I12" s="43">
        <v>52737</v>
      </c>
      <c r="J12" s="43">
        <v>8140</v>
      </c>
      <c r="K12" s="43">
        <v>8140</v>
      </c>
      <c r="L12" s="43" t="s">
        <v>372</v>
      </c>
      <c r="M12" s="43" t="s">
        <v>404</v>
      </c>
      <c r="N12" s="44">
        <v>1.8113199999999999E-2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3.4929570000000001</v>
      </c>
      <c r="W12" s="45">
        <v>0.6</v>
      </c>
      <c r="X12" s="45">
        <v>1.7778484673804402E-2</v>
      </c>
    </row>
    <row r="13" spans="1:24" x14ac:dyDescent="0.2">
      <c r="X13" s="45">
        <f>SUM(X9:X12)</f>
        <v>10.420178362596578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R1" workbookViewId="0">
      <selection activeCell="W12" sqref="W12:W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8</v>
      </c>
      <c r="B2" s="43">
        <v>12</v>
      </c>
      <c r="C2" s="43" t="s">
        <v>464</v>
      </c>
      <c r="D2" s="43" t="s">
        <v>466</v>
      </c>
      <c r="E2" s="43" t="s">
        <v>432</v>
      </c>
      <c r="F2" s="43" t="s">
        <v>468</v>
      </c>
      <c r="G2" s="43">
        <v>4386</v>
      </c>
      <c r="H2" s="43">
        <v>4387</v>
      </c>
      <c r="I2" s="43">
        <v>4355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0.246471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7" si="0">N2*V2*(1-W2)</f>
        <v>9.4935751045967978E-2</v>
      </c>
    </row>
    <row r="3" spans="1:24" x14ac:dyDescent="0.2">
      <c r="A3" s="43">
        <v>8</v>
      </c>
      <c r="B3" s="43">
        <v>12</v>
      </c>
      <c r="C3" s="43" t="s">
        <v>464</v>
      </c>
      <c r="D3" s="43" t="s">
        <v>466</v>
      </c>
      <c r="E3" s="43" t="s">
        <v>432</v>
      </c>
      <c r="F3" s="43" t="s">
        <v>468</v>
      </c>
      <c r="G3" s="43">
        <v>6085</v>
      </c>
      <c r="H3" s="43">
        <v>6086</v>
      </c>
      <c r="I3" s="43">
        <v>6031</v>
      </c>
      <c r="J3" s="43">
        <v>1900</v>
      </c>
      <c r="K3" s="43">
        <v>1900</v>
      </c>
      <c r="L3" s="43" t="s">
        <v>372</v>
      </c>
      <c r="M3" s="43" t="s">
        <v>404</v>
      </c>
      <c r="N3" s="44">
        <v>0.79542800000000002</v>
      </c>
      <c r="O3" s="43" t="s">
        <v>405</v>
      </c>
      <c r="P3" s="43" t="s">
        <v>406</v>
      </c>
      <c r="Q3" s="43">
        <v>70</v>
      </c>
      <c r="R3" s="43">
        <v>10</v>
      </c>
      <c r="S3" s="43" t="s">
        <v>407</v>
      </c>
      <c r="T3" s="43" t="s">
        <v>410</v>
      </c>
      <c r="U3" s="43" t="s">
        <v>411</v>
      </c>
      <c r="V3" s="45">
        <v>0.19295699999999999</v>
      </c>
      <c r="W3" s="45">
        <v>0.78300000000000003</v>
      </c>
      <c r="X3" s="45">
        <f t="shared" si="0"/>
        <v>3.3305897929331994E-2</v>
      </c>
    </row>
    <row r="4" spans="1:24" x14ac:dyDescent="0.2">
      <c r="A4" s="43">
        <v>8</v>
      </c>
      <c r="B4" s="43">
        <v>12</v>
      </c>
      <c r="C4" s="43" t="s">
        <v>464</v>
      </c>
      <c r="D4" s="43" t="s">
        <v>466</v>
      </c>
      <c r="E4" s="43" t="s">
        <v>432</v>
      </c>
      <c r="F4" s="43" t="s">
        <v>468</v>
      </c>
      <c r="G4" s="43">
        <v>19412</v>
      </c>
      <c r="H4" s="43">
        <v>19413</v>
      </c>
      <c r="I4" s="43">
        <v>19332</v>
      </c>
      <c r="J4" s="43">
        <v>4340</v>
      </c>
      <c r="K4" s="43">
        <v>4340</v>
      </c>
      <c r="L4" s="43" t="s">
        <v>372</v>
      </c>
      <c r="M4" s="43" t="s">
        <v>404</v>
      </c>
      <c r="N4" s="44">
        <v>3.0775500000000001E-2</v>
      </c>
      <c r="O4" s="43" t="s">
        <v>405</v>
      </c>
      <c r="P4" s="43" t="s">
        <v>406</v>
      </c>
      <c r="Q4" s="43">
        <v>7</v>
      </c>
      <c r="R4" s="43">
        <v>40</v>
      </c>
      <c r="S4" s="43" t="s">
        <v>412</v>
      </c>
      <c r="T4" s="43" t="s">
        <v>415</v>
      </c>
      <c r="U4" s="43" t="s">
        <v>416</v>
      </c>
      <c r="V4" s="45">
        <v>0.115981</v>
      </c>
      <c r="W4" s="45">
        <v>0.78300000000000003</v>
      </c>
      <c r="X4" s="45">
        <f t="shared" si="0"/>
        <v>7.7455399861349992E-4</v>
      </c>
    </row>
    <row r="5" spans="1:24" x14ac:dyDescent="0.2">
      <c r="A5" s="43">
        <v>8</v>
      </c>
      <c r="B5" s="43">
        <v>12</v>
      </c>
      <c r="C5" s="43" t="s">
        <v>464</v>
      </c>
      <c r="D5" s="43" t="s">
        <v>466</v>
      </c>
      <c r="E5" s="43" t="s">
        <v>432</v>
      </c>
      <c r="F5" s="43" t="s">
        <v>468</v>
      </c>
      <c r="G5" s="43">
        <v>22912</v>
      </c>
      <c r="H5" s="43">
        <v>22913</v>
      </c>
      <c r="I5" s="43">
        <v>22878</v>
      </c>
      <c r="J5" s="43">
        <v>5300</v>
      </c>
      <c r="K5" s="43">
        <v>5300</v>
      </c>
      <c r="L5" s="43" t="s">
        <v>372</v>
      </c>
      <c r="M5" s="43" t="s">
        <v>404</v>
      </c>
      <c r="N5" s="44">
        <v>8.2035200000000003E-2</v>
      </c>
      <c r="O5" s="43" t="s">
        <v>405</v>
      </c>
      <c r="P5" s="43" t="s">
        <v>406</v>
      </c>
      <c r="Q5" s="43">
        <v>9</v>
      </c>
      <c r="R5" s="43">
        <v>50</v>
      </c>
      <c r="S5" s="43" t="s">
        <v>438</v>
      </c>
      <c r="T5" s="43" t="s">
        <v>439</v>
      </c>
      <c r="U5" s="43" t="s">
        <v>440</v>
      </c>
      <c r="V5" s="45">
        <v>0.128413</v>
      </c>
      <c r="W5" s="45">
        <v>0.78300000000000003</v>
      </c>
      <c r="X5" s="45">
        <f t="shared" si="0"/>
        <v>2.2859617918591997E-3</v>
      </c>
    </row>
    <row r="6" spans="1:24" x14ac:dyDescent="0.2">
      <c r="A6" s="43">
        <v>8</v>
      </c>
      <c r="B6" s="43">
        <v>12</v>
      </c>
      <c r="C6" s="43" t="s">
        <v>464</v>
      </c>
      <c r="D6" s="43" t="s">
        <v>466</v>
      </c>
      <c r="E6" s="43" t="s">
        <v>432</v>
      </c>
      <c r="F6" s="43" t="s">
        <v>468</v>
      </c>
      <c r="G6" s="43">
        <v>30199</v>
      </c>
      <c r="H6" s="43">
        <v>30200</v>
      </c>
      <c r="I6" s="43">
        <v>30200</v>
      </c>
      <c r="J6" s="43">
        <v>6210</v>
      </c>
      <c r="K6" s="43">
        <v>6210</v>
      </c>
      <c r="L6" s="43" t="s">
        <v>372</v>
      </c>
      <c r="M6" s="43" t="s">
        <v>404</v>
      </c>
      <c r="N6" s="44">
        <v>1.8861800000000001E-2</v>
      </c>
      <c r="O6" s="43" t="s">
        <v>405</v>
      </c>
      <c r="P6" s="43" t="s">
        <v>406</v>
      </c>
      <c r="Q6" s="43">
        <v>14</v>
      </c>
      <c r="R6" s="43">
        <v>60</v>
      </c>
      <c r="S6" s="43" t="s">
        <v>417</v>
      </c>
      <c r="T6" s="43" t="s">
        <v>418</v>
      </c>
      <c r="U6" s="43" t="s">
        <v>418</v>
      </c>
      <c r="V6" s="45">
        <v>0.44770799999999999</v>
      </c>
      <c r="W6" s="45">
        <v>0.78300000000000003</v>
      </c>
      <c r="X6" s="45">
        <f t="shared" si="0"/>
        <v>1.8324735897047998E-3</v>
      </c>
    </row>
    <row r="7" spans="1:24" x14ac:dyDescent="0.2">
      <c r="A7" s="43">
        <v>8</v>
      </c>
      <c r="B7" s="43">
        <v>12</v>
      </c>
      <c r="C7" s="43" t="s">
        <v>464</v>
      </c>
      <c r="D7" s="43" t="s">
        <v>466</v>
      </c>
      <c r="E7" s="43" t="s">
        <v>432</v>
      </c>
      <c r="F7" s="43" t="s">
        <v>468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372</v>
      </c>
      <c r="M7" s="43" t="s">
        <v>404</v>
      </c>
      <c r="N7" s="44">
        <v>10.3195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0.78300000000000003</v>
      </c>
      <c r="X7" s="45">
        <f t="shared" si="0"/>
        <v>1.6056723441079999</v>
      </c>
    </row>
    <row r="8" spans="1:24" x14ac:dyDescent="0.2">
      <c r="N8" s="44">
        <f>SUM(N2:N7)</f>
        <v>11.493071499999999</v>
      </c>
      <c r="X8" s="45">
        <f>SUM(X2:X7)</f>
        <v>1.7388069824634773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8</v>
      </c>
      <c r="B12" s="43">
        <v>12</v>
      </c>
      <c r="C12" s="43" t="s">
        <v>464</v>
      </c>
      <c r="D12" s="43" t="s">
        <v>466</v>
      </c>
      <c r="E12" s="43" t="s">
        <v>432</v>
      </c>
      <c r="F12" s="43" t="s">
        <v>468</v>
      </c>
      <c r="G12" s="43">
        <v>4386</v>
      </c>
      <c r="H12" s="43">
        <v>4387</v>
      </c>
      <c r="I12" s="43">
        <v>4355</v>
      </c>
      <c r="J12" s="43">
        <v>1400</v>
      </c>
      <c r="K12" s="43">
        <v>1400</v>
      </c>
      <c r="L12" s="43" t="s">
        <v>372</v>
      </c>
      <c r="M12" s="43" t="s">
        <v>404</v>
      </c>
      <c r="N12" s="44">
        <v>0.246471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7.8337940000000001</v>
      </c>
      <c r="W12" s="45">
        <v>0.6</v>
      </c>
      <c r="X12" s="45">
        <v>0.54255565451369403</v>
      </c>
    </row>
    <row r="13" spans="1:24" x14ac:dyDescent="0.2">
      <c r="A13" s="43">
        <v>8</v>
      </c>
      <c r="B13" s="43">
        <v>12</v>
      </c>
      <c r="C13" s="43" t="s">
        <v>464</v>
      </c>
      <c r="D13" s="43" t="s">
        <v>466</v>
      </c>
      <c r="E13" s="43" t="s">
        <v>432</v>
      </c>
      <c r="F13" s="43" t="s">
        <v>468</v>
      </c>
      <c r="G13" s="43">
        <v>6085</v>
      </c>
      <c r="H13" s="43">
        <v>6086</v>
      </c>
      <c r="I13" s="43">
        <v>6031</v>
      </c>
      <c r="J13" s="43">
        <v>1900</v>
      </c>
      <c r="K13" s="43">
        <v>1900</v>
      </c>
      <c r="L13" s="43" t="s">
        <v>372</v>
      </c>
      <c r="M13" s="43" t="s">
        <v>404</v>
      </c>
      <c r="N13" s="44">
        <v>0.79542800000000002</v>
      </c>
      <c r="O13" s="43" t="s">
        <v>405</v>
      </c>
      <c r="P13" s="43" t="s">
        <v>406</v>
      </c>
      <c r="Q13" s="43">
        <v>70</v>
      </c>
      <c r="R13" s="43">
        <v>10</v>
      </c>
      <c r="S13" s="43" t="s">
        <v>407</v>
      </c>
      <c r="T13" s="43" t="s">
        <v>410</v>
      </c>
      <c r="U13" s="43" t="s">
        <v>411</v>
      </c>
      <c r="V13" s="45">
        <v>1.1817740000000001</v>
      </c>
      <c r="W13" s="45">
        <v>0.6</v>
      </c>
      <c r="X13" s="45">
        <v>0.26414453232543206</v>
      </c>
    </row>
    <row r="14" spans="1:24" x14ac:dyDescent="0.2">
      <c r="A14" s="43">
        <v>8</v>
      </c>
      <c r="B14" s="43">
        <v>12</v>
      </c>
      <c r="C14" s="43" t="s">
        <v>464</v>
      </c>
      <c r="D14" s="43" t="s">
        <v>466</v>
      </c>
      <c r="E14" s="43" t="s">
        <v>432</v>
      </c>
      <c r="F14" s="43" t="s">
        <v>468</v>
      </c>
      <c r="G14" s="43">
        <v>19412</v>
      </c>
      <c r="H14" s="43">
        <v>19413</v>
      </c>
      <c r="I14" s="43">
        <v>19332</v>
      </c>
      <c r="J14" s="43">
        <v>4340</v>
      </c>
      <c r="K14" s="43">
        <v>4340</v>
      </c>
      <c r="L14" s="43" t="s">
        <v>372</v>
      </c>
      <c r="M14" s="43" t="s">
        <v>404</v>
      </c>
      <c r="N14" s="44">
        <v>3.0775500000000001E-2</v>
      </c>
      <c r="O14" s="43" t="s">
        <v>405</v>
      </c>
      <c r="P14" s="43" t="s">
        <v>406</v>
      </c>
      <c r="Q14" s="43">
        <v>7</v>
      </c>
      <c r="R14" s="43">
        <v>40</v>
      </c>
      <c r="S14" s="43" t="s">
        <v>412</v>
      </c>
      <c r="T14" s="43" t="s">
        <v>415</v>
      </c>
      <c r="U14" s="43" t="s">
        <v>416</v>
      </c>
      <c r="V14" s="45">
        <v>7.558414</v>
      </c>
      <c r="W14" s="45">
        <v>0.6</v>
      </c>
      <c r="X14" s="45">
        <v>6.5364525586017005E-2</v>
      </c>
    </row>
    <row r="15" spans="1:24" x14ac:dyDescent="0.2">
      <c r="A15" s="43">
        <v>8</v>
      </c>
      <c r="B15" s="43">
        <v>12</v>
      </c>
      <c r="C15" s="43" t="s">
        <v>464</v>
      </c>
      <c r="D15" s="43" t="s">
        <v>466</v>
      </c>
      <c r="E15" s="43" t="s">
        <v>432</v>
      </c>
      <c r="F15" s="43" t="s">
        <v>468</v>
      </c>
      <c r="G15" s="43">
        <v>22912</v>
      </c>
      <c r="H15" s="43">
        <v>22913</v>
      </c>
      <c r="I15" s="43">
        <v>22878</v>
      </c>
      <c r="J15" s="43">
        <v>5300</v>
      </c>
      <c r="K15" s="43">
        <v>5300</v>
      </c>
      <c r="L15" s="43" t="s">
        <v>372</v>
      </c>
      <c r="M15" s="43" t="s">
        <v>404</v>
      </c>
      <c r="N15" s="44">
        <v>8.2035200000000003E-2</v>
      </c>
      <c r="O15" s="43" t="s">
        <v>405</v>
      </c>
      <c r="P15" s="43" t="s">
        <v>406</v>
      </c>
      <c r="Q15" s="43">
        <v>9</v>
      </c>
      <c r="R15" s="43">
        <v>50</v>
      </c>
      <c r="S15" s="43" t="s">
        <v>438</v>
      </c>
      <c r="T15" s="43" t="s">
        <v>439</v>
      </c>
      <c r="U15" s="43" t="s">
        <v>440</v>
      </c>
      <c r="V15" s="45">
        <v>2.201031</v>
      </c>
      <c r="W15" s="45">
        <v>0.6</v>
      </c>
      <c r="X15" s="45">
        <v>5.0737927139827207E-2</v>
      </c>
    </row>
    <row r="16" spans="1:24" x14ac:dyDescent="0.2">
      <c r="A16" s="43">
        <v>8</v>
      </c>
      <c r="B16" s="43">
        <v>12</v>
      </c>
      <c r="C16" s="43" t="s">
        <v>464</v>
      </c>
      <c r="D16" s="43" t="s">
        <v>466</v>
      </c>
      <c r="E16" s="43" t="s">
        <v>432</v>
      </c>
      <c r="F16" s="43" t="s">
        <v>468</v>
      </c>
      <c r="G16" s="43">
        <v>30199</v>
      </c>
      <c r="H16" s="43">
        <v>30200</v>
      </c>
      <c r="I16" s="43">
        <v>30200</v>
      </c>
      <c r="J16" s="43">
        <v>6210</v>
      </c>
      <c r="K16" s="43">
        <v>6210</v>
      </c>
      <c r="L16" s="43" t="s">
        <v>372</v>
      </c>
      <c r="M16" s="43" t="s">
        <v>404</v>
      </c>
      <c r="N16" s="44">
        <v>1.8861800000000001E-2</v>
      </c>
      <c r="O16" s="43" t="s">
        <v>405</v>
      </c>
      <c r="P16" s="43" t="s">
        <v>406</v>
      </c>
      <c r="Q16" s="43">
        <v>14</v>
      </c>
      <c r="R16" s="43">
        <v>60</v>
      </c>
      <c r="S16" s="43" t="s">
        <v>417</v>
      </c>
      <c r="T16" s="43" t="s">
        <v>418</v>
      </c>
      <c r="U16" s="43" t="s">
        <v>418</v>
      </c>
      <c r="V16" s="45">
        <v>6.3260019999999999</v>
      </c>
      <c r="W16" s="45">
        <v>0.6</v>
      </c>
      <c r="X16" s="45">
        <v>3.3528859451131605E-2</v>
      </c>
    </row>
    <row r="17" spans="1:24" x14ac:dyDescent="0.2">
      <c r="A17" s="43">
        <v>8</v>
      </c>
      <c r="B17" s="43">
        <v>12</v>
      </c>
      <c r="C17" s="43" t="s">
        <v>464</v>
      </c>
      <c r="D17" s="43" t="s">
        <v>466</v>
      </c>
      <c r="E17" s="43" t="s">
        <v>432</v>
      </c>
      <c r="F17" s="43" t="s">
        <v>468</v>
      </c>
      <c r="G17" s="43">
        <v>52766</v>
      </c>
      <c r="H17" s="43">
        <v>52771</v>
      </c>
      <c r="I17" s="43">
        <v>52737</v>
      </c>
      <c r="J17" s="43">
        <v>8140</v>
      </c>
      <c r="K17" s="43">
        <v>8140</v>
      </c>
      <c r="L17" s="43" t="s">
        <v>372</v>
      </c>
      <c r="M17" s="43" t="s">
        <v>404</v>
      </c>
      <c r="N17" s="44">
        <v>10.3195</v>
      </c>
      <c r="O17" s="43" t="s">
        <v>405</v>
      </c>
      <c r="P17" s="43" t="s">
        <v>406</v>
      </c>
      <c r="Q17" s="43">
        <v>18</v>
      </c>
      <c r="R17" s="43">
        <v>10</v>
      </c>
      <c r="S17" s="43" t="s">
        <v>407</v>
      </c>
      <c r="T17" s="43" t="s">
        <v>420</v>
      </c>
      <c r="U17" s="43" t="s">
        <v>421</v>
      </c>
      <c r="V17" s="45">
        <v>3.4929570000000001</v>
      </c>
      <c r="W17" s="45">
        <v>0.6</v>
      </c>
      <c r="X17" s="45">
        <v>10.1288051029815</v>
      </c>
    </row>
    <row r="18" spans="1:24" x14ac:dyDescent="0.2">
      <c r="X18" s="45">
        <f>SUM(X12:X17)</f>
        <v>11.085136601997602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Q1" workbookViewId="0">
      <selection activeCell="W8" sqref="W8:W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5</v>
      </c>
      <c r="B2" s="43">
        <v>9</v>
      </c>
      <c r="C2" s="43" t="s">
        <v>461</v>
      </c>
      <c r="D2" s="43" t="s">
        <v>462</v>
      </c>
      <c r="E2" s="43" t="s">
        <v>457</v>
      </c>
      <c r="F2" s="43" t="s">
        <v>463</v>
      </c>
      <c r="G2" s="43">
        <v>4406</v>
      </c>
      <c r="H2" s="43">
        <v>4407</v>
      </c>
      <c r="I2" s="43">
        <v>4375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5.1813199999999997E-2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>N2*V2*(1-W2)</f>
        <v>1.9957419153145597E-2</v>
      </c>
    </row>
    <row r="3" spans="1:24" x14ac:dyDescent="0.2">
      <c r="A3" s="43">
        <v>5</v>
      </c>
      <c r="B3" s="43">
        <v>9</v>
      </c>
      <c r="C3" s="43" t="s">
        <v>461</v>
      </c>
      <c r="D3" s="43" t="s">
        <v>462</v>
      </c>
      <c r="E3" s="43" t="s">
        <v>457</v>
      </c>
      <c r="F3" s="43" t="s">
        <v>463</v>
      </c>
      <c r="G3" s="43">
        <v>4686</v>
      </c>
      <c r="H3" s="43">
        <v>4687</v>
      </c>
      <c r="I3" s="43">
        <v>4655</v>
      </c>
      <c r="J3" s="43">
        <v>1411</v>
      </c>
      <c r="K3" s="43">
        <v>1411</v>
      </c>
      <c r="L3" s="43" t="s">
        <v>372</v>
      </c>
      <c r="M3" s="43" t="s">
        <v>404</v>
      </c>
      <c r="N3" s="44">
        <v>1.8453299999999999E-2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409</v>
      </c>
      <c r="U3" s="43" t="s">
        <v>408</v>
      </c>
      <c r="V3" s="45">
        <v>1.7750239999999999</v>
      </c>
      <c r="W3" s="45">
        <v>0.78300000000000003</v>
      </c>
      <c r="X3" s="45">
        <f>N3*V3*(1-W3)</f>
        <v>7.1078459322863989E-3</v>
      </c>
    </row>
    <row r="4" spans="1:24" x14ac:dyDescent="0.2">
      <c r="A4" s="43">
        <v>5</v>
      </c>
      <c r="B4" s="43">
        <v>9</v>
      </c>
      <c r="C4" s="43" t="s">
        <v>461</v>
      </c>
      <c r="D4" s="43" t="s">
        <v>462</v>
      </c>
      <c r="E4" s="43" t="s">
        <v>457</v>
      </c>
      <c r="F4" s="43" t="s">
        <v>463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372</v>
      </c>
      <c r="M4" s="43" t="s">
        <v>404</v>
      </c>
      <c r="N4" s="44">
        <v>2.6592199999999999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0.41376384620367995</v>
      </c>
    </row>
    <row r="5" spans="1:24" x14ac:dyDescent="0.2">
      <c r="N5" s="44">
        <f>SUM(N2:N4)</f>
        <v>2.7294864999999997</v>
      </c>
      <c r="X5" s="45">
        <f>SUM(X2:X4)</f>
        <v>0.44082911128911195</v>
      </c>
    </row>
    <row r="7" spans="1:24" x14ac:dyDescent="0.2">
      <c r="A7" s="43" t="s">
        <v>377</v>
      </c>
      <c r="B7" s="43" t="s">
        <v>378</v>
      </c>
      <c r="C7" s="43" t="s">
        <v>379</v>
      </c>
      <c r="D7" s="43" t="s">
        <v>380</v>
      </c>
      <c r="E7" s="43" t="s">
        <v>381</v>
      </c>
      <c r="F7" s="43" t="s">
        <v>382</v>
      </c>
      <c r="G7" s="43" t="s">
        <v>383</v>
      </c>
      <c r="H7" s="43" t="s">
        <v>384</v>
      </c>
      <c r="I7" s="43" t="s">
        <v>385</v>
      </c>
      <c r="J7" s="43" t="s">
        <v>386</v>
      </c>
      <c r="K7" s="43" t="s">
        <v>387</v>
      </c>
      <c r="L7" s="43" t="s">
        <v>388</v>
      </c>
      <c r="M7" s="43" t="s">
        <v>389</v>
      </c>
      <c r="N7" s="44" t="s">
        <v>391</v>
      </c>
      <c r="O7" s="43" t="s">
        <v>392</v>
      </c>
      <c r="P7" s="43" t="s">
        <v>393</v>
      </c>
      <c r="Q7" s="43" t="s">
        <v>394</v>
      </c>
      <c r="R7" s="43" t="s">
        <v>395</v>
      </c>
      <c r="S7" s="43" t="s">
        <v>396</v>
      </c>
      <c r="T7" s="43" t="s">
        <v>397</v>
      </c>
      <c r="U7" s="43" t="s">
        <v>398</v>
      </c>
      <c r="V7" s="45" t="s">
        <v>589</v>
      </c>
      <c r="W7" s="45" t="s">
        <v>590</v>
      </c>
      <c r="X7" s="45" t="s">
        <v>591</v>
      </c>
    </row>
    <row r="8" spans="1:24" x14ac:dyDescent="0.2">
      <c r="A8" s="43">
        <v>5</v>
      </c>
      <c r="B8" s="43">
        <v>9</v>
      </c>
      <c r="C8" s="43" t="s">
        <v>461</v>
      </c>
      <c r="D8" s="43" t="s">
        <v>462</v>
      </c>
      <c r="E8" s="43" t="s">
        <v>457</v>
      </c>
      <c r="F8" s="43" t="s">
        <v>463</v>
      </c>
      <c r="G8" s="43">
        <v>4406</v>
      </c>
      <c r="H8" s="43">
        <v>4407</v>
      </c>
      <c r="I8" s="43">
        <v>4375</v>
      </c>
      <c r="J8" s="43">
        <v>1400</v>
      </c>
      <c r="K8" s="43">
        <v>1400</v>
      </c>
      <c r="L8" s="43" t="s">
        <v>372</v>
      </c>
      <c r="M8" s="43" t="s">
        <v>404</v>
      </c>
      <c r="N8" s="44">
        <v>5.1813199999999997E-2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408</v>
      </c>
      <c r="U8" s="43" t="s">
        <v>408</v>
      </c>
      <c r="V8" s="45">
        <v>7.8337940000000001</v>
      </c>
      <c r="W8" s="45">
        <v>0.6</v>
      </c>
      <c r="X8" s="45">
        <v>0.1140561958139048</v>
      </c>
    </row>
    <row r="9" spans="1:24" x14ac:dyDescent="0.2">
      <c r="A9" s="43">
        <v>5</v>
      </c>
      <c r="B9" s="43">
        <v>9</v>
      </c>
      <c r="C9" s="43" t="s">
        <v>461</v>
      </c>
      <c r="D9" s="43" t="s">
        <v>462</v>
      </c>
      <c r="E9" s="43" t="s">
        <v>457</v>
      </c>
      <c r="F9" s="43" t="s">
        <v>463</v>
      </c>
      <c r="G9" s="43">
        <v>4686</v>
      </c>
      <c r="H9" s="43">
        <v>4687</v>
      </c>
      <c r="I9" s="43">
        <v>4655</v>
      </c>
      <c r="J9" s="43">
        <v>1411</v>
      </c>
      <c r="K9" s="43">
        <v>1411</v>
      </c>
      <c r="L9" s="43" t="s">
        <v>372</v>
      </c>
      <c r="M9" s="43" t="s">
        <v>404</v>
      </c>
      <c r="N9" s="44">
        <v>1.8453299999999999E-2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409</v>
      </c>
      <c r="U9" s="43" t="s">
        <v>408</v>
      </c>
      <c r="V9" s="45">
        <v>7.8337940000000001</v>
      </c>
      <c r="W9" s="45">
        <v>0.6</v>
      </c>
      <c r="X9" s="45">
        <v>4.0621177580476203E-2</v>
      </c>
    </row>
    <row r="10" spans="1:24" x14ac:dyDescent="0.2">
      <c r="A10" s="43">
        <v>5</v>
      </c>
      <c r="B10" s="43">
        <v>9</v>
      </c>
      <c r="C10" s="43" t="s">
        <v>461</v>
      </c>
      <c r="D10" s="43" t="s">
        <v>462</v>
      </c>
      <c r="E10" s="43" t="s">
        <v>457</v>
      </c>
      <c r="F10" s="43" t="s">
        <v>463</v>
      </c>
      <c r="G10" s="43">
        <v>52766</v>
      </c>
      <c r="H10" s="43">
        <v>52771</v>
      </c>
      <c r="I10" s="43">
        <v>52737</v>
      </c>
      <c r="J10" s="43">
        <v>8140</v>
      </c>
      <c r="K10" s="43">
        <v>8140</v>
      </c>
      <c r="L10" s="43" t="s">
        <v>372</v>
      </c>
      <c r="M10" s="43" t="s">
        <v>404</v>
      </c>
      <c r="N10" s="44">
        <v>2.6592199999999999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3.4929570000000001</v>
      </c>
      <c r="W10" s="45">
        <v>0.6</v>
      </c>
      <c r="X10" s="45">
        <v>2.6100800529047401</v>
      </c>
    </row>
    <row r="11" spans="1:24" x14ac:dyDescent="0.2">
      <c r="X11" s="45">
        <f>SUM(X8:X10)</f>
        <v>2.7647574262991212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Q1" workbookViewId="0">
      <selection activeCell="W12" sqref="W12:W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6</v>
      </c>
      <c r="B2" s="43">
        <v>10</v>
      </c>
      <c r="C2" s="43" t="s">
        <v>464</v>
      </c>
      <c r="D2" s="43" t="s">
        <v>462</v>
      </c>
      <c r="E2" s="43" t="s">
        <v>424</v>
      </c>
      <c r="F2" s="43" t="s">
        <v>465</v>
      </c>
      <c r="G2" s="43">
        <v>4391</v>
      </c>
      <c r="H2" s="43">
        <v>4392</v>
      </c>
      <c r="I2" s="43">
        <v>4360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0.62069700000000005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7" si="0">N2*V2*(1-W2)</f>
        <v>0.23908019956497598</v>
      </c>
    </row>
    <row r="3" spans="1:24" x14ac:dyDescent="0.2">
      <c r="A3" s="43">
        <v>6</v>
      </c>
      <c r="B3" s="43">
        <v>10</v>
      </c>
      <c r="C3" s="43" t="s">
        <v>464</v>
      </c>
      <c r="D3" s="43" t="s">
        <v>462</v>
      </c>
      <c r="E3" s="43" t="s">
        <v>424</v>
      </c>
      <c r="F3" s="43" t="s">
        <v>465</v>
      </c>
      <c r="G3" s="43">
        <v>4398</v>
      </c>
      <c r="H3" s="43">
        <v>4399</v>
      </c>
      <c r="I3" s="43">
        <v>4367</v>
      </c>
      <c r="J3" s="43">
        <v>1400</v>
      </c>
      <c r="K3" s="43">
        <v>1400</v>
      </c>
      <c r="L3" s="43" t="s">
        <v>372</v>
      </c>
      <c r="M3" s="43" t="s">
        <v>404</v>
      </c>
      <c r="N3" s="44">
        <v>2.2941400000000001E-2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8.8365732238111991E-3</v>
      </c>
    </row>
    <row r="4" spans="1:24" x14ac:dyDescent="0.2">
      <c r="A4" s="43">
        <v>6</v>
      </c>
      <c r="B4" s="43">
        <v>10</v>
      </c>
      <c r="C4" s="43" t="s">
        <v>464</v>
      </c>
      <c r="D4" s="43" t="s">
        <v>462</v>
      </c>
      <c r="E4" s="43" t="s">
        <v>424</v>
      </c>
      <c r="F4" s="43" t="s">
        <v>465</v>
      </c>
      <c r="G4" s="43">
        <v>4409</v>
      </c>
      <c r="H4" s="43">
        <v>4410</v>
      </c>
      <c r="I4" s="43">
        <v>4378</v>
      </c>
      <c r="J4" s="43">
        <v>1400</v>
      </c>
      <c r="K4" s="43">
        <v>1400</v>
      </c>
      <c r="L4" s="43" t="s">
        <v>372</v>
      </c>
      <c r="M4" s="43" t="s">
        <v>404</v>
      </c>
      <c r="N4" s="44">
        <v>5.2155600000000002E-3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2.0089304856364797E-3</v>
      </c>
    </row>
    <row r="5" spans="1:24" x14ac:dyDescent="0.2">
      <c r="A5" s="43">
        <v>6</v>
      </c>
      <c r="B5" s="43">
        <v>10</v>
      </c>
      <c r="C5" s="43" t="s">
        <v>464</v>
      </c>
      <c r="D5" s="43" t="s">
        <v>462</v>
      </c>
      <c r="E5" s="43" t="s">
        <v>424</v>
      </c>
      <c r="F5" s="43" t="s">
        <v>465</v>
      </c>
      <c r="G5" s="43">
        <v>6083</v>
      </c>
      <c r="H5" s="43">
        <v>6084</v>
      </c>
      <c r="I5" s="43">
        <v>6029</v>
      </c>
      <c r="J5" s="43">
        <v>1900</v>
      </c>
      <c r="K5" s="43">
        <v>1900</v>
      </c>
      <c r="L5" s="43" t="s">
        <v>372</v>
      </c>
      <c r="M5" s="43" t="s">
        <v>404</v>
      </c>
      <c r="N5" s="44">
        <v>4.6208100000000002E-2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0.78300000000000003</v>
      </c>
      <c r="X5" s="45">
        <f t="shared" si="0"/>
        <v>1.9348102683188998E-3</v>
      </c>
    </row>
    <row r="6" spans="1:24" x14ac:dyDescent="0.2">
      <c r="A6" s="43">
        <v>6</v>
      </c>
      <c r="B6" s="43">
        <v>10</v>
      </c>
      <c r="C6" s="43" t="s">
        <v>464</v>
      </c>
      <c r="D6" s="43" t="s">
        <v>462</v>
      </c>
      <c r="E6" s="43" t="s">
        <v>424</v>
      </c>
      <c r="F6" s="43" t="s">
        <v>465</v>
      </c>
      <c r="G6" s="43">
        <v>52766</v>
      </c>
      <c r="H6" s="43">
        <v>52771</v>
      </c>
      <c r="I6" s="43">
        <v>52737</v>
      </c>
      <c r="J6" s="43">
        <v>8140</v>
      </c>
      <c r="K6" s="43">
        <v>8140</v>
      </c>
      <c r="L6" s="43" t="s">
        <v>372</v>
      </c>
      <c r="M6" s="43" t="s">
        <v>404</v>
      </c>
      <c r="N6" s="44">
        <v>9.6390200000000004</v>
      </c>
      <c r="O6" s="43" t="s">
        <v>405</v>
      </c>
      <c r="P6" s="43" t="s">
        <v>406</v>
      </c>
      <c r="Q6" s="43">
        <v>18</v>
      </c>
      <c r="R6" s="43">
        <v>10</v>
      </c>
      <c r="S6" s="43" t="s">
        <v>407</v>
      </c>
      <c r="T6" s="43" t="s">
        <v>420</v>
      </c>
      <c r="U6" s="43" t="s">
        <v>421</v>
      </c>
      <c r="V6" s="45">
        <v>0.717032</v>
      </c>
      <c r="W6" s="45">
        <v>0.78300000000000003</v>
      </c>
      <c r="X6" s="45">
        <f t="shared" si="0"/>
        <v>1.4997924161348799</v>
      </c>
    </row>
    <row r="7" spans="1:24" x14ac:dyDescent="0.2">
      <c r="A7" s="43">
        <v>6</v>
      </c>
      <c r="B7" s="43">
        <v>10</v>
      </c>
      <c r="C7" s="43" t="s">
        <v>464</v>
      </c>
      <c r="D7" s="43" t="s">
        <v>462</v>
      </c>
      <c r="E7" s="43" t="s">
        <v>424</v>
      </c>
      <c r="F7" s="43" t="s">
        <v>465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372</v>
      </c>
      <c r="M7" s="43" t="s">
        <v>404</v>
      </c>
      <c r="N7" s="44">
        <v>1.8113199999999999E-2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0.78300000000000003</v>
      </c>
      <c r="X7" s="45">
        <f t="shared" si="0"/>
        <v>2.8183404528607995E-3</v>
      </c>
    </row>
    <row r="8" spans="1:24" x14ac:dyDescent="0.2">
      <c r="N8" s="44">
        <f>SUM(N2:N7)</f>
        <v>10.35219526</v>
      </c>
      <c r="X8" s="45">
        <f>SUM(X2:X7)</f>
        <v>1.7544712701304832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6</v>
      </c>
      <c r="B12" s="43">
        <v>10</v>
      </c>
      <c r="C12" s="43" t="s">
        <v>464</v>
      </c>
      <c r="D12" s="43" t="s">
        <v>462</v>
      </c>
      <c r="E12" s="43" t="s">
        <v>424</v>
      </c>
      <c r="F12" s="43" t="s">
        <v>465</v>
      </c>
      <c r="G12" s="43">
        <v>4391</v>
      </c>
      <c r="H12" s="43">
        <v>4392</v>
      </c>
      <c r="I12" s="43">
        <v>4360</v>
      </c>
      <c r="J12" s="43">
        <v>1400</v>
      </c>
      <c r="K12" s="43">
        <v>1400</v>
      </c>
      <c r="L12" s="43" t="s">
        <v>372</v>
      </c>
      <c r="M12" s="43" t="s">
        <v>404</v>
      </c>
      <c r="N12" s="44">
        <v>0.62069700000000005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7.8337940000000001</v>
      </c>
      <c r="W12" s="45">
        <v>0.6</v>
      </c>
      <c r="X12" s="45">
        <v>1.3663378940714581</v>
      </c>
    </row>
    <row r="13" spans="1:24" x14ac:dyDescent="0.2">
      <c r="A13" s="43">
        <v>6</v>
      </c>
      <c r="B13" s="43">
        <v>10</v>
      </c>
      <c r="C13" s="43" t="s">
        <v>464</v>
      </c>
      <c r="D13" s="43" t="s">
        <v>462</v>
      </c>
      <c r="E13" s="43" t="s">
        <v>424</v>
      </c>
      <c r="F13" s="43" t="s">
        <v>465</v>
      </c>
      <c r="G13" s="43">
        <v>4398</v>
      </c>
      <c r="H13" s="43">
        <v>4399</v>
      </c>
      <c r="I13" s="43">
        <v>4367</v>
      </c>
      <c r="J13" s="43">
        <v>1400</v>
      </c>
      <c r="K13" s="43">
        <v>1400</v>
      </c>
      <c r="L13" s="43" t="s">
        <v>372</v>
      </c>
      <c r="M13" s="43" t="s">
        <v>404</v>
      </c>
      <c r="N13" s="44">
        <v>2.2941400000000001E-2</v>
      </c>
      <c r="O13" s="43" t="s">
        <v>405</v>
      </c>
      <c r="P13" s="43" t="s">
        <v>406</v>
      </c>
      <c r="Q13" s="43">
        <v>3</v>
      </c>
      <c r="R13" s="43">
        <v>10</v>
      </c>
      <c r="S13" s="43" t="s">
        <v>407</v>
      </c>
      <c r="T13" s="43" t="s">
        <v>408</v>
      </c>
      <c r="U13" s="43" t="s">
        <v>408</v>
      </c>
      <c r="V13" s="45">
        <v>7.8337940000000001</v>
      </c>
      <c r="W13" s="45">
        <v>0.6</v>
      </c>
      <c r="X13" s="45">
        <v>5.0500814669719611E-2</v>
      </c>
    </row>
    <row r="14" spans="1:24" x14ac:dyDescent="0.2">
      <c r="A14" s="43">
        <v>6</v>
      </c>
      <c r="B14" s="43">
        <v>10</v>
      </c>
      <c r="C14" s="43" t="s">
        <v>464</v>
      </c>
      <c r="D14" s="43" t="s">
        <v>462</v>
      </c>
      <c r="E14" s="43" t="s">
        <v>424</v>
      </c>
      <c r="F14" s="43" t="s">
        <v>465</v>
      </c>
      <c r="G14" s="43">
        <v>4409</v>
      </c>
      <c r="H14" s="43">
        <v>4410</v>
      </c>
      <c r="I14" s="43">
        <v>4378</v>
      </c>
      <c r="J14" s="43">
        <v>1400</v>
      </c>
      <c r="K14" s="43">
        <v>1400</v>
      </c>
      <c r="L14" s="43" t="s">
        <v>372</v>
      </c>
      <c r="M14" s="43" t="s">
        <v>404</v>
      </c>
      <c r="N14" s="44">
        <v>5.2155600000000002E-3</v>
      </c>
      <c r="O14" s="43" t="s">
        <v>405</v>
      </c>
      <c r="P14" s="43" t="s">
        <v>406</v>
      </c>
      <c r="Q14" s="43">
        <v>3</v>
      </c>
      <c r="R14" s="43">
        <v>10</v>
      </c>
      <c r="S14" s="43" t="s">
        <v>407</v>
      </c>
      <c r="T14" s="43" t="s">
        <v>408</v>
      </c>
      <c r="U14" s="43" t="s">
        <v>408</v>
      </c>
      <c r="V14" s="45">
        <v>7.8337940000000001</v>
      </c>
      <c r="W14" s="45">
        <v>0.6</v>
      </c>
      <c r="X14" s="45">
        <v>1.1480991960333841E-2</v>
      </c>
    </row>
    <row r="15" spans="1:24" x14ac:dyDescent="0.2">
      <c r="A15" s="43">
        <v>6</v>
      </c>
      <c r="B15" s="43">
        <v>10</v>
      </c>
      <c r="C15" s="43" t="s">
        <v>464</v>
      </c>
      <c r="D15" s="43" t="s">
        <v>462</v>
      </c>
      <c r="E15" s="43" t="s">
        <v>424</v>
      </c>
      <c r="F15" s="43" t="s">
        <v>465</v>
      </c>
      <c r="G15" s="43">
        <v>6083</v>
      </c>
      <c r="H15" s="43">
        <v>6084</v>
      </c>
      <c r="I15" s="43">
        <v>6029</v>
      </c>
      <c r="J15" s="43">
        <v>1900</v>
      </c>
      <c r="K15" s="43">
        <v>1900</v>
      </c>
      <c r="L15" s="43" t="s">
        <v>372</v>
      </c>
      <c r="M15" s="43" t="s">
        <v>404</v>
      </c>
      <c r="N15" s="44">
        <v>4.6208100000000002E-2</v>
      </c>
      <c r="O15" s="43" t="s">
        <v>405</v>
      </c>
      <c r="P15" s="43" t="s">
        <v>406</v>
      </c>
      <c r="Q15" s="43">
        <v>70</v>
      </c>
      <c r="R15" s="43">
        <v>10</v>
      </c>
      <c r="S15" s="43" t="s">
        <v>407</v>
      </c>
      <c r="T15" s="43" t="s">
        <v>410</v>
      </c>
      <c r="U15" s="43" t="s">
        <v>411</v>
      </c>
      <c r="V15" s="45">
        <v>1.1817740000000001</v>
      </c>
      <c r="W15" s="45">
        <v>0.6</v>
      </c>
      <c r="X15" s="45">
        <v>1.5344716258601404E-2</v>
      </c>
    </row>
    <row r="16" spans="1:24" x14ac:dyDescent="0.2">
      <c r="A16" s="43">
        <v>6</v>
      </c>
      <c r="B16" s="43">
        <v>10</v>
      </c>
      <c r="C16" s="43" t="s">
        <v>464</v>
      </c>
      <c r="D16" s="43" t="s">
        <v>462</v>
      </c>
      <c r="E16" s="43" t="s">
        <v>424</v>
      </c>
      <c r="F16" s="43" t="s">
        <v>465</v>
      </c>
      <c r="G16" s="43">
        <v>52766</v>
      </c>
      <c r="H16" s="43">
        <v>52771</v>
      </c>
      <c r="I16" s="43">
        <v>52737</v>
      </c>
      <c r="J16" s="43">
        <v>8140</v>
      </c>
      <c r="K16" s="43">
        <v>8140</v>
      </c>
      <c r="L16" s="43" t="s">
        <v>372</v>
      </c>
      <c r="M16" s="43" t="s">
        <v>404</v>
      </c>
      <c r="N16" s="44">
        <v>9.6390200000000004</v>
      </c>
      <c r="O16" s="43" t="s">
        <v>405</v>
      </c>
      <c r="P16" s="43" t="s">
        <v>406</v>
      </c>
      <c r="Q16" s="43">
        <v>18</v>
      </c>
      <c r="R16" s="43">
        <v>10</v>
      </c>
      <c r="S16" s="43" t="s">
        <v>407</v>
      </c>
      <c r="T16" s="43" t="s">
        <v>420</v>
      </c>
      <c r="U16" s="43" t="s">
        <v>421</v>
      </c>
      <c r="V16" s="45">
        <v>3.4929570000000001</v>
      </c>
      <c r="W16" s="45">
        <v>0.6</v>
      </c>
      <c r="X16" s="45">
        <v>9.4608997493813423</v>
      </c>
    </row>
    <row r="17" spans="1:24" x14ac:dyDescent="0.2">
      <c r="A17" s="43">
        <v>6</v>
      </c>
      <c r="B17" s="43">
        <v>10</v>
      </c>
      <c r="C17" s="43" t="s">
        <v>464</v>
      </c>
      <c r="D17" s="43" t="s">
        <v>462</v>
      </c>
      <c r="E17" s="43" t="s">
        <v>424</v>
      </c>
      <c r="F17" s="43" t="s">
        <v>465</v>
      </c>
      <c r="G17" s="43">
        <v>52766</v>
      </c>
      <c r="H17" s="43">
        <v>52771</v>
      </c>
      <c r="I17" s="43">
        <v>52737</v>
      </c>
      <c r="J17" s="43">
        <v>8140</v>
      </c>
      <c r="K17" s="43">
        <v>8140</v>
      </c>
      <c r="L17" s="43" t="s">
        <v>372</v>
      </c>
      <c r="M17" s="43" t="s">
        <v>404</v>
      </c>
      <c r="N17" s="44">
        <v>1.8113199999999999E-2</v>
      </c>
      <c r="O17" s="43" t="s">
        <v>405</v>
      </c>
      <c r="P17" s="43" t="s">
        <v>406</v>
      </c>
      <c r="Q17" s="43">
        <v>18</v>
      </c>
      <c r="R17" s="43">
        <v>10</v>
      </c>
      <c r="S17" s="43" t="s">
        <v>407</v>
      </c>
      <c r="T17" s="43" t="s">
        <v>420</v>
      </c>
      <c r="U17" s="43" t="s">
        <v>421</v>
      </c>
      <c r="V17" s="45">
        <v>3.4929570000000001</v>
      </c>
      <c r="W17" s="45">
        <v>0.6</v>
      </c>
      <c r="X17" s="45">
        <v>1.7778484673804402E-2</v>
      </c>
    </row>
    <row r="18" spans="1:24" x14ac:dyDescent="0.2">
      <c r="X18" s="45">
        <f>SUM(X12:X17)</f>
        <v>10.92234265101526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opLeftCell="C1" workbookViewId="0">
      <selection activeCell="S2" sqref="S2:S9"/>
    </sheetView>
  </sheetViews>
  <sheetFormatPr defaultRowHeight="12.75" x14ac:dyDescent="0.2"/>
  <cols>
    <col min="1" max="1" width="11.85546875" style="43" bestFit="1" customWidth="1"/>
    <col min="2" max="2" width="9.85546875" style="43" bestFit="1" customWidth="1"/>
    <col min="3" max="3" width="13.42578125" style="43" bestFit="1" customWidth="1"/>
    <col min="4" max="4" width="8.5703125" style="43" bestFit="1" customWidth="1"/>
    <col min="5" max="5" width="15.85546875" style="43" bestFit="1" customWidth="1"/>
    <col min="6" max="6" width="16.140625" style="43" bestFit="1" customWidth="1"/>
    <col min="7" max="7" width="14.7109375" style="44" bestFit="1" customWidth="1"/>
    <col min="8" max="8" width="13.7109375" style="44" customWidth="1"/>
    <col min="9" max="9" width="12" style="43" bestFit="1" customWidth="1"/>
    <col min="10" max="10" width="17.5703125" style="43" bestFit="1" customWidth="1"/>
    <col min="11" max="11" width="10.7109375" style="43" bestFit="1" customWidth="1"/>
    <col min="12" max="12" width="10.5703125" style="43" bestFit="1" customWidth="1"/>
    <col min="13" max="13" width="12.85546875" style="43" bestFit="1" customWidth="1"/>
    <col min="14" max="14" width="37.7109375" style="43" bestFit="1" customWidth="1"/>
    <col min="15" max="15" width="24.5703125" style="43" bestFit="1" customWidth="1"/>
    <col min="16" max="16" width="8.5703125" style="45" bestFit="1" customWidth="1"/>
    <col min="17" max="17" width="9.5703125" style="45" bestFit="1" customWidth="1"/>
    <col min="18" max="19" width="9.7109375" style="45" bestFit="1" customWidth="1"/>
    <col min="20" max="20" width="8.5703125" style="45" bestFit="1" customWidth="1"/>
    <col min="21" max="21" width="10.5703125" style="45" bestFit="1" customWidth="1"/>
  </cols>
  <sheetData>
    <row r="1" spans="1:21" x14ac:dyDescent="0.2">
      <c r="A1" s="43" t="s">
        <v>384</v>
      </c>
      <c r="B1" s="43" t="s">
        <v>378</v>
      </c>
      <c r="C1" s="43" t="s">
        <v>386</v>
      </c>
      <c r="D1" s="43" t="s">
        <v>387</v>
      </c>
      <c r="E1" s="43" t="s">
        <v>388</v>
      </c>
      <c r="F1" s="43" t="s">
        <v>389</v>
      </c>
      <c r="G1" s="44" t="s">
        <v>390</v>
      </c>
      <c r="H1" s="44" t="s">
        <v>391</v>
      </c>
      <c r="I1" s="43" t="s">
        <v>392</v>
      </c>
      <c r="J1" s="43" t="s">
        <v>393</v>
      </c>
      <c r="K1" s="43" t="s">
        <v>394</v>
      </c>
      <c r="L1" s="43" t="s">
        <v>395</v>
      </c>
      <c r="M1" s="43" t="s">
        <v>396</v>
      </c>
      <c r="N1" s="43" t="s">
        <v>397</v>
      </c>
      <c r="O1" s="43" t="s">
        <v>398</v>
      </c>
      <c r="P1" s="45" t="s">
        <v>399</v>
      </c>
      <c r="Q1" s="45" t="s">
        <v>589</v>
      </c>
      <c r="R1" s="45" t="s">
        <v>400</v>
      </c>
      <c r="S1" s="45" t="s">
        <v>590</v>
      </c>
      <c r="T1" s="45" t="s">
        <v>401</v>
      </c>
      <c r="U1" s="45" t="s">
        <v>591</v>
      </c>
    </row>
    <row r="2" spans="1:21" x14ac:dyDescent="0.2">
      <c r="A2" s="43">
        <v>2948</v>
      </c>
      <c r="B2" s="43">
        <v>2876</v>
      </c>
      <c r="C2" s="43">
        <v>1210</v>
      </c>
      <c r="D2" s="43">
        <v>1210</v>
      </c>
      <c r="E2" s="43" t="s">
        <v>372</v>
      </c>
      <c r="F2" s="43" t="s">
        <v>404</v>
      </c>
      <c r="G2" s="44">
        <v>0.76192201488099998</v>
      </c>
      <c r="H2" s="44">
        <v>0.30833899999999997</v>
      </c>
      <c r="I2" s="43" t="s">
        <v>405</v>
      </c>
      <c r="J2" s="43" t="s">
        <v>406</v>
      </c>
      <c r="K2" s="43">
        <v>19</v>
      </c>
      <c r="L2" s="43">
        <v>10</v>
      </c>
      <c r="M2" s="43" t="s">
        <v>407</v>
      </c>
      <c r="N2" s="43" t="s">
        <v>436</v>
      </c>
      <c r="O2" s="43" t="s">
        <v>437</v>
      </c>
      <c r="P2" s="45">
        <v>0.60924900000000004</v>
      </c>
      <c r="Q2" s="45">
        <v>23.305396999999999</v>
      </c>
      <c r="R2" s="45">
        <v>0.78300000000000003</v>
      </c>
      <c r="S2" s="45">
        <v>0.6</v>
      </c>
      <c r="T2" s="45">
        <f>H2*P2*(1-R2)</f>
        <v>4.0764584348186993E-2</v>
      </c>
      <c r="U2" s="45">
        <f>H2*Q2*(1-S2)</f>
        <v>2.8743851222331998</v>
      </c>
    </row>
    <row r="3" spans="1:21" x14ac:dyDescent="0.2">
      <c r="A3" s="43">
        <v>3516</v>
      </c>
      <c r="B3" s="43">
        <v>3453</v>
      </c>
      <c r="C3" s="43">
        <v>1320</v>
      </c>
      <c r="D3" s="43">
        <v>1320</v>
      </c>
      <c r="E3" s="43" t="s">
        <v>372</v>
      </c>
      <c r="F3" s="43" t="s">
        <v>404</v>
      </c>
      <c r="G3" s="44">
        <v>0.72304055823400004</v>
      </c>
      <c r="H3" s="44">
        <v>0.29260399999999998</v>
      </c>
      <c r="I3" s="43" t="s">
        <v>405</v>
      </c>
      <c r="J3" s="43" t="s">
        <v>406</v>
      </c>
      <c r="K3" s="43">
        <v>20</v>
      </c>
      <c r="L3" s="43">
        <v>10</v>
      </c>
      <c r="M3" s="43" t="s">
        <v>407</v>
      </c>
      <c r="N3" s="43" t="s">
        <v>429</v>
      </c>
      <c r="O3" s="43" t="s">
        <v>428</v>
      </c>
      <c r="P3" s="45">
        <v>0.81160900000000002</v>
      </c>
      <c r="Q3" s="45">
        <v>4.5321179999999996</v>
      </c>
      <c r="R3" s="45">
        <v>0.78300000000000003</v>
      </c>
      <c r="S3" s="45">
        <v>0.6</v>
      </c>
      <c r="T3" s="45">
        <f t="shared" ref="T3:T9" si="0">H3*P3*(1-R3)</f>
        <v>5.1533168644411993E-2</v>
      </c>
      <c r="U3" s="45">
        <f t="shared" ref="U3:U9" si="1">H3*Q3*(1-S3)</f>
        <v>0.53044634210879993</v>
      </c>
    </row>
    <row r="4" spans="1:21" x14ac:dyDescent="0.2">
      <c r="A4" s="43">
        <v>4322</v>
      </c>
      <c r="B4" s="43">
        <v>4290</v>
      </c>
      <c r="C4" s="43">
        <v>1400</v>
      </c>
      <c r="D4" s="43">
        <v>1400</v>
      </c>
      <c r="E4" s="43" t="s">
        <v>372</v>
      </c>
      <c r="F4" s="43" t="s">
        <v>404</v>
      </c>
      <c r="G4" s="44">
        <v>0.53453228345299997</v>
      </c>
      <c r="H4" s="44">
        <v>0.21631800000000001</v>
      </c>
      <c r="I4" s="43" t="s">
        <v>405</v>
      </c>
      <c r="J4" s="43" t="s">
        <v>406</v>
      </c>
      <c r="K4" s="43">
        <v>3</v>
      </c>
      <c r="L4" s="43">
        <v>10</v>
      </c>
      <c r="M4" s="43" t="s">
        <v>407</v>
      </c>
      <c r="N4" s="43" t="s">
        <v>408</v>
      </c>
      <c r="O4" s="43" t="s">
        <v>408</v>
      </c>
      <c r="P4" s="45">
        <v>1.7750239999999999</v>
      </c>
      <c r="Q4" s="45">
        <v>7.8337940000000001</v>
      </c>
      <c r="R4" s="45">
        <v>0.78300000000000003</v>
      </c>
      <c r="S4" s="45">
        <v>0.6</v>
      </c>
      <c r="T4" s="45">
        <f t="shared" si="0"/>
        <v>8.3321412234143979E-2</v>
      </c>
      <c r="U4" s="45">
        <f t="shared" si="1"/>
        <v>0.6778362601968001</v>
      </c>
    </row>
    <row r="5" spans="1:21" x14ac:dyDescent="0.2">
      <c r="A5" s="43">
        <v>4327</v>
      </c>
      <c r="B5" s="43">
        <v>4295</v>
      </c>
      <c r="C5" s="43">
        <v>1400</v>
      </c>
      <c r="D5" s="43">
        <v>1400</v>
      </c>
      <c r="E5" s="43" t="s">
        <v>372</v>
      </c>
      <c r="F5" s="43" t="s">
        <v>404</v>
      </c>
      <c r="G5" s="44">
        <v>2.0977857628500001</v>
      </c>
      <c r="H5" s="44">
        <v>0.84894400000000003</v>
      </c>
      <c r="I5" s="43" t="s">
        <v>405</v>
      </c>
      <c r="J5" s="43" t="s">
        <v>406</v>
      </c>
      <c r="K5" s="43">
        <v>3</v>
      </c>
      <c r="L5" s="43">
        <v>10</v>
      </c>
      <c r="M5" s="43" t="s">
        <v>407</v>
      </c>
      <c r="N5" s="43" t="s">
        <v>408</v>
      </c>
      <c r="O5" s="43" t="s">
        <v>408</v>
      </c>
      <c r="P5" s="45">
        <v>1.7750239999999999</v>
      </c>
      <c r="Q5" s="45">
        <v>7.8337940000000001</v>
      </c>
      <c r="R5" s="45">
        <v>0.78300000000000003</v>
      </c>
      <c r="S5" s="45">
        <v>0.6</v>
      </c>
      <c r="T5" s="45">
        <f t="shared" si="0"/>
        <v>0.32699642650035193</v>
      </c>
      <c r="U5" s="45">
        <f t="shared" si="1"/>
        <v>2.6601809654144004</v>
      </c>
    </row>
    <row r="6" spans="1:21" x14ac:dyDescent="0.2">
      <c r="A6" s="43">
        <v>4657</v>
      </c>
      <c r="B6" s="43">
        <v>4625</v>
      </c>
      <c r="C6" s="43">
        <v>1411</v>
      </c>
      <c r="D6" s="43">
        <v>1411</v>
      </c>
      <c r="E6" s="43" t="s">
        <v>372</v>
      </c>
      <c r="F6" s="43" t="s">
        <v>404</v>
      </c>
      <c r="G6" s="44">
        <v>0.33791027860799999</v>
      </c>
      <c r="H6" s="44">
        <v>0.13674700000000001</v>
      </c>
      <c r="I6" s="43" t="s">
        <v>405</v>
      </c>
      <c r="J6" s="43" t="s">
        <v>406</v>
      </c>
      <c r="K6" s="43">
        <v>3</v>
      </c>
      <c r="L6" s="43">
        <v>10</v>
      </c>
      <c r="M6" s="43" t="s">
        <v>407</v>
      </c>
      <c r="N6" s="43" t="s">
        <v>409</v>
      </c>
      <c r="O6" s="43" t="s">
        <v>408</v>
      </c>
      <c r="P6" s="45">
        <v>1.7750239999999999</v>
      </c>
      <c r="Q6" s="45">
        <v>7.8337940000000001</v>
      </c>
      <c r="R6" s="45">
        <v>0.78300000000000003</v>
      </c>
      <c r="S6" s="45">
        <v>0.6</v>
      </c>
      <c r="T6" s="45">
        <f t="shared" si="0"/>
        <v>5.2672237903375996E-2</v>
      </c>
      <c r="U6" s="45">
        <f t="shared" si="1"/>
        <v>0.42849913124720002</v>
      </c>
    </row>
    <row r="7" spans="1:21" x14ac:dyDescent="0.2">
      <c r="A7" s="43">
        <v>4661</v>
      </c>
      <c r="B7" s="43">
        <v>4629</v>
      </c>
      <c r="C7" s="43">
        <v>1411</v>
      </c>
      <c r="D7" s="43">
        <v>1411</v>
      </c>
      <c r="E7" s="43" t="s">
        <v>372</v>
      </c>
      <c r="F7" s="43" t="s">
        <v>404</v>
      </c>
      <c r="G7" s="44">
        <v>0.32539079705700003</v>
      </c>
      <c r="H7" s="44">
        <v>0.13168099999999999</v>
      </c>
      <c r="I7" s="43" t="s">
        <v>405</v>
      </c>
      <c r="J7" s="43" t="s">
        <v>406</v>
      </c>
      <c r="K7" s="43">
        <v>3</v>
      </c>
      <c r="L7" s="43">
        <v>10</v>
      </c>
      <c r="M7" s="43" t="s">
        <v>407</v>
      </c>
      <c r="N7" s="43" t="s">
        <v>409</v>
      </c>
      <c r="O7" s="43" t="s">
        <v>408</v>
      </c>
      <c r="P7" s="45">
        <v>1.7750239999999999</v>
      </c>
      <c r="Q7" s="45">
        <v>7.8337940000000001</v>
      </c>
      <c r="R7" s="45">
        <v>0.78300000000000003</v>
      </c>
      <c r="S7" s="45">
        <v>0.6</v>
      </c>
      <c r="T7" s="45">
        <f t="shared" si="0"/>
        <v>5.0720914969647986E-2</v>
      </c>
      <c r="U7" s="45">
        <f t="shared" si="1"/>
        <v>0.41262473108559999</v>
      </c>
    </row>
    <row r="8" spans="1:21" x14ac:dyDescent="0.2">
      <c r="A8" s="43">
        <v>6036</v>
      </c>
      <c r="B8" s="43">
        <v>5970</v>
      </c>
      <c r="C8" s="43">
        <v>1900</v>
      </c>
      <c r="D8" s="43">
        <v>1900</v>
      </c>
      <c r="E8" s="43" t="s">
        <v>372</v>
      </c>
      <c r="F8" s="43" t="s">
        <v>404</v>
      </c>
      <c r="G8" s="44">
        <v>2.6003320520500002</v>
      </c>
      <c r="H8" s="44">
        <v>1.0523199999999999</v>
      </c>
      <c r="I8" s="43" t="s">
        <v>405</v>
      </c>
      <c r="J8" s="43" t="s">
        <v>406</v>
      </c>
      <c r="K8" s="43">
        <v>70</v>
      </c>
      <c r="L8" s="43">
        <v>10</v>
      </c>
      <c r="M8" s="43" t="s">
        <v>407</v>
      </c>
      <c r="N8" s="43" t="s">
        <v>410</v>
      </c>
      <c r="O8" s="43" t="s">
        <v>411</v>
      </c>
      <c r="P8" s="45">
        <v>0.19295699999999999</v>
      </c>
      <c r="Q8" s="45">
        <v>1.1817740000000001</v>
      </c>
      <c r="R8" s="45">
        <v>0.78300000000000003</v>
      </c>
      <c r="S8" s="45">
        <v>0.6</v>
      </c>
      <c r="T8" s="45">
        <f t="shared" si="0"/>
        <v>4.4062394722079991E-2</v>
      </c>
      <c r="U8" s="45">
        <f t="shared" si="1"/>
        <v>0.49744176627199999</v>
      </c>
    </row>
    <row r="9" spans="1:21" x14ac:dyDescent="0.2">
      <c r="A9" s="43">
        <v>52770</v>
      </c>
      <c r="B9" s="43">
        <v>52736</v>
      </c>
      <c r="C9" s="43">
        <v>8140</v>
      </c>
      <c r="D9" s="43">
        <v>8140</v>
      </c>
      <c r="E9" s="43" t="s">
        <v>372</v>
      </c>
      <c r="F9" s="43" t="s">
        <v>404</v>
      </c>
      <c r="G9" s="44">
        <v>9.0265408778600005</v>
      </c>
      <c r="H9" s="44">
        <v>3.6529099999999999</v>
      </c>
      <c r="I9" s="43" t="s">
        <v>405</v>
      </c>
      <c r="J9" s="43" t="s">
        <v>406</v>
      </c>
      <c r="K9" s="43">
        <v>18</v>
      </c>
      <c r="L9" s="43">
        <v>10</v>
      </c>
      <c r="M9" s="43" t="s">
        <v>407</v>
      </c>
      <c r="N9" s="43" t="s">
        <v>420</v>
      </c>
      <c r="O9" s="43" t="s">
        <v>421</v>
      </c>
      <c r="P9" s="45">
        <v>0.717032</v>
      </c>
      <c r="Q9" s="45">
        <v>3.4929570000000001</v>
      </c>
      <c r="R9" s="45">
        <v>0.78300000000000003</v>
      </c>
      <c r="S9" s="45">
        <v>0.6</v>
      </c>
      <c r="T9" s="45">
        <f t="shared" si="0"/>
        <v>0.56837797979703986</v>
      </c>
      <c r="U9" s="45">
        <f t="shared" si="1"/>
        <v>5.1037830219480007</v>
      </c>
    </row>
    <row r="10" spans="1:21" x14ac:dyDescent="0.2">
      <c r="G10" s="44">
        <f>SUM(G2:G9)</f>
        <v>16.407454624993001</v>
      </c>
      <c r="T10" s="45">
        <f>SUM(T2:T9)</f>
        <v>1.2184491191192386</v>
      </c>
      <c r="U10" s="45">
        <f>SUM(U2:U9)</f>
        <v>13.185197340506001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S1" workbookViewId="0">
      <selection activeCell="W8" sqref="W8:W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1.71093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9</v>
      </c>
      <c r="B2" s="43">
        <v>13</v>
      </c>
      <c r="C2" s="43" t="s">
        <v>469</v>
      </c>
      <c r="D2" s="43" t="s">
        <v>470</v>
      </c>
      <c r="E2" s="43" t="s">
        <v>457</v>
      </c>
      <c r="F2" s="43" t="s">
        <v>471</v>
      </c>
      <c r="G2" s="43">
        <v>19098</v>
      </c>
      <c r="H2" s="43">
        <v>19099</v>
      </c>
      <c r="I2" s="43">
        <v>19028</v>
      </c>
      <c r="J2" s="43">
        <v>4340</v>
      </c>
      <c r="K2" s="43">
        <v>4340</v>
      </c>
      <c r="L2" s="43" t="s">
        <v>372</v>
      </c>
      <c r="M2" s="43" t="s">
        <v>472</v>
      </c>
      <c r="N2" s="44">
        <v>0.104646</v>
      </c>
      <c r="O2" s="43" t="s">
        <v>405</v>
      </c>
      <c r="P2" s="43" t="s">
        <v>406</v>
      </c>
      <c r="Q2" s="43">
        <v>7</v>
      </c>
      <c r="R2" s="43">
        <v>40</v>
      </c>
      <c r="S2" s="43" t="s">
        <v>412</v>
      </c>
      <c r="T2" s="43" t="s">
        <v>415</v>
      </c>
      <c r="U2" s="43" t="s">
        <v>416</v>
      </c>
      <c r="V2" s="45">
        <v>0.115981</v>
      </c>
      <c r="W2" s="45">
        <v>0.78300000000000003</v>
      </c>
      <c r="X2" s="45">
        <f>N2*V2*(1-W2)</f>
        <v>2.6337176565419998E-3</v>
      </c>
    </row>
    <row r="3" spans="1:24" x14ac:dyDescent="0.2">
      <c r="A3" s="43">
        <v>9</v>
      </c>
      <c r="B3" s="43">
        <v>13</v>
      </c>
      <c r="C3" s="43" t="s">
        <v>469</v>
      </c>
      <c r="D3" s="43" t="s">
        <v>470</v>
      </c>
      <c r="E3" s="43" t="s">
        <v>457</v>
      </c>
      <c r="F3" s="43" t="s">
        <v>471</v>
      </c>
      <c r="G3" s="43">
        <v>33561</v>
      </c>
      <c r="H3" s="43">
        <v>33562</v>
      </c>
      <c r="I3" s="43">
        <v>33490</v>
      </c>
      <c r="J3" s="43">
        <v>6300</v>
      </c>
      <c r="K3" s="43">
        <v>6300</v>
      </c>
      <c r="L3" s="43" t="s">
        <v>372</v>
      </c>
      <c r="M3" s="43" t="s">
        <v>472</v>
      </c>
      <c r="N3" s="44">
        <v>4.6513199999999998E-2</v>
      </c>
      <c r="O3" s="43" t="s">
        <v>405</v>
      </c>
      <c r="P3" s="43" t="s">
        <v>406</v>
      </c>
      <c r="Q3" s="43">
        <v>15</v>
      </c>
      <c r="R3" s="43">
        <v>60</v>
      </c>
      <c r="S3" s="43" t="s">
        <v>417</v>
      </c>
      <c r="T3" s="43" t="s">
        <v>419</v>
      </c>
      <c r="U3" s="43" t="s">
        <v>419</v>
      </c>
      <c r="V3" s="45">
        <v>0.75712800000000002</v>
      </c>
      <c r="W3" s="45">
        <v>0.78300000000000003</v>
      </c>
      <c r="X3" s="45">
        <f>N3*V3*(1-W3)</f>
        <v>7.641968801443199E-3</v>
      </c>
    </row>
    <row r="4" spans="1:24" x14ac:dyDescent="0.2">
      <c r="A4" s="43">
        <v>9</v>
      </c>
      <c r="B4" s="43">
        <v>13</v>
      </c>
      <c r="C4" s="43" t="s">
        <v>469</v>
      </c>
      <c r="D4" s="43" t="s">
        <v>470</v>
      </c>
      <c r="E4" s="43" t="s">
        <v>457</v>
      </c>
      <c r="F4" s="43" t="s">
        <v>471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372</v>
      </c>
      <c r="M4" s="43" t="s">
        <v>472</v>
      </c>
      <c r="N4" s="44">
        <v>5.4452600000000002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0.84726037002543986</v>
      </c>
    </row>
    <row r="5" spans="1:24" x14ac:dyDescent="0.2">
      <c r="N5" s="44">
        <f>SUM(N2:N4)</f>
        <v>5.5964192000000006</v>
      </c>
      <c r="X5" s="45">
        <f>SUM(X2:X4)</f>
        <v>0.85753605648342501</v>
      </c>
    </row>
    <row r="7" spans="1:24" x14ac:dyDescent="0.2">
      <c r="A7" s="43" t="s">
        <v>377</v>
      </c>
      <c r="B7" s="43" t="s">
        <v>378</v>
      </c>
      <c r="C7" s="43" t="s">
        <v>379</v>
      </c>
      <c r="D7" s="43" t="s">
        <v>380</v>
      </c>
      <c r="E7" s="43" t="s">
        <v>381</v>
      </c>
      <c r="F7" s="43" t="s">
        <v>382</v>
      </c>
      <c r="G7" s="43" t="s">
        <v>383</v>
      </c>
      <c r="H7" s="43" t="s">
        <v>384</v>
      </c>
      <c r="I7" s="43" t="s">
        <v>385</v>
      </c>
      <c r="J7" s="43" t="s">
        <v>386</v>
      </c>
      <c r="K7" s="43" t="s">
        <v>387</v>
      </c>
      <c r="L7" s="43" t="s">
        <v>388</v>
      </c>
      <c r="M7" s="43" t="s">
        <v>389</v>
      </c>
      <c r="N7" s="44" t="s">
        <v>391</v>
      </c>
      <c r="O7" s="43" t="s">
        <v>392</v>
      </c>
      <c r="P7" s="43" t="s">
        <v>393</v>
      </c>
      <c r="Q7" s="43" t="s">
        <v>394</v>
      </c>
      <c r="R7" s="43" t="s">
        <v>395</v>
      </c>
      <c r="S7" s="43" t="s">
        <v>396</v>
      </c>
      <c r="T7" s="43" t="s">
        <v>397</v>
      </c>
      <c r="U7" s="43" t="s">
        <v>398</v>
      </c>
      <c r="V7" s="45" t="s">
        <v>589</v>
      </c>
      <c r="W7" s="45" t="s">
        <v>590</v>
      </c>
      <c r="X7" s="45" t="s">
        <v>591</v>
      </c>
    </row>
    <row r="8" spans="1:24" x14ac:dyDescent="0.2">
      <c r="A8" s="43">
        <v>9</v>
      </c>
      <c r="B8" s="43">
        <v>13</v>
      </c>
      <c r="C8" s="43" t="s">
        <v>469</v>
      </c>
      <c r="D8" s="43" t="s">
        <v>470</v>
      </c>
      <c r="E8" s="43" t="s">
        <v>457</v>
      </c>
      <c r="F8" s="43" t="s">
        <v>471</v>
      </c>
      <c r="G8" s="43">
        <v>19098</v>
      </c>
      <c r="H8" s="43">
        <v>19099</v>
      </c>
      <c r="I8" s="43">
        <v>19028</v>
      </c>
      <c r="J8" s="43">
        <v>4340</v>
      </c>
      <c r="K8" s="43">
        <v>4340</v>
      </c>
      <c r="L8" s="43" t="s">
        <v>372</v>
      </c>
      <c r="M8" s="43" t="s">
        <v>472</v>
      </c>
      <c r="N8" s="44">
        <v>0.104646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7.558414</v>
      </c>
      <c r="W8" s="45">
        <v>0.6</v>
      </c>
      <c r="X8" s="45">
        <f>N8*V8*(1-W8)</f>
        <v>0.31638311657760004</v>
      </c>
    </row>
    <row r="9" spans="1:24" x14ac:dyDescent="0.2">
      <c r="A9" s="43">
        <v>9</v>
      </c>
      <c r="B9" s="43">
        <v>13</v>
      </c>
      <c r="C9" s="43" t="s">
        <v>469</v>
      </c>
      <c r="D9" s="43" t="s">
        <v>470</v>
      </c>
      <c r="E9" s="43" t="s">
        <v>457</v>
      </c>
      <c r="F9" s="43" t="s">
        <v>471</v>
      </c>
      <c r="G9" s="43">
        <v>33561</v>
      </c>
      <c r="H9" s="43">
        <v>33562</v>
      </c>
      <c r="I9" s="43">
        <v>33490</v>
      </c>
      <c r="J9" s="43">
        <v>6300</v>
      </c>
      <c r="K9" s="43">
        <v>6300</v>
      </c>
      <c r="L9" s="43" t="s">
        <v>372</v>
      </c>
      <c r="M9" s="43" t="s">
        <v>472</v>
      </c>
      <c r="N9" s="44">
        <v>4.6513199999999998E-2</v>
      </c>
      <c r="O9" s="43" t="s">
        <v>405</v>
      </c>
      <c r="P9" s="43" t="s">
        <v>406</v>
      </c>
      <c r="Q9" s="43">
        <v>15</v>
      </c>
      <c r="R9" s="43">
        <v>60</v>
      </c>
      <c r="S9" s="43" t="s">
        <v>417</v>
      </c>
      <c r="T9" s="43" t="s">
        <v>419</v>
      </c>
      <c r="U9" s="43" t="s">
        <v>419</v>
      </c>
      <c r="V9" s="45">
        <v>6.8155330000000003</v>
      </c>
      <c r="W9" s="45">
        <v>0.6</v>
      </c>
      <c r="X9" s="45">
        <f>N9*V9*(1-W9)</f>
        <v>0.12680489981424001</v>
      </c>
    </row>
    <row r="10" spans="1:24" x14ac:dyDescent="0.2">
      <c r="A10" s="43">
        <v>9</v>
      </c>
      <c r="B10" s="43">
        <v>13</v>
      </c>
      <c r="C10" s="43" t="s">
        <v>469</v>
      </c>
      <c r="D10" s="43" t="s">
        <v>470</v>
      </c>
      <c r="E10" s="43" t="s">
        <v>457</v>
      </c>
      <c r="F10" s="43" t="s">
        <v>471</v>
      </c>
      <c r="G10" s="43">
        <v>52723</v>
      </c>
      <c r="H10" s="43">
        <v>52728</v>
      </c>
      <c r="I10" s="43">
        <v>52694</v>
      </c>
      <c r="J10" s="43">
        <v>8140</v>
      </c>
      <c r="K10" s="43">
        <v>8140</v>
      </c>
      <c r="L10" s="43" t="s">
        <v>372</v>
      </c>
      <c r="M10" s="43" t="s">
        <v>472</v>
      </c>
      <c r="N10" s="44">
        <v>5.4452600000000002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3.4929570000000001</v>
      </c>
      <c r="W10" s="45">
        <v>0.6</v>
      </c>
      <c r="X10" s="45">
        <f>N10*V10*(1-W10)</f>
        <v>7.6080236135280011</v>
      </c>
    </row>
    <row r="11" spans="1:24" x14ac:dyDescent="0.2">
      <c r="X11" s="45">
        <f>SUM(X8:X10)</f>
        <v>8.0512116299198411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opLeftCell="S1" workbookViewId="0">
      <selection activeCell="W10" sqref="W10:W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8.42578125" bestFit="1" customWidth="1"/>
    <col min="21" max="21" width="21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10</v>
      </c>
      <c r="B2" s="43">
        <v>17</v>
      </c>
      <c r="C2" s="43" t="s">
        <v>464</v>
      </c>
      <c r="D2" s="43" t="s">
        <v>470</v>
      </c>
      <c r="E2" s="43" t="s">
        <v>424</v>
      </c>
      <c r="F2" s="43" t="s">
        <v>473</v>
      </c>
      <c r="G2" s="43">
        <v>20027</v>
      </c>
      <c r="H2" s="43">
        <v>20052</v>
      </c>
      <c r="I2" s="43">
        <v>20002</v>
      </c>
      <c r="J2" s="43">
        <v>5120</v>
      </c>
      <c r="K2" s="43">
        <v>5120</v>
      </c>
      <c r="L2" s="43" t="s">
        <v>372</v>
      </c>
      <c r="M2" s="43" t="s">
        <v>472</v>
      </c>
      <c r="N2" s="44">
        <v>5.4676799999999999E-4</v>
      </c>
      <c r="O2" s="43" t="s">
        <v>405</v>
      </c>
      <c r="P2" s="43" t="s">
        <v>406</v>
      </c>
      <c r="Q2" s="43">
        <v>9</v>
      </c>
      <c r="R2" s="43">
        <v>50</v>
      </c>
      <c r="S2" s="43" t="s">
        <v>438</v>
      </c>
      <c r="T2" s="43" t="s">
        <v>474</v>
      </c>
      <c r="U2" s="43" t="s">
        <v>440</v>
      </c>
      <c r="V2" s="45">
        <v>0.128413</v>
      </c>
      <c r="W2" s="45">
        <v>0.78300000000000003</v>
      </c>
      <c r="X2" s="45">
        <f>N2*V2*(1-W2)</f>
        <v>1.5236029862927999E-5</v>
      </c>
    </row>
    <row r="3" spans="1:24" x14ac:dyDescent="0.2">
      <c r="A3" s="43">
        <v>10</v>
      </c>
      <c r="B3" s="43">
        <v>17</v>
      </c>
      <c r="C3" s="43" t="s">
        <v>464</v>
      </c>
      <c r="D3" s="43" t="s">
        <v>470</v>
      </c>
      <c r="E3" s="43" t="s">
        <v>424</v>
      </c>
      <c r="F3" s="43" t="s">
        <v>473</v>
      </c>
      <c r="G3" s="43">
        <v>21903</v>
      </c>
      <c r="H3" s="43">
        <v>21904</v>
      </c>
      <c r="I3" s="43">
        <v>21857</v>
      </c>
      <c r="J3" s="43">
        <v>5300</v>
      </c>
      <c r="K3" s="43">
        <v>5300</v>
      </c>
      <c r="L3" s="43" t="s">
        <v>372</v>
      </c>
      <c r="M3" s="43" t="s">
        <v>472</v>
      </c>
      <c r="N3" s="44">
        <v>2.20406E-2</v>
      </c>
      <c r="O3" s="43" t="s">
        <v>405</v>
      </c>
      <c r="P3" s="43" t="s">
        <v>406</v>
      </c>
      <c r="Q3" s="43">
        <v>9</v>
      </c>
      <c r="R3" s="43">
        <v>50</v>
      </c>
      <c r="S3" s="43" t="s">
        <v>438</v>
      </c>
      <c r="T3" s="43" t="s">
        <v>439</v>
      </c>
      <c r="U3" s="43" t="s">
        <v>440</v>
      </c>
      <c r="V3" s="45">
        <v>0.128413</v>
      </c>
      <c r="W3" s="45">
        <v>0.78300000000000003</v>
      </c>
      <c r="X3" s="45">
        <f>N3*V3*(1-W3)</f>
        <v>6.1417500621259999E-4</v>
      </c>
    </row>
    <row r="4" spans="1:24" x14ac:dyDescent="0.2">
      <c r="A4" s="43">
        <v>10</v>
      </c>
      <c r="B4" s="43">
        <v>17</v>
      </c>
      <c r="C4" s="43" t="s">
        <v>464</v>
      </c>
      <c r="D4" s="43" t="s">
        <v>470</v>
      </c>
      <c r="E4" s="43" t="s">
        <v>424</v>
      </c>
      <c r="F4" s="43" t="s">
        <v>473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372</v>
      </c>
      <c r="M4" s="43" t="s">
        <v>472</v>
      </c>
      <c r="N4" s="44">
        <v>2.19258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>N4*V4*(1-W4)</f>
        <v>0.34115655489551994</v>
      </c>
    </row>
    <row r="5" spans="1:24" x14ac:dyDescent="0.2">
      <c r="A5" s="43">
        <v>11</v>
      </c>
      <c r="B5" s="43">
        <v>19</v>
      </c>
      <c r="C5" s="43" t="s">
        <v>5</v>
      </c>
      <c r="D5" s="43" t="s">
        <v>470</v>
      </c>
      <c r="E5" s="43" t="s">
        <v>5</v>
      </c>
      <c r="F5" s="43" t="s">
        <v>475</v>
      </c>
      <c r="G5" s="43">
        <v>52723</v>
      </c>
      <c r="H5" s="43">
        <v>52728</v>
      </c>
      <c r="I5" s="43">
        <v>52694</v>
      </c>
      <c r="J5" s="43">
        <v>8140</v>
      </c>
      <c r="K5" s="43">
        <v>8140</v>
      </c>
      <c r="L5" s="43" t="s">
        <v>372</v>
      </c>
      <c r="M5" s="43" t="s">
        <v>472</v>
      </c>
      <c r="N5" s="44">
        <v>0.272727</v>
      </c>
      <c r="O5" s="43" t="s">
        <v>405</v>
      </c>
      <c r="P5" s="43" t="s">
        <v>406</v>
      </c>
      <c r="Q5" s="43">
        <v>18</v>
      </c>
      <c r="R5" s="43">
        <v>10</v>
      </c>
      <c r="S5" s="43" t="s">
        <v>407</v>
      </c>
      <c r="T5" s="43" t="s">
        <v>420</v>
      </c>
      <c r="U5" s="43" t="s">
        <v>421</v>
      </c>
      <c r="V5" s="45">
        <v>0.717032</v>
      </c>
      <c r="W5" s="45">
        <v>0.78300000000000003</v>
      </c>
      <c r="X5" s="45">
        <f>N5*V5*(1-W5)</f>
        <v>4.2435215019287993E-2</v>
      </c>
    </row>
    <row r="6" spans="1:24" x14ac:dyDescent="0.2">
      <c r="N6" s="44">
        <f>SUM(N2:N5)</f>
        <v>2.4878943680000001</v>
      </c>
      <c r="X6" s="45">
        <f>SUM(X2:X5)</f>
        <v>0.38422118095088348</v>
      </c>
    </row>
    <row r="9" spans="1:24" x14ac:dyDescent="0.2">
      <c r="A9" s="43" t="s">
        <v>377</v>
      </c>
      <c r="B9" s="43" t="s">
        <v>378</v>
      </c>
      <c r="C9" s="43" t="s">
        <v>379</v>
      </c>
      <c r="D9" s="43" t="s">
        <v>380</v>
      </c>
      <c r="E9" s="43" t="s">
        <v>381</v>
      </c>
      <c r="F9" s="43" t="s">
        <v>382</v>
      </c>
      <c r="G9" s="43" t="s">
        <v>383</v>
      </c>
      <c r="H9" s="43" t="s">
        <v>384</v>
      </c>
      <c r="I9" s="43" t="s">
        <v>385</v>
      </c>
      <c r="J9" s="43" t="s">
        <v>386</v>
      </c>
      <c r="K9" s="43" t="s">
        <v>387</v>
      </c>
      <c r="L9" s="43" t="s">
        <v>388</v>
      </c>
      <c r="M9" s="43" t="s">
        <v>389</v>
      </c>
      <c r="N9" s="44" t="s">
        <v>391</v>
      </c>
      <c r="O9" s="43" t="s">
        <v>392</v>
      </c>
      <c r="P9" s="43" t="s">
        <v>393</v>
      </c>
      <c r="Q9" s="43" t="s">
        <v>394</v>
      </c>
      <c r="R9" s="43" t="s">
        <v>395</v>
      </c>
      <c r="S9" s="43" t="s">
        <v>396</v>
      </c>
      <c r="T9" s="43" t="s">
        <v>397</v>
      </c>
      <c r="U9" s="43" t="s">
        <v>398</v>
      </c>
      <c r="V9" s="45" t="s">
        <v>589</v>
      </c>
      <c r="W9" s="45" t="s">
        <v>590</v>
      </c>
      <c r="X9" s="45" t="s">
        <v>591</v>
      </c>
    </row>
    <row r="10" spans="1:24" x14ac:dyDescent="0.2">
      <c r="A10" s="43">
        <v>10</v>
      </c>
      <c r="B10" s="43">
        <v>17</v>
      </c>
      <c r="C10" s="43" t="s">
        <v>464</v>
      </c>
      <c r="D10" s="43" t="s">
        <v>470</v>
      </c>
      <c r="E10" s="43" t="s">
        <v>424</v>
      </c>
      <c r="F10" s="43" t="s">
        <v>473</v>
      </c>
      <c r="G10" s="43">
        <v>20027</v>
      </c>
      <c r="H10" s="43">
        <v>20052</v>
      </c>
      <c r="I10" s="43">
        <v>20002</v>
      </c>
      <c r="J10" s="43">
        <v>5120</v>
      </c>
      <c r="K10" s="43">
        <v>5120</v>
      </c>
      <c r="L10" s="43" t="s">
        <v>372</v>
      </c>
      <c r="M10" s="43" t="s">
        <v>472</v>
      </c>
      <c r="N10" s="44">
        <v>5.4676799999999999E-4</v>
      </c>
      <c r="O10" s="43" t="s">
        <v>405</v>
      </c>
      <c r="P10" s="43" t="s">
        <v>406</v>
      </c>
      <c r="Q10" s="43">
        <v>9</v>
      </c>
      <c r="R10" s="43">
        <v>50</v>
      </c>
      <c r="S10" s="43" t="s">
        <v>438</v>
      </c>
      <c r="T10" s="43" t="s">
        <v>474</v>
      </c>
      <c r="U10" s="43" t="s">
        <v>440</v>
      </c>
      <c r="V10" s="45">
        <v>2.201031</v>
      </c>
      <c r="W10" s="45">
        <v>0.6</v>
      </c>
      <c r="X10" s="45">
        <v>3.3817038230404801E-4</v>
      </c>
    </row>
    <row r="11" spans="1:24" x14ac:dyDescent="0.2">
      <c r="A11" s="43">
        <v>10</v>
      </c>
      <c r="B11" s="43">
        <v>17</v>
      </c>
      <c r="C11" s="43" t="s">
        <v>464</v>
      </c>
      <c r="D11" s="43" t="s">
        <v>470</v>
      </c>
      <c r="E11" s="43" t="s">
        <v>424</v>
      </c>
      <c r="F11" s="43" t="s">
        <v>473</v>
      </c>
      <c r="G11" s="43">
        <v>21903</v>
      </c>
      <c r="H11" s="43">
        <v>21904</v>
      </c>
      <c r="I11" s="43">
        <v>21857</v>
      </c>
      <c r="J11" s="43">
        <v>5300</v>
      </c>
      <c r="K11" s="43">
        <v>5300</v>
      </c>
      <c r="L11" s="43" t="s">
        <v>372</v>
      </c>
      <c r="M11" s="43" t="s">
        <v>472</v>
      </c>
      <c r="N11" s="44">
        <v>2.20406E-2</v>
      </c>
      <c r="O11" s="43" t="s">
        <v>405</v>
      </c>
      <c r="P11" s="43" t="s">
        <v>406</v>
      </c>
      <c r="Q11" s="43">
        <v>9</v>
      </c>
      <c r="R11" s="43">
        <v>50</v>
      </c>
      <c r="S11" s="43" t="s">
        <v>438</v>
      </c>
      <c r="T11" s="43" t="s">
        <v>439</v>
      </c>
      <c r="U11" s="43" t="s">
        <v>440</v>
      </c>
      <c r="V11" s="45">
        <v>2.201031</v>
      </c>
      <c r="W11" s="45">
        <v>0.6</v>
      </c>
      <c r="X11" s="45">
        <v>1.3631884324266602E-2</v>
      </c>
    </row>
    <row r="12" spans="1:24" x14ac:dyDescent="0.2">
      <c r="A12" s="43">
        <v>10</v>
      </c>
      <c r="B12" s="43">
        <v>17</v>
      </c>
      <c r="C12" s="43" t="s">
        <v>464</v>
      </c>
      <c r="D12" s="43" t="s">
        <v>470</v>
      </c>
      <c r="E12" s="43" t="s">
        <v>424</v>
      </c>
      <c r="F12" s="43" t="s">
        <v>473</v>
      </c>
      <c r="G12" s="43">
        <v>52723</v>
      </c>
      <c r="H12" s="43">
        <v>52728</v>
      </c>
      <c r="I12" s="43">
        <v>52694</v>
      </c>
      <c r="J12" s="43">
        <v>8140</v>
      </c>
      <c r="K12" s="43">
        <v>8140</v>
      </c>
      <c r="L12" s="43" t="s">
        <v>372</v>
      </c>
      <c r="M12" s="43" t="s">
        <v>472</v>
      </c>
      <c r="N12" s="44">
        <v>2.19258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3.4929570000000001</v>
      </c>
      <c r="W12" s="45">
        <v>0.6</v>
      </c>
      <c r="X12" s="45">
        <v>2.1520631321958601</v>
      </c>
    </row>
    <row r="13" spans="1:24" x14ac:dyDescent="0.2">
      <c r="A13" s="43">
        <v>11</v>
      </c>
      <c r="B13" s="43">
        <v>19</v>
      </c>
      <c r="C13" s="43" t="s">
        <v>5</v>
      </c>
      <c r="D13" s="43" t="s">
        <v>470</v>
      </c>
      <c r="E13" s="43" t="s">
        <v>5</v>
      </c>
      <c r="F13" s="43" t="s">
        <v>475</v>
      </c>
      <c r="G13" s="43">
        <v>52723</v>
      </c>
      <c r="H13" s="43">
        <v>52728</v>
      </c>
      <c r="I13" s="43">
        <v>52694</v>
      </c>
      <c r="J13" s="43">
        <v>8140</v>
      </c>
      <c r="K13" s="43">
        <v>8140</v>
      </c>
      <c r="L13" s="43" t="s">
        <v>372</v>
      </c>
      <c r="M13" s="43" t="s">
        <v>472</v>
      </c>
      <c r="N13" s="44">
        <v>0.272727</v>
      </c>
      <c r="O13" s="43" t="s">
        <v>405</v>
      </c>
      <c r="P13" s="43" t="s">
        <v>406</v>
      </c>
      <c r="Q13" s="43">
        <v>18</v>
      </c>
      <c r="R13" s="43">
        <v>10</v>
      </c>
      <c r="S13" s="43" t="s">
        <v>407</v>
      </c>
      <c r="T13" s="43" t="s">
        <v>420</v>
      </c>
      <c r="U13" s="43" t="s">
        <v>421</v>
      </c>
      <c r="V13" s="45">
        <v>3.4929570000000001</v>
      </c>
      <c r="W13" s="45">
        <v>0.6</v>
      </c>
      <c r="X13" s="45">
        <v>0.267687255130659</v>
      </c>
    </row>
    <row r="14" spans="1:24" x14ac:dyDescent="0.2">
      <c r="X14" s="45">
        <f>SUM(X10:X13)</f>
        <v>2.4337204420330898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opLeftCell="O1" workbookViewId="0">
      <selection activeCell="W22" sqref="W22:W3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9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41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12</v>
      </c>
      <c r="B2" s="43">
        <v>20</v>
      </c>
      <c r="C2" s="43" t="s">
        <v>464</v>
      </c>
      <c r="D2" s="43" t="s">
        <v>476</v>
      </c>
      <c r="E2" s="43" t="s">
        <v>457</v>
      </c>
      <c r="F2" s="43" t="s">
        <v>477</v>
      </c>
      <c r="G2" s="43">
        <v>642</v>
      </c>
      <c r="H2" s="43">
        <v>644</v>
      </c>
      <c r="I2" s="43">
        <v>1299</v>
      </c>
      <c r="J2" s="43">
        <v>1110</v>
      </c>
      <c r="K2" s="43">
        <v>1110</v>
      </c>
      <c r="L2" s="43" t="s">
        <v>372</v>
      </c>
      <c r="M2" s="43" t="s">
        <v>478</v>
      </c>
      <c r="N2" s="44">
        <v>1.4591300000000001E-4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0.78300000000000003</v>
      </c>
      <c r="X2" s="45">
        <f t="shared" ref="X2:X18" si="0">N2*V2*(1-W2)</f>
        <v>1.5403728409047998E-5</v>
      </c>
    </row>
    <row r="3" spans="1:24" x14ac:dyDescent="0.2">
      <c r="A3" s="43">
        <v>12</v>
      </c>
      <c r="B3" s="43">
        <v>20</v>
      </c>
      <c r="C3" s="43" t="s">
        <v>464</v>
      </c>
      <c r="D3" s="43" t="s">
        <v>476</v>
      </c>
      <c r="E3" s="43" t="s">
        <v>457</v>
      </c>
      <c r="F3" s="43" t="s">
        <v>477</v>
      </c>
      <c r="G3" s="43">
        <v>2607</v>
      </c>
      <c r="H3" s="43">
        <v>2608</v>
      </c>
      <c r="I3" s="43">
        <v>2599</v>
      </c>
      <c r="J3" s="43">
        <v>1210</v>
      </c>
      <c r="K3" s="43">
        <v>1210</v>
      </c>
      <c r="L3" s="43" t="s">
        <v>372</v>
      </c>
      <c r="M3" s="43" t="s">
        <v>478</v>
      </c>
      <c r="N3" s="44">
        <v>0.13886000000000001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436</v>
      </c>
      <c r="U3" s="43" t="s">
        <v>437</v>
      </c>
      <c r="V3" s="45">
        <v>0.60924900000000004</v>
      </c>
      <c r="W3" s="45">
        <v>0.78300000000000003</v>
      </c>
      <c r="X3" s="45">
        <f t="shared" si="0"/>
        <v>1.8358268602380001E-2</v>
      </c>
    </row>
    <row r="4" spans="1:24" x14ac:dyDescent="0.2">
      <c r="A4" s="43">
        <v>12</v>
      </c>
      <c r="B4" s="43">
        <v>20</v>
      </c>
      <c r="C4" s="43" t="s">
        <v>464</v>
      </c>
      <c r="D4" s="43" t="s">
        <v>476</v>
      </c>
      <c r="E4" s="43" t="s">
        <v>457</v>
      </c>
      <c r="F4" s="43" t="s">
        <v>477</v>
      </c>
      <c r="G4" s="43">
        <v>4101</v>
      </c>
      <c r="H4" s="43">
        <v>4106</v>
      </c>
      <c r="I4" s="43">
        <v>4063</v>
      </c>
      <c r="J4" s="43">
        <v>1400</v>
      </c>
      <c r="K4" s="43">
        <v>1400</v>
      </c>
      <c r="L4" s="43" t="s">
        <v>372</v>
      </c>
      <c r="M4" s="43" t="s">
        <v>478</v>
      </c>
      <c r="N4" s="44">
        <v>1.0509499999999999E-3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4.0480513959759992E-4</v>
      </c>
    </row>
    <row r="5" spans="1:24" x14ac:dyDescent="0.2">
      <c r="A5" s="43">
        <v>12</v>
      </c>
      <c r="B5" s="43">
        <v>20</v>
      </c>
      <c r="C5" s="43" t="s">
        <v>464</v>
      </c>
      <c r="D5" s="43" t="s">
        <v>476</v>
      </c>
      <c r="E5" s="43" t="s">
        <v>457</v>
      </c>
      <c r="F5" s="43" t="s">
        <v>477</v>
      </c>
      <c r="G5" s="43">
        <v>4105</v>
      </c>
      <c r="H5" s="43">
        <v>4110</v>
      </c>
      <c r="I5" s="43">
        <v>4067</v>
      </c>
      <c r="J5" s="43">
        <v>1400</v>
      </c>
      <c r="K5" s="43">
        <v>1400</v>
      </c>
      <c r="L5" s="43" t="s">
        <v>372</v>
      </c>
      <c r="M5" s="43" t="s">
        <v>478</v>
      </c>
      <c r="N5" s="44">
        <v>0.163879</v>
      </c>
      <c r="O5" s="43" t="s">
        <v>405</v>
      </c>
      <c r="P5" s="43" t="s">
        <v>406</v>
      </c>
      <c r="Q5" s="43">
        <v>3</v>
      </c>
      <c r="R5" s="43">
        <v>10</v>
      </c>
      <c r="S5" s="43" t="s">
        <v>407</v>
      </c>
      <c r="T5" s="43" t="s">
        <v>408</v>
      </c>
      <c r="U5" s="43" t="s">
        <v>408</v>
      </c>
      <c r="V5" s="45">
        <v>1.7750239999999999</v>
      </c>
      <c r="W5" s="45">
        <v>0.78300000000000003</v>
      </c>
      <c r="X5" s="45">
        <f t="shared" si="0"/>
        <v>6.3122947306831989E-2</v>
      </c>
    </row>
    <row r="6" spans="1:24" x14ac:dyDescent="0.2">
      <c r="A6" s="43">
        <v>12</v>
      </c>
      <c r="B6" s="43">
        <v>20</v>
      </c>
      <c r="C6" s="43" t="s">
        <v>464</v>
      </c>
      <c r="D6" s="43" t="s">
        <v>476</v>
      </c>
      <c r="E6" s="43" t="s">
        <v>457</v>
      </c>
      <c r="F6" s="43" t="s">
        <v>477</v>
      </c>
      <c r="G6" s="43">
        <v>4108</v>
      </c>
      <c r="H6" s="43">
        <v>4113</v>
      </c>
      <c r="I6" s="43">
        <v>4070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2.8782700000000001E-2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1.10865263728016E-2</v>
      </c>
    </row>
    <row r="7" spans="1:24" x14ac:dyDescent="0.2">
      <c r="A7" s="43">
        <v>12</v>
      </c>
      <c r="B7" s="43">
        <v>20</v>
      </c>
      <c r="C7" s="43" t="s">
        <v>464</v>
      </c>
      <c r="D7" s="43" t="s">
        <v>476</v>
      </c>
      <c r="E7" s="43" t="s">
        <v>457</v>
      </c>
      <c r="F7" s="43" t="s">
        <v>477</v>
      </c>
      <c r="G7" s="43">
        <v>5759</v>
      </c>
      <c r="H7" s="43">
        <v>5764</v>
      </c>
      <c r="I7" s="43">
        <v>5698</v>
      </c>
      <c r="J7" s="43">
        <v>1900</v>
      </c>
      <c r="K7" s="43">
        <v>1900</v>
      </c>
      <c r="L7" s="43" t="s">
        <v>372</v>
      </c>
      <c r="M7" s="43" t="s">
        <v>478</v>
      </c>
      <c r="N7" s="44">
        <v>0.89424599999999999</v>
      </c>
      <c r="O7" s="43" t="s">
        <v>405</v>
      </c>
      <c r="P7" s="43" t="s">
        <v>406</v>
      </c>
      <c r="Q7" s="43">
        <v>70</v>
      </c>
      <c r="R7" s="43">
        <v>10</v>
      </c>
      <c r="S7" s="43" t="s">
        <v>407</v>
      </c>
      <c r="T7" s="43" t="s">
        <v>410</v>
      </c>
      <c r="U7" s="43" t="s">
        <v>411</v>
      </c>
      <c r="V7" s="45">
        <v>0.19295699999999999</v>
      </c>
      <c r="W7" s="45">
        <v>0.78300000000000003</v>
      </c>
      <c r="X7" s="45">
        <f t="shared" si="0"/>
        <v>3.7443572516573993E-2</v>
      </c>
    </row>
    <row r="8" spans="1:24" x14ac:dyDescent="0.2">
      <c r="A8" s="43">
        <v>12</v>
      </c>
      <c r="B8" s="43">
        <v>20</v>
      </c>
      <c r="C8" s="43" t="s">
        <v>464</v>
      </c>
      <c r="D8" s="43" t="s">
        <v>476</v>
      </c>
      <c r="E8" s="43" t="s">
        <v>457</v>
      </c>
      <c r="F8" s="43" t="s">
        <v>477</v>
      </c>
      <c r="G8" s="43">
        <v>7137</v>
      </c>
      <c r="H8" s="43">
        <v>7138</v>
      </c>
      <c r="I8" s="43">
        <v>7127</v>
      </c>
      <c r="J8" s="43">
        <v>2110</v>
      </c>
      <c r="K8" s="43">
        <v>2110</v>
      </c>
      <c r="L8" s="43" t="s">
        <v>372</v>
      </c>
      <c r="M8" s="43" t="s">
        <v>478</v>
      </c>
      <c r="N8" s="44">
        <v>5.4047499999999998E-2</v>
      </c>
      <c r="O8" s="43" t="s">
        <v>405</v>
      </c>
      <c r="P8" s="43" t="s">
        <v>406</v>
      </c>
      <c r="Q8" s="43">
        <v>26</v>
      </c>
      <c r="R8" s="43">
        <v>21</v>
      </c>
      <c r="S8" s="43" t="s">
        <v>446</v>
      </c>
      <c r="T8" s="43" t="s">
        <v>447</v>
      </c>
      <c r="U8" s="43" t="s">
        <v>446</v>
      </c>
      <c r="V8" s="45">
        <v>1.671602</v>
      </c>
      <c r="W8" s="45">
        <v>0.78300000000000003</v>
      </c>
      <c r="X8" s="45">
        <f t="shared" si="0"/>
        <v>1.9605062273614998E-2</v>
      </c>
    </row>
    <row r="9" spans="1:24" x14ac:dyDescent="0.2">
      <c r="A9" s="43">
        <v>12</v>
      </c>
      <c r="B9" s="43">
        <v>20</v>
      </c>
      <c r="C9" s="43" t="s">
        <v>464</v>
      </c>
      <c r="D9" s="43" t="s">
        <v>476</v>
      </c>
      <c r="E9" s="43" t="s">
        <v>457</v>
      </c>
      <c r="F9" s="43" t="s">
        <v>477</v>
      </c>
      <c r="G9" s="43">
        <v>26911</v>
      </c>
      <c r="H9" s="43">
        <v>26912</v>
      </c>
      <c r="I9" s="43">
        <v>26902</v>
      </c>
      <c r="J9" s="43">
        <v>6172</v>
      </c>
      <c r="K9" s="43">
        <v>6172</v>
      </c>
      <c r="L9" s="43" t="s">
        <v>372</v>
      </c>
      <c r="M9" s="43" t="s">
        <v>478</v>
      </c>
      <c r="N9" s="44">
        <v>2.9739399999999999E-2</v>
      </c>
      <c r="O9" s="43" t="s">
        <v>405</v>
      </c>
      <c r="P9" s="43" t="s">
        <v>406</v>
      </c>
      <c r="Q9" s="43">
        <v>12</v>
      </c>
      <c r="R9" s="43">
        <v>60</v>
      </c>
      <c r="S9" s="43" t="s">
        <v>417</v>
      </c>
      <c r="T9" s="43" t="s">
        <v>479</v>
      </c>
      <c r="U9" s="43" t="s">
        <v>480</v>
      </c>
      <c r="V9" s="45">
        <v>0.596611</v>
      </c>
      <c r="W9" s="45">
        <v>0.78300000000000003</v>
      </c>
      <c r="X9" s="45">
        <f t="shared" si="0"/>
        <v>3.8501991386277992E-3</v>
      </c>
    </row>
    <row r="10" spans="1:24" x14ac:dyDescent="0.2">
      <c r="A10" s="43">
        <v>12</v>
      </c>
      <c r="B10" s="43">
        <v>20</v>
      </c>
      <c r="C10" s="43" t="s">
        <v>464</v>
      </c>
      <c r="D10" s="43" t="s">
        <v>476</v>
      </c>
      <c r="E10" s="43" t="s">
        <v>457</v>
      </c>
      <c r="F10" s="43" t="s">
        <v>477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5.06304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0.78300000000000003</v>
      </c>
      <c r="X10" s="45">
        <f t="shared" si="0"/>
        <v>0.78778848830975989</v>
      </c>
    </row>
    <row r="11" spans="1:24" x14ac:dyDescent="0.2">
      <c r="A11" s="43">
        <v>13</v>
      </c>
      <c r="B11" s="43">
        <v>22</v>
      </c>
      <c r="C11" s="43" t="s">
        <v>5</v>
      </c>
      <c r="D11" s="43" t="s">
        <v>476</v>
      </c>
      <c r="E11" s="43" t="s">
        <v>5</v>
      </c>
      <c r="F11" s="43" t="s">
        <v>481</v>
      </c>
      <c r="G11" s="43">
        <v>2607</v>
      </c>
      <c r="H11" s="43">
        <v>2608</v>
      </c>
      <c r="I11" s="43">
        <v>2599</v>
      </c>
      <c r="J11" s="43">
        <v>1210</v>
      </c>
      <c r="K11" s="43">
        <v>1210</v>
      </c>
      <c r="L11" s="43" t="s">
        <v>372</v>
      </c>
      <c r="M11" s="43" t="s">
        <v>478</v>
      </c>
      <c r="N11" s="44">
        <v>0.54254100000000005</v>
      </c>
      <c r="O11" s="43" t="s">
        <v>405</v>
      </c>
      <c r="P11" s="43" t="s">
        <v>406</v>
      </c>
      <c r="Q11" s="43">
        <v>19</v>
      </c>
      <c r="R11" s="43">
        <v>10</v>
      </c>
      <c r="S11" s="43" t="s">
        <v>407</v>
      </c>
      <c r="T11" s="43" t="s">
        <v>436</v>
      </c>
      <c r="U11" s="43" t="s">
        <v>437</v>
      </c>
      <c r="V11" s="45">
        <v>0.60924900000000004</v>
      </c>
      <c r="W11" s="45">
        <v>0.78300000000000003</v>
      </c>
      <c r="X11" s="45">
        <f t="shared" si="0"/>
        <v>7.1727735890853003E-2</v>
      </c>
    </row>
    <row r="12" spans="1:24" x14ac:dyDescent="0.2">
      <c r="A12" s="43">
        <v>13</v>
      </c>
      <c r="B12" s="43">
        <v>22</v>
      </c>
      <c r="C12" s="43" t="s">
        <v>5</v>
      </c>
      <c r="D12" s="43" t="s">
        <v>476</v>
      </c>
      <c r="E12" s="43" t="s">
        <v>5</v>
      </c>
      <c r="F12" s="43" t="s">
        <v>481</v>
      </c>
      <c r="G12" s="43">
        <v>4111</v>
      </c>
      <c r="H12" s="43">
        <v>4116</v>
      </c>
      <c r="I12" s="43">
        <v>4073</v>
      </c>
      <c r="J12" s="43">
        <v>1400</v>
      </c>
      <c r="K12" s="43">
        <v>1400</v>
      </c>
      <c r="L12" s="43" t="s">
        <v>372</v>
      </c>
      <c r="M12" s="43" t="s">
        <v>478</v>
      </c>
      <c r="N12" s="44">
        <v>2.4493600000000001E-2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1.7750239999999999</v>
      </c>
      <c r="W12" s="45">
        <v>0.78300000000000003</v>
      </c>
      <c r="X12" s="45">
        <f t="shared" si="0"/>
        <v>9.4344499426687982E-3</v>
      </c>
    </row>
    <row r="13" spans="1:24" x14ac:dyDescent="0.2">
      <c r="A13" s="43">
        <v>13</v>
      </c>
      <c r="B13" s="43">
        <v>22</v>
      </c>
      <c r="C13" s="43" t="s">
        <v>5</v>
      </c>
      <c r="D13" s="43" t="s">
        <v>476</v>
      </c>
      <c r="E13" s="43" t="s">
        <v>5</v>
      </c>
      <c r="F13" s="43" t="s">
        <v>481</v>
      </c>
      <c r="G13" s="43">
        <v>41029</v>
      </c>
      <c r="H13" s="43">
        <v>41030</v>
      </c>
      <c r="I13" s="43">
        <v>40991</v>
      </c>
      <c r="J13" s="43">
        <v>6410</v>
      </c>
      <c r="K13" s="43">
        <v>6410</v>
      </c>
      <c r="L13" s="43" t="s">
        <v>372</v>
      </c>
      <c r="M13" s="43" t="s">
        <v>478</v>
      </c>
      <c r="N13" s="44">
        <v>1.73638E-3</v>
      </c>
      <c r="O13" s="43" t="s">
        <v>405</v>
      </c>
      <c r="P13" s="43" t="s">
        <v>406</v>
      </c>
      <c r="Q13" s="43">
        <v>16</v>
      </c>
      <c r="R13" s="43">
        <v>60</v>
      </c>
      <c r="S13" s="43" t="s">
        <v>417</v>
      </c>
      <c r="T13" s="43" t="s">
        <v>482</v>
      </c>
      <c r="U13" s="43" t="s">
        <v>443</v>
      </c>
      <c r="V13" s="45">
        <v>0.78656000000000004</v>
      </c>
      <c r="W13" s="45">
        <v>0.78300000000000003</v>
      </c>
      <c r="X13" s="45">
        <f t="shared" si="0"/>
        <v>2.9637145045760001E-4</v>
      </c>
    </row>
    <row r="14" spans="1:24" x14ac:dyDescent="0.2">
      <c r="A14" s="43">
        <v>13</v>
      </c>
      <c r="B14" s="43">
        <v>22</v>
      </c>
      <c r="C14" s="43" t="s">
        <v>5</v>
      </c>
      <c r="D14" s="43" t="s">
        <v>476</v>
      </c>
      <c r="E14" s="43" t="s">
        <v>5</v>
      </c>
      <c r="F14" s="43" t="s">
        <v>481</v>
      </c>
      <c r="G14" s="43">
        <v>52697</v>
      </c>
      <c r="H14" s="43">
        <v>52702</v>
      </c>
      <c r="I14" s="43">
        <v>52668</v>
      </c>
      <c r="J14" s="43">
        <v>8140</v>
      </c>
      <c r="K14" s="43">
        <v>8140</v>
      </c>
      <c r="L14" s="43" t="s">
        <v>372</v>
      </c>
      <c r="M14" s="43" t="s">
        <v>478</v>
      </c>
      <c r="N14" s="44">
        <v>2.2764000000000002</v>
      </c>
      <c r="O14" s="43" t="s">
        <v>405</v>
      </c>
      <c r="P14" s="43" t="s">
        <v>406</v>
      </c>
      <c r="Q14" s="43">
        <v>18</v>
      </c>
      <c r="R14" s="43">
        <v>10</v>
      </c>
      <c r="S14" s="43" t="s">
        <v>407</v>
      </c>
      <c r="T14" s="43" t="s">
        <v>420</v>
      </c>
      <c r="U14" s="43" t="s">
        <v>421</v>
      </c>
      <c r="V14" s="45">
        <v>0.717032</v>
      </c>
      <c r="W14" s="45">
        <v>0.78300000000000003</v>
      </c>
      <c r="X14" s="45">
        <f t="shared" si="0"/>
        <v>0.35419860692159999</v>
      </c>
    </row>
    <row r="15" spans="1:24" x14ac:dyDescent="0.2">
      <c r="A15" s="43">
        <v>14</v>
      </c>
      <c r="B15" s="43">
        <v>23</v>
      </c>
      <c r="C15" s="43" t="s">
        <v>5</v>
      </c>
      <c r="D15" s="43" t="s">
        <v>476</v>
      </c>
      <c r="E15" s="43" t="s">
        <v>5</v>
      </c>
      <c r="F15" s="43" t="s">
        <v>483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372</v>
      </c>
      <c r="M15" s="43" t="s">
        <v>478</v>
      </c>
      <c r="N15" s="44">
        <v>7.3930200000000001E-2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1.7750239999999999</v>
      </c>
      <c r="W15" s="45">
        <v>0.78300000000000003</v>
      </c>
      <c r="X15" s="45">
        <f t="shared" si="0"/>
        <v>2.8476449813481592E-2</v>
      </c>
    </row>
    <row r="16" spans="1:24" x14ac:dyDescent="0.2">
      <c r="A16" s="43">
        <v>14</v>
      </c>
      <c r="B16" s="43">
        <v>23</v>
      </c>
      <c r="C16" s="43" t="s">
        <v>5</v>
      </c>
      <c r="D16" s="43" t="s">
        <v>476</v>
      </c>
      <c r="E16" s="43" t="s">
        <v>5</v>
      </c>
      <c r="F16" s="43" t="s">
        <v>483</v>
      </c>
      <c r="G16" s="43">
        <v>14835</v>
      </c>
      <c r="H16" s="43">
        <v>14836</v>
      </c>
      <c r="I16" s="43">
        <v>14757</v>
      </c>
      <c r="J16" s="43">
        <v>3200</v>
      </c>
      <c r="K16" s="43">
        <v>3200</v>
      </c>
      <c r="L16" s="43" t="s">
        <v>372</v>
      </c>
      <c r="M16" s="43" t="s">
        <v>478</v>
      </c>
      <c r="N16" s="44">
        <v>3.8222799999999999E-3</v>
      </c>
      <c r="O16" s="43" t="s">
        <v>405</v>
      </c>
      <c r="P16" s="43" t="s">
        <v>406</v>
      </c>
      <c r="Q16" s="43">
        <v>5</v>
      </c>
      <c r="R16" s="43">
        <v>30</v>
      </c>
      <c r="S16" s="43" t="s">
        <v>455</v>
      </c>
      <c r="T16" s="43" t="s">
        <v>456</v>
      </c>
      <c r="U16" s="43" t="s">
        <v>414</v>
      </c>
      <c r="V16" s="45">
        <v>9.3119999999999994E-2</v>
      </c>
      <c r="W16" s="45">
        <v>0.78300000000000003</v>
      </c>
      <c r="X16" s="45">
        <f t="shared" si="0"/>
        <v>7.7236964851199984E-5</v>
      </c>
    </row>
    <row r="17" spans="1:24" x14ac:dyDescent="0.2">
      <c r="A17" s="43">
        <v>14</v>
      </c>
      <c r="B17" s="43">
        <v>23</v>
      </c>
      <c r="C17" s="43" t="s">
        <v>5</v>
      </c>
      <c r="D17" s="43" t="s">
        <v>476</v>
      </c>
      <c r="E17" s="43" t="s">
        <v>5</v>
      </c>
      <c r="F17" s="43" t="s">
        <v>483</v>
      </c>
      <c r="G17" s="43">
        <v>26928</v>
      </c>
      <c r="H17" s="43">
        <v>26929</v>
      </c>
      <c r="I17" s="43">
        <v>26919</v>
      </c>
      <c r="J17" s="43">
        <v>6172</v>
      </c>
      <c r="K17" s="43">
        <v>6172</v>
      </c>
      <c r="L17" s="43" t="s">
        <v>372</v>
      </c>
      <c r="M17" s="43" t="s">
        <v>478</v>
      </c>
      <c r="N17" s="44">
        <v>0.12374300000000001</v>
      </c>
      <c r="O17" s="43" t="s">
        <v>405</v>
      </c>
      <c r="P17" s="43" t="s">
        <v>406</v>
      </c>
      <c r="Q17" s="43">
        <v>12</v>
      </c>
      <c r="R17" s="43">
        <v>60</v>
      </c>
      <c r="S17" s="43" t="s">
        <v>417</v>
      </c>
      <c r="T17" s="43" t="s">
        <v>479</v>
      </c>
      <c r="U17" s="43" t="s">
        <v>480</v>
      </c>
      <c r="V17" s="45">
        <v>0.596611</v>
      </c>
      <c r="W17" s="45">
        <v>0.78300000000000003</v>
      </c>
      <c r="X17" s="45">
        <f t="shared" si="0"/>
        <v>1.6020336389141E-2</v>
      </c>
    </row>
    <row r="18" spans="1:24" x14ac:dyDescent="0.2">
      <c r="A18" s="43">
        <v>14</v>
      </c>
      <c r="B18" s="43">
        <v>23</v>
      </c>
      <c r="C18" s="43" t="s">
        <v>5</v>
      </c>
      <c r="D18" s="43" t="s">
        <v>476</v>
      </c>
      <c r="E18" s="43" t="s">
        <v>5</v>
      </c>
      <c r="F18" s="43" t="s">
        <v>483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372</v>
      </c>
      <c r="M18" s="43" t="s">
        <v>478</v>
      </c>
      <c r="N18" s="44">
        <v>1.29064</v>
      </c>
      <c r="O18" s="43" t="s">
        <v>405</v>
      </c>
      <c r="P18" s="43" t="s">
        <v>406</v>
      </c>
      <c r="Q18" s="43">
        <v>18</v>
      </c>
      <c r="R18" s="43">
        <v>10</v>
      </c>
      <c r="S18" s="43" t="s">
        <v>407</v>
      </c>
      <c r="T18" s="43" t="s">
        <v>420</v>
      </c>
      <c r="U18" s="43" t="s">
        <v>421</v>
      </c>
      <c r="V18" s="45">
        <v>0.717032</v>
      </c>
      <c r="W18" s="45">
        <v>0.78300000000000003</v>
      </c>
      <c r="X18" s="45">
        <f t="shared" si="0"/>
        <v>0.20081834916415997</v>
      </c>
    </row>
    <row r="19" spans="1:24" x14ac:dyDescent="0.2">
      <c r="N19" s="44">
        <f>SUM(N2:N18)</f>
        <v>10.711097922999997</v>
      </c>
      <c r="X19" s="45">
        <f>SUM(X2:X18)</f>
        <v>1.62272480992581</v>
      </c>
    </row>
    <row r="21" spans="1:24" x14ac:dyDescent="0.2">
      <c r="A21" s="43" t="s">
        <v>377</v>
      </c>
      <c r="B21" s="43" t="s">
        <v>378</v>
      </c>
      <c r="C21" s="43" t="s">
        <v>379</v>
      </c>
      <c r="D21" s="43" t="s">
        <v>380</v>
      </c>
      <c r="E21" s="43" t="s">
        <v>381</v>
      </c>
      <c r="F21" s="43" t="s">
        <v>382</v>
      </c>
      <c r="G21" s="43" t="s">
        <v>383</v>
      </c>
      <c r="H21" s="43" t="s">
        <v>384</v>
      </c>
      <c r="I21" s="43" t="s">
        <v>385</v>
      </c>
      <c r="J21" s="43" t="s">
        <v>386</v>
      </c>
      <c r="K21" s="43" t="s">
        <v>387</v>
      </c>
      <c r="L21" s="43" t="s">
        <v>388</v>
      </c>
      <c r="M21" s="43" t="s">
        <v>389</v>
      </c>
      <c r="N21" s="44" t="s">
        <v>391</v>
      </c>
      <c r="O21" s="43" t="s">
        <v>392</v>
      </c>
      <c r="P21" s="43" t="s">
        <v>393</v>
      </c>
      <c r="Q21" s="43" t="s">
        <v>394</v>
      </c>
      <c r="R21" s="43" t="s">
        <v>395</v>
      </c>
      <c r="S21" s="43" t="s">
        <v>396</v>
      </c>
      <c r="T21" s="43" t="s">
        <v>397</v>
      </c>
      <c r="U21" s="43" t="s">
        <v>398</v>
      </c>
      <c r="V21" s="45" t="s">
        <v>589</v>
      </c>
      <c r="W21" s="45" t="s">
        <v>590</v>
      </c>
      <c r="X21" s="45" t="s">
        <v>591</v>
      </c>
    </row>
    <row r="22" spans="1:24" x14ac:dyDescent="0.2">
      <c r="A22" s="43">
        <v>12</v>
      </c>
      <c r="B22" s="43">
        <v>20</v>
      </c>
      <c r="C22" s="43" t="s">
        <v>464</v>
      </c>
      <c r="D22" s="43" t="s">
        <v>476</v>
      </c>
      <c r="E22" s="43" t="s">
        <v>457</v>
      </c>
      <c r="F22" s="43" t="s">
        <v>477</v>
      </c>
      <c r="G22" s="43">
        <v>642</v>
      </c>
      <c r="H22" s="43">
        <v>644</v>
      </c>
      <c r="I22" s="43">
        <v>1299</v>
      </c>
      <c r="J22" s="43">
        <v>1110</v>
      </c>
      <c r="K22" s="43">
        <v>1110</v>
      </c>
      <c r="L22" s="43" t="s">
        <v>372</v>
      </c>
      <c r="M22" s="43" t="s">
        <v>478</v>
      </c>
      <c r="N22" s="44">
        <v>1.4591300000000001E-4</v>
      </c>
      <c r="O22" s="43" t="s">
        <v>405</v>
      </c>
      <c r="P22" s="43" t="s">
        <v>406</v>
      </c>
      <c r="Q22" s="43">
        <v>2</v>
      </c>
      <c r="R22" s="43">
        <v>10</v>
      </c>
      <c r="S22" s="43" t="s">
        <v>407</v>
      </c>
      <c r="T22" s="43" t="s">
        <v>434</v>
      </c>
      <c r="U22" s="43" t="s">
        <v>435</v>
      </c>
      <c r="V22" s="45">
        <v>11.234235</v>
      </c>
      <c r="W22" s="45">
        <v>0.6</v>
      </c>
      <c r="X22" s="45">
        <f t="shared" ref="X22:X38" si="1">N22*V22*(1-W22)</f>
        <v>6.5568837262200007E-4</v>
      </c>
    </row>
    <row r="23" spans="1:24" x14ac:dyDescent="0.2">
      <c r="A23" s="43">
        <v>12</v>
      </c>
      <c r="B23" s="43">
        <v>20</v>
      </c>
      <c r="C23" s="43" t="s">
        <v>464</v>
      </c>
      <c r="D23" s="43" t="s">
        <v>476</v>
      </c>
      <c r="E23" s="43" t="s">
        <v>457</v>
      </c>
      <c r="F23" s="43" t="s">
        <v>477</v>
      </c>
      <c r="G23" s="43">
        <v>2607</v>
      </c>
      <c r="H23" s="43">
        <v>2608</v>
      </c>
      <c r="I23" s="43">
        <v>2599</v>
      </c>
      <c r="J23" s="43">
        <v>1210</v>
      </c>
      <c r="K23" s="43">
        <v>1210</v>
      </c>
      <c r="L23" s="43" t="s">
        <v>372</v>
      </c>
      <c r="M23" s="43" t="s">
        <v>478</v>
      </c>
      <c r="N23" s="44">
        <v>0.13886000000000001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0.6</v>
      </c>
      <c r="X23" s="45">
        <f t="shared" si="1"/>
        <v>1.2944749709680001</v>
      </c>
    </row>
    <row r="24" spans="1:24" x14ac:dyDescent="0.2">
      <c r="A24" s="43">
        <v>12</v>
      </c>
      <c r="B24" s="43">
        <v>20</v>
      </c>
      <c r="C24" s="43" t="s">
        <v>464</v>
      </c>
      <c r="D24" s="43" t="s">
        <v>476</v>
      </c>
      <c r="E24" s="43" t="s">
        <v>457</v>
      </c>
      <c r="F24" s="43" t="s">
        <v>477</v>
      </c>
      <c r="G24" s="43">
        <v>4101</v>
      </c>
      <c r="H24" s="43">
        <v>4106</v>
      </c>
      <c r="I24" s="43">
        <v>4063</v>
      </c>
      <c r="J24" s="43">
        <v>1400</v>
      </c>
      <c r="K24" s="43">
        <v>1400</v>
      </c>
      <c r="L24" s="43" t="s">
        <v>372</v>
      </c>
      <c r="M24" s="43" t="s">
        <v>478</v>
      </c>
      <c r="N24" s="44">
        <v>1.0509499999999999E-3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0.6</v>
      </c>
      <c r="X24" s="45">
        <f t="shared" si="1"/>
        <v>3.2931703217200002E-3</v>
      </c>
    </row>
    <row r="25" spans="1:24" x14ac:dyDescent="0.2">
      <c r="A25" s="43">
        <v>12</v>
      </c>
      <c r="B25" s="43">
        <v>20</v>
      </c>
      <c r="C25" s="43" t="s">
        <v>464</v>
      </c>
      <c r="D25" s="43" t="s">
        <v>476</v>
      </c>
      <c r="E25" s="43" t="s">
        <v>457</v>
      </c>
      <c r="F25" s="43" t="s">
        <v>477</v>
      </c>
      <c r="G25" s="43">
        <v>4105</v>
      </c>
      <c r="H25" s="43">
        <v>4110</v>
      </c>
      <c r="I25" s="43">
        <v>4067</v>
      </c>
      <c r="J25" s="43">
        <v>1400</v>
      </c>
      <c r="K25" s="43">
        <v>1400</v>
      </c>
      <c r="L25" s="43" t="s">
        <v>372</v>
      </c>
      <c r="M25" s="43" t="s">
        <v>478</v>
      </c>
      <c r="N25" s="44">
        <v>0.163879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0.6</v>
      </c>
      <c r="X25" s="45">
        <f t="shared" si="1"/>
        <v>0.51351773077039997</v>
      </c>
    </row>
    <row r="26" spans="1:24" x14ac:dyDescent="0.2">
      <c r="A26" s="43">
        <v>12</v>
      </c>
      <c r="B26" s="43">
        <v>20</v>
      </c>
      <c r="C26" s="43" t="s">
        <v>464</v>
      </c>
      <c r="D26" s="43" t="s">
        <v>476</v>
      </c>
      <c r="E26" s="43" t="s">
        <v>457</v>
      </c>
      <c r="F26" s="43" t="s">
        <v>477</v>
      </c>
      <c r="G26" s="43">
        <v>4108</v>
      </c>
      <c r="H26" s="43">
        <v>4113</v>
      </c>
      <c r="I26" s="43">
        <v>4070</v>
      </c>
      <c r="J26" s="43">
        <v>1400</v>
      </c>
      <c r="K26" s="43">
        <v>1400</v>
      </c>
      <c r="L26" s="43" t="s">
        <v>372</v>
      </c>
      <c r="M26" s="43" t="s">
        <v>478</v>
      </c>
      <c r="N26" s="44">
        <v>2.8782700000000001E-2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0.6</v>
      </c>
      <c r="X26" s="45">
        <f t="shared" si="1"/>
        <v>9.0191097025520015E-2</v>
      </c>
    </row>
    <row r="27" spans="1:24" x14ac:dyDescent="0.2">
      <c r="A27" s="43">
        <v>12</v>
      </c>
      <c r="B27" s="43">
        <v>20</v>
      </c>
      <c r="C27" s="43" t="s">
        <v>464</v>
      </c>
      <c r="D27" s="43" t="s">
        <v>476</v>
      </c>
      <c r="E27" s="43" t="s">
        <v>457</v>
      </c>
      <c r="F27" s="43" t="s">
        <v>477</v>
      </c>
      <c r="G27" s="43">
        <v>5759</v>
      </c>
      <c r="H27" s="43">
        <v>5764</v>
      </c>
      <c r="I27" s="43">
        <v>5698</v>
      </c>
      <c r="J27" s="43">
        <v>1900</v>
      </c>
      <c r="K27" s="43">
        <v>1900</v>
      </c>
      <c r="L27" s="43" t="s">
        <v>372</v>
      </c>
      <c r="M27" s="43" t="s">
        <v>478</v>
      </c>
      <c r="N27" s="44">
        <v>0.89424599999999999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0.6</v>
      </c>
      <c r="X27" s="45">
        <f t="shared" si="1"/>
        <v>0.42271866896160004</v>
      </c>
    </row>
    <row r="28" spans="1:24" x14ac:dyDescent="0.2">
      <c r="A28" s="43">
        <v>12</v>
      </c>
      <c r="B28" s="43">
        <v>20</v>
      </c>
      <c r="C28" s="43" t="s">
        <v>464</v>
      </c>
      <c r="D28" s="43" t="s">
        <v>476</v>
      </c>
      <c r="E28" s="43" t="s">
        <v>457</v>
      </c>
      <c r="F28" s="43" t="s">
        <v>477</v>
      </c>
      <c r="G28" s="43">
        <v>7137</v>
      </c>
      <c r="H28" s="43">
        <v>7138</v>
      </c>
      <c r="I28" s="43">
        <v>7127</v>
      </c>
      <c r="J28" s="43">
        <v>2110</v>
      </c>
      <c r="K28" s="43">
        <v>2110</v>
      </c>
      <c r="L28" s="43" t="s">
        <v>372</v>
      </c>
      <c r="M28" s="43" t="s">
        <v>478</v>
      </c>
      <c r="N28" s="44">
        <v>5.4047499999999998E-2</v>
      </c>
      <c r="O28" s="43" t="s">
        <v>405</v>
      </c>
      <c r="P28" s="43" t="s">
        <v>406</v>
      </c>
      <c r="Q28" s="43">
        <v>26</v>
      </c>
      <c r="R28" s="43">
        <v>21</v>
      </c>
      <c r="S28" s="43" t="s">
        <v>446</v>
      </c>
      <c r="T28" s="43" t="s">
        <v>447</v>
      </c>
      <c r="U28" s="43" t="s">
        <v>446</v>
      </c>
      <c r="V28" s="45">
        <v>12.944876000000001</v>
      </c>
      <c r="W28" s="45">
        <v>0.6</v>
      </c>
      <c r="X28" s="45">
        <f t="shared" si="1"/>
        <v>0.27985527424400003</v>
      </c>
    </row>
    <row r="29" spans="1:24" x14ac:dyDescent="0.2">
      <c r="A29" s="43">
        <v>12</v>
      </c>
      <c r="B29" s="43">
        <v>20</v>
      </c>
      <c r="C29" s="43" t="s">
        <v>464</v>
      </c>
      <c r="D29" s="43" t="s">
        <v>476</v>
      </c>
      <c r="E29" s="43" t="s">
        <v>457</v>
      </c>
      <c r="F29" s="43" t="s">
        <v>477</v>
      </c>
      <c r="G29" s="43">
        <v>26911</v>
      </c>
      <c r="H29" s="43">
        <v>26912</v>
      </c>
      <c r="I29" s="43">
        <v>26902</v>
      </c>
      <c r="J29" s="43">
        <v>6172</v>
      </c>
      <c r="K29" s="43">
        <v>6172</v>
      </c>
      <c r="L29" s="43" t="s">
        <v>372</v>
      </c>
      <c r="M29" s="43" t="s">
        <v>478</v>
      </c>
      <c r="N29" s="44">
        <v>2.9739399999999999E-2</v>
      </c>
      <c r="O29" s="43" t="s">
        <v>405</v>
      </c>
      <c r="P29" s="43" t="s">
        <v>406</v>
      </c>
      <c r="Q29" s="43">
        <v>12</v>
      </c>
      <c r="R29" s="43">
        <v>60</v>
      </c>
      <c r="S29" s="43" t="s">
        <v>417</v>
      </c>
      <c r="T29" s="43" t="s">
        <v>479</v>
      </c>
      <c r="U29" s="43" t="s">
        <v>480</v>
      </c>
      <c r="V29" s="45">
        <v>6.1431250000000004</v>
      </c>
      <c r="W29" s="45">
        <v>0.6</v>
      </c>
      <c r="X29" s="45">
        <f t="shared" si="1"/>
        <v>7.3077140650000011E-2</v>
      </c>
    </row>
    <row r="30" spans="1:24" x14ac:dyDescent="0.2">
      <c r="A30" s="43">
        <v>12</v>
      </c>
      <c r="B30" s="43">
        <v>20</v>
      </c>
      <c r="C30" s="43" t="s">
        <v>464</v>
      </c>
      <c r="D30" s="43" t="s">
        <v>476</v>
      </c>
      <c r="E30" s="43" t="s">
        <v>457</v>
      </c>
      <c r="F30" s="43" t="s">
        <v>477</v>
      </c>
      <c r="G30" s="43">
        <v>52697</v>
      </c>
      <c r="H30" s="43">
        <v>52702</v>
      </c>
      <c r="I30" s="43">
        <v>52668</v>
      </c>
      <c r="J30" s="43">
        <v>8140</v>
      </c>
      <c r="K30" s="43">
        <v>8140</v>
      </c>
      <c r="L30" s="43" t="s">
        <v>372</v>
      </c>
      <c r="M30" s="43" t="s">
        <v>478</v>
      </c>
      <c r="N30" s="44">
        <v>5.06304</v>
      </c>
      <c r="O30" s="43" t="s">
        <v>405</v>
      </c>
      <c r="P30" s="43" t="s">
        <v>406</v>
      </c>
      <c r="Q30" s="43">
        <v>18</v>
      </c>
      <c r="R30" s="43">
        <v>10</v>
      </c>
      <c r="S30" s="43" t="s">
        <v>407</v>
      </c>
      <c r="T30" s="43" t="s">
        <v>420</v>
      </c>
      <c r="U30" s="43" t="s">
        <v>421</v>
      </c>
      <c r="V30" s="45">
        <v>3.4929570000000001</v>
      </c>
      <c r="W30" s="45">
        <v>0.6</v>
      </c>
      <c r="X30" s="45">
        <f t="shared" si="1"/>
        <v>7.0739924037120012</v>
      </c>
    </row>
    <row r="31" spans="1:24" x14ac:dyDescent="0.2">
      <c r="A31" s="43">
        <v>13</v>
      </c>
      <c r="B31" s="43">
        <v>22</v>
      </c>
      <c r="C31" s="43" t="s">
        <v>5</v>
      </c>
      <c r="D31" s="43" t="s">
        <v>476</v>
      </c>
      <c r="E31" s="43" t="s">
        <v>5</v>
      </c>
      <c r="F31" s="43" t="s">
        <v>481</v>
      </c>
      <c r="G31" s="43">
        <v>2607</v>
      </c>
      <c r="H31" s="43">
        <v>2608</v>
      </c>
      <c r="I31" s="43">
        <v>2599</v>
      </c>
      <c r="J31" s="43">
        <v>1210</v>
      </c>
      <c r="K31" s="43">
        <v>1210</v>
      </c>
      <c r="L31" s="43" t="s">
        <v>372</v>
      </c>
      <c r="M31" s="43" t="s">
        <v>478</v>
      </c>
      <c r="N31" s="44">
        <v>0.54254100000000005</v>
      </c>
      <c r="O31" s="43" t="s">
        <v>405</v>
      </c>
      <c r="P31" s="43" t="s">
        <v>406</v>
      </c>
      <c r="Q31" s="43">
        <v>19</v>
      </c>
      <c r="R31" s="43">
        <v>10</v>
      </c>
      <c r="S31" s="43" t="s">
        <v>407</v>
      </c>
      <c r="T31" s="43" t="s">
        <v>436</v>
      </c>
      <c r="U31" s="43" t="s">
        <v>437</v>
      </c>
      <c r="V31" s="45">
        <v>23.305396999999999</v>
      </c>
      <c r="W31" s="45">
        <v>0.6</v>
      </c>
      <c r="X31" s="45">
        <f t="shared" si="1"/>
        <v>5.0576533575108007</v>
      </c>
    </row>
    <row r="32" spans="1:24" x14ac:dyDescent="0.2">
      <c r="A32" s="43">
        <v>13</v>
      </c>
      <c r="B32" s="43">
        <v>22</v>
      </c>
      <c r="C32" s="43" t="s">
        <v>5</v>
      </c>
      <c r="D32" s="43" t="s">
        <v>476</v>
      </c>
      <c r="E32" s="43" t="s">
        <v>5</v>
      </c>
      <c r="F32" s="43" t="s">
        <v>481</v>
      </c>
      <c r="G32" s="43">
        <v>4111</v>
      </c>
      <c r="H32" s="43">
        <v>4116</v>
      </c>
      <c r="I32" s="43">
        <v>4073</v>
      </c>
      <c r="J32" s="43">
        <v>1400</v>
      </c>
      <c r="K32" s="43">
        <v>1400</v>
      </c>
      <c r="L32" s="43" t="s">
        <v>372</v>
      </c>
      <c r="M32" s="43" t="s">
        <v>478</v>
      </c>
      <c r="N32" s="44">
        <v>2.4493600000000001E-2</v>
      </c>
      <c r="O32" s="43" t="s">
        <v>405</v>
      </c>
      <c r="P32" s="43" t="s">
        <v>406</v>
      </c>
      <c r="Q32" s="43">
        <v>3</v>
      </c>
      <c r="R32" s="43">
        <v>10</v>
      </c>
      <c r="S32" s="43" t="s">
        <v>407</v>
      </c>
      <c r="T32" s="43" t="s">
        <v>408</v>
      </c>
      <c r="U32" s="43" t="s">
        <v>408</v>
      </c>
      <c r="V32" s="45">
        <v>7.8337940000000001</v>
      </c>
      <c r="W32" s="45">
        <v>0.6</v>
      </c>
      <c r="X32" s="45">
        <f t="shared" si="1"/>
        <v>7.6751126687360005E-2</v>
      </c>
    </row>
    <row r="33" spans="1:24" x14ac:dyDescent="0.2">
      <c r="A33" s="43">
        <v>13</v>
      </c>
      <c r="B33" s="43">
        <v>22</v>
      </c>
      <c r="C33" s="43" t="s">
        <v>5</v>
      </c>
      <c r="D33" s="43" t="s">
        <v>476</v>
      </c>
      <c r="E33" s="43" t="s">
        <v>5</v>
      </c>
      <c r="F33" s="43" t="s">
        <v>481</v>
      </c>
      <c r="G33" s="43">
        <v>41029</v>
      </c>
      <c r="H33" s="43">
        <v>41030</v>
      </c>
      <c r="I33" s="43">
        <v>40991</v>
      </c>
      <c r="J33" s="43">
        <v>6410</v>
      </c>
      <c r="K33" s="43">
        <v>6410</v>
      </c>
      <c r="L33" s="43" t="s">
        <v>372</v>
      </c>
      <c r="M33" s="43" t="s">
        <v>478</v>
      </c>
      <c r="N33" s="44">
        <v>1.73638E-3</v>
      </c>
      <c r="O33" s="43" t="s">
        <v>405</v>
      </c>
      <c r="P33" s="43" t="s">
        <v>406</v>
      </c>
      <c r="Q33" s="43">
        <v>16</v>
      </c>
      <c r="R33" s="43">
        <v>60</v>
      </c>
      <c r="S33" s="43" t="s">
        <v>417</v>
      </c>
      <c r="T33" s="43" t="s">
        <v>482</v>
      </c>
      <c r="U33" s="43" t="s">
        <v>443</v>
      </c>
      <c r="V33" s="45">
        <v>7.079313</v>
      </c>
      <c r="W33" s="45">
        <v>0.6</v>
      </c>
      <c r="X33" s="45">
        <f t="shared" si="1"/>
        <v>4.9169510027760009E-3</v>
      </c>
    </row>
    <row r="34" spans="1:24" x14ac:dyDescent="0.2">
      <c r="A34" s="43">
        <v>13</v>
      </c>
      <c r="B34" s="43">
        <v>22</v>
      </c>
      <c r="C34" s="43" t="s">
        <v>5</v>
      </c>
      <c r="D34" s="43" t="s">
        <v>476</v>
      </c>
      <c r="E34" s="43" t="s">
        <v>5</v>
      </c>
      <c r="F34" s="43" t="s">
        <v>481</v>
      </c>
      <c r="G34" s="43">
        <v>52697</v>
      </c>
      <c r="H34" s="43">
        <v>52702</v>
      </c>
      <c r="I34" s="43">
        <v>52668</v>
      </c>
      <c r="J34" s="43">
        <v>8140</v>
      </c>
      <c r="K34" s="43">
        <v>8140</v>
      </c>
      <c r="L34" s="43" t="s">
        <v>372</v>
      </c>
      <c r="M34" s="43" t="s">
        <v>478</v>
      </c>
      <c r="N34" s="44">
        <v>2.2764000000000002</v>
      </c>
      <c r="O34" s="43" t="s">
        <v>405</v>
      </c>
      <c r="P34" s="43" t="s">
        <v>406</v>
      </c>
      <c r="Q34" s="43">
        <v>18</v>
      </c>
      <c r="R34" s="43">
        <v>10</v>
      </c>
      <c r="S34" s="43" t="s">
        <v>407</v>
      </c>
      <c r="T34" s="43" t="s">
        <v>420</v>
      </c>
      <c r="U34" s="43" t="s">
        <v>421</v>
      </c>
      <c r="V34" s="45">
        <v>3.4929570000000001</v>
      </c>
      <c r="W34" s="45">
        <v>0.6</v>
      </c>
      <c r="X34" s="45">
        <f t="shared" si="1"/>
        <v>3.1805469259200003</v>
      </c>
    </row>
    <row r="35" spans="1:24" x14ac:dyDescent="0.2">
      <c r="A35" s="43">
        <v>14</v>
      </c>
      <c r="B35" s="43">
        <v>23</v>
      </c>
      <c r="C35" s="43" t="s">
        <v>5</v>
      </c>
      <c r="D35" s="43" t="s">
        <v>476</v>
      </c>
      <c r="E35" s="43" t="s">
        <v>5</v>
      </c>
      <c r="F35" s="43" t="s">
        <v>483</v>
      </c>
      <c r="G35" s="43">
        <v>4115</v>
      </c>
      <c r="H35" s="43">
        <v>4120</v>
      </c>
      <c r="I35" s="43">
        <v>4077</v>
      </c>
      <c r="J35" s="43">
        <v>1400</v>
      </c>
      <c r="K35" s="43">
        <v>1400</v>
      </c>
      <c r="L35" s="43" t="s">
        <v>372</v>
      </c>
      <c r="M35" s="43" t="s">
        <v>478</v>
      </c>
      <c r="N35" s="44">
        <v>7.3930200000000001E-2</v>
      </c>
      <c r="O35" s="43" t="s">
        <v>405</v>
      </c>
      <c r="P35" s="43" t="s">
        <v>406</v>
      </c>
      <c r="Q35" s="43">
        <v>3</v>
      </c>
      <c r="R35" s="43">
        <v>10</v>
      </c>
      <c r="S35" s="43" t="s">
        <v>407</v>
      </c>
      <c r="T35" s="43" t="s">
        <v>408</v>
      </c>
      <c r="U35" s="43" t="s">
        <v>408</v>
      </c>
      <c r="V35" s="45">
        <v>7.8337940000000001</v>
      </c>
      <c r="W35" s="45">
        <v>0.6</v>
      </c>
      <c r="X35" s="45">
        <f t="shared" si="1"/>
        <v>0.23166158287152003</v>
      </c>
    </row>
    <row r="36" spans="1:24" x14ac:dyDescent="0.2">
      <c r="A36" s="43">
        <v>14</v>
      </c>
      <c r="B36" s="43">
        <v>23</v>
      </c>
      <c r="C36" s="43" t="s">
        <v>5</v>
      </c>
      <c r="D36" s="43" t="s">
        <v>476</v>
      </c>
      <c r="E36" s="43" t="s">
        <v>5</v>
      </c>
      <c r="F36" s="43" t="s">
        <v>483</v>
      </c>
      <c r="G36" s="43">
        <v>14835</v>
      </c>
      <c r="H36" s="43">
        <v>14836</v>
      </c>
      <c r="I36" s="43">
        <v>14757</v>
      </c>
      <c r="J36" s="43">
        <v>3200</v>
      </c>
      <c r="K36" s="43">
        <v>3200</v>
      </c>
      <c r="L36" s="43" t="s">
        <v>372</v>
      </c>
      <c r="M36" s="43" t="s">
        <v>478</v>
      </c>
      <c r="N36" s="44">
        <v>3.8222799999999999E-3</v>
      </c>
      <c r="O36" s="43" t="s">
        <v>405</v>
      </c>
      <c r="P36" s="43" t="s">
        <v>406</v>
      </c>
      <c r="Q36" s="43">
        <v>5</v>
      </c>
      <c r="R36" s="43">
        <v>30</v>
      </c>
      <c r="S36" s="43" t="s">
        <v>455</v>
      </c>
      <c r="T36" s="43" t="s">
        <v>456</v>
      </c>
      <c r="U36" s="43" t="s">
        <v>414</v>
      </c>
      <c r="V36" s="45">
        <v>8.1290569999999995</v>
      </c>
      <c r="W36" s="45">
        <v>0.6</v>
      </c>
      <c r="X36" s="45">
        <f t="shared" si="1"/>
        <v>1.2428612795984E-2</v>
      </c>
    </row>
    <row r="37" spans="1:24" x14ac:dyDescent="0.2">
      <c r="A37" s="43">
        <v>14</v>
      </c>
      <c r="B37" s="43">
        <v>23</v>
      </c>
      <c r="C37" s="43" t="s">
        <v>5</v>
      </c>
      <c r="D37" s="43" t="s">
        <v>476</v>
      </c>
      <c r="E37" s="43" t="s">
        <v>5</v>
      </c>
      <c r="F37" s="43" t="s">
        <v>483</v>
      </c>
      <c r="G37" s="43">
        <v>26928</v>
      </c>
      <c r="H37" s="43">
        <v>26929</v>
      </c>
      <c r="I37" s="43">
        <v>26919</v>
      </c>
      <c r="J37" s="43">
        <v>6172</v>
      </c>
      <c r="K37" s="43">
        <v>6172</v>
      </c>
      <c r="L37" s="43" t="s">
        <v>372</v>
      </c>
      <c r="M37" s="43" t="s">
        <v>478</v>
      </c>
      <c r="N37" s="44">
        <v>0.12374300000000001</v>
      </c>
      <c r="O37" s="43" t="s">
        <v>405</v>
      </c>
      <c r="P37" s="43" t="s">
        <v>406</v>
      </c>
      <c r="Q37" s="43">
        <v>12</v>
      </c>
      <c r="R37" s="43">
        <v>60</v>
      </c>
      <c r="S37" s="43" t="s">
        <v>417</v>
      </c>
      <c r="T37" s="43" t="s">
        <v>479</v>
      </c>
      <c r="U37" s="43" t="s">
        <v>480</v>
      </c>
      <c r="V37" s="45">
        <v>6.1431250000000004</v>
      </c>
      <c r="W37" s="45">
        <v>0.6</v>
      </c>
      <c r="X37" s="45">
        <f t="shared" si="1"/>
        <v>0.30406748675000006</v>
      </c>
    </row>
    <row r="38" spans="1:24" x14ac:dyDescent="0.2">
      <c r="A38" s="43">
        <v>14</v>
      </c>
      <c r="B38" s="43">
        <v>23</v>
      </c>
      <c r="C38" s="43" t="s">
        <v>5</v>
      </c>
      <c r="D38" s="43" t="s">
        <v>476</v>
      </c>
      <c r="E38" s="43" t="s">
        <v>5</v>
      </c>
      <c r="F38" s="43" t="s">
        <v>483</v>
      </c>
      <c r="G38" s="43">
        <v>52697</v>
      </c>
      <c r="H38" s="43">
        <v>52702</v>
      </c>
      <c r="I38" s="43">
        <v>52668</v>
      </c>
      <c r="J38" s="43">
        <v>8140</v>
      </c>
      <c r="K38" s="43">
        <v>8140</v>
      </c>
      <c r="L38" s="43" t="s">
        <v>372</v>
      </c>
      <c r="M38" s="43" t="s">
        <v>478</v>
      </c>
      <c r="N38" s="44">
        <v>1.29064</v>
      </c>
      <c r="O38" s="43" t="s">
        <v>405</v>
      </c>
      <c r="P38" s="43" t="s">
        <v>406</v>
      </c>
      <c r="Q38" s="43">
        <v>18</v>
      </c>
      <c r="R38" s="43">
        <v>10</v>
      </c>
      <c r="S38" s="43" t="s">
        <v>407</v>
      </c>
      <c r="T38" s="43" t="s">
        <v>420</v>
      </c>
      <c r="U38" s="43" t="s">
        <v>421</v>
      </c>
      <c r="V38" s="45">
        <v>3.4929570000000001</v>
      </c>
      <c r="W38" s="45">
        <v>0.6</v>
      </c>
      <c r="X38" s="45">
        <f t="shared" si="1"/>
        <v>1.8032600089919999</v>
      </c>
    </row>
    <row r="39" spans="1:24" x14ac:dyDescent="0.2">
      <c r="X39" s="45">
        <f>SUM(X22:X38)</f>
        <v>20.423062197556305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N1" workbookViewId="0">
      <selection activeCell="W12" sqref="W12:W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15</v>
      </c>
      <c r="B2" s="43">
        <v>24</v>
      </c>
      <c r="C2" s="43" t="s">
        <v>464</v>
      </c>
      <c r="D2" s="43" t="s">
        <v>476</v>
      </c>
      <c r="E2" s="43" t="s">
        <v>424</v>
      </c>
      <c r="F2" s="43" t="s">
        <v>484</v>
      </c>
      <c r="G2" s="43">
        <v>2607</v>
      </c>
      <c r="H2" s="43">
        <v>2608</v>
      </c>
      <c r="I2" s="43">
        <v>2599</v>
      </c>
      <c r="J2" s="43">
        <v>1210</v>
      </c>
      <c r="K2" s="43">
        <v>1210</v>
      </c>
      <c r="L2" s="43" t="s">
        <v>372</v>
      </c>
      <c r="M2" s="43" t="s">
        <v>478</v>
      </c>
      <c r="N2" s="44">
        <v>0.17793500000000001</v>
      </c>
      <c r="O2" s="43" t="s">
        <v>405</v>
      </c>
      <c r="P2" s="43" t="s">
        <v>406</v>
      </c>
      <c r="Q2" s="43">
        <v>19</v>
      </c>
      <c r="R2" s="43">
        <v>10</v>
      </c>
      <c r="S2" s="43" t="s">
        <v>407</v>
      </c>
      <c r="T2" s="43" t="s">
        <v>436</v>
      </c>
      <c r="U2" s="43" t="s">
        <v>437</v>
      </c>
      <c r="V2" s="45">
        <v>0.60924900000000004</v>
      </c>
      <c r="W2" s="45">
        <v>0.78300000000000003</v>
      </c>
      <c r="X2" s="45">
        <f t="shared" ref="X2:X8" si="0">N2*V2*(1-W2)</f>
        <v>2.3524258416854998E-2</v>
      </c>
    </row>
    <row r="3" spans="1:24" x14ac:dyDescent="0.2">
      <c r="A3" s="43">
        <v>15</v>
      </c>
      <c r="B3" s="43">
        <v>24</v>
      </c>
      <c r="C3" s="43" t="s">
        <v>464</v>
      </c>
      <c r="D3" s="43" t="s">
        <v>476</v>
      </c>
      <c r="E3" s="43" t="s">
        <v>424</v>
      </c>
      <c r="F3" s="43" t="s">
        <v>484</v>
      </c>
      <c r="G3" s="43">
        <v>4114</v>
      </c>
      <c r="H3" s="43">
        <v>4119</v>
      </c>
      <c r="I3" s="43">
        <v>4076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0.93457299999999999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0.35997902253118391</v>
      </c>
    </row>
    <row r="4" spans="1:24" x14ac:dyDescent="0.2">
      <c r="A4" s="43">
        <v>15</v>
      </c>
      <c r="B4" s="43">
        <v>24</v>
      </c>
      <c r="C4" s="43" t="s">
        <v>464</v>
      </c>
      <c r="D4" s="43" t="s">
        <v>476</v>
      </c>
      <c r="E4" s="43" t="s">
        <v>424</v>
      </c>
      <c r="F4" s="43" t="s">
        <v>484</v>
      </c>
      <c r="G4" s="43">
        <v>5766</v>
      </c>
      <c r="H4" s="43">
        <v>5771</v>
      </c>
      <c r="I4" s="43">
        <v>5705</v>
      </c>
      <c r="J4" s="43">
        <v>1900</v>
      </c>
      <c r="K4" s="43">
        <v>1900</v>
      </c>
      <c r="L4" s="43" t="s">
        <v>372</v>
      </c>
      <c r="M4" s="43" t="s">
        <v>478</v>
      </c>
      <c r="N4" s="44">
        <v>0.109943</v>
      </c>
      <c r="O4" s="43" t="s">
        <v>405</v>
      </c>
      <c r="P4" s="43" t="s">
        <v>406</v>
      </c>
      <c r="Q4" s="43">
        <v>70</v>
      </c>
      <c r="R4" s="43">
        <v>10</v>
      </c>
      <c r="S4" s="43" t="s">
        <v>407</v>
      </c>
      <c r="T4" s="43" t="s">
        <v>410</v>
      </c>
      <c r="U4" s="43" t="s">
        <v>411</v>
      </c>
      <c r="V4" s="45">
        <v>0.19295699999999999</v>
      </c>
      <c r="W4" s="45">
        <v>0.78300000000000003</v>
      </c>
      <c r="X4" s="45">
        <f t="shared" si="0"/>
        <v>4.6034969048669985E-3</v>
      </c>
    </row>
    <row r="5" spans="1:24" x14ac:dyDescent="0.2">
      <c r="A5" s="43">
        <v>15</v>
      </c>
      <c r="B5" s="43">
        <v>24</v>
      </c>
      <c r="C5" s="43" t="s">
        <v>464</v>
      </c>
      <c r="D5" s="43" t="s">
        <v>476</v>
      </c>
      <c r="E5" s="43" t="s">
        <v>424</v>
      </c>
      <c r="F5" s="43" t="s">
        <v>484</v>
      </c>
      <c r="G5" s="43">
        <v>26927</v>
      </c>
      <c r="H5" s="43">
        <v>26928</v>
      </c>
      <c r="I5" s="43">
        <v>26918</v>
      </c>
      <c r="J5" s="43">
        <v>6172</v>
      </c>
      <c r="K5" s="43">
        <v>6172</v>
      </c>
      <c r="L5" s="43" t="s">
        <v>372</v>
      </c>
      <c r="M5" s="43" t="s">
        <v>478</v>
      </c>
      <c r="N5" s="44">
        <v>3.69499E-3</v>
      </c>
      <c r="O5" s="43" t="s">
        <v>405</v>
      </c>
      <c r="P5" s="43" t="s">
        <v>406</v>
      </c>
      <c r="Q5" s="43">
        <v>12</v>
      </c>
      <c r="R5" s="43">
        <v>60</v>
      </c>
      <c r="S5" s="43" t="s">
        <v>417</v>
      </c>
      <c r="T5" s="43" t="s">
        <v>479</v>
      </c>
      <c r="U5" s="43" t="s">
        <v>480</v>
      </c>
      <c r="V5" s="45">
        <v>0.596611</v>
      </c>
      <c r="W5" s="45">
        <v>0.78300000000000003</v>
      </c>
      <c r="X5" s="45">
        <f t="shared" si="0"/>
        <v>4.7837035431912996E-4</v>
      </c>
    </row>
    <row r="6" spans="1:24" x14ac:dyDescent="0.2">
      <c r="A6" s="43">
        <v>15</v>
      </c>
      <c r="B6" s="43">
        <v>24</v>
      </c>
      <c r="C6" s="43" t="s">
        <v>464</v>
      </c>
      <c r="D6" s="43" t="s">
        <v>476</v>
      </c>
      <c r="E6" s="43" t="s">
        <v>424</v>
      </c>
      <c r="F6" s="43" t="s">
        <v>484</v>
      </c>
      <c r="G6" s="43">
        <v>52697</v>
      </c>
      <c r="H6" s="43">
        <v>52702</v>
      </c>
      <c r="I6" s="43">
        <v>52668</v>
      </c>
      <c r="J6" s="43">
        <v>8140</v>
      </c>
      <c r="K6" s="43">
        <v>8140</v>
      </c>
      <c r="L6" s="43" t="s">
        <v>372</v>
      </c>
      <c r="M6" s="43" t="s">
        <v>478</v>
      </c>
      <c r="N6" s="44">
        <v>3.34964</v>
      </c>
      <c r="O6" s="43" t="s">
        <v>405</v>
      </c>
      <c r="P6" s="43" t="s">
        <v>406</v>
      </c>
      <c r="Q6" s="43">
        <v>18</v>
      </c>
      <c r="R6" s="43">
        <v>10</v>
      </c>
      <c r="S6" s="43" t="s">
        <v>407</v>
      </c>
      <c r="T6" s="43" t="s">
        <v>420</v>
      </c>
      <c r="U6" s="43" t="s">
        <v>421</v>
      </c>
      <c r="V6" s="45">
        <v>0.717032</v>
      </c>
      <c r="W6" s="45">
        <v>0.78300000000000003</v>
      </c>
      <c r="X6" s="45">
        <f t="shared" si="0"/>
        <v>0.52119039786015986</v>
      </c>
    </row>
    <row r="7" spans="1:24" x14ac:dyDescent="0.2">
      <c r="A7" s="43">
        <v>16</v>
      </c>
      <c r="B7" s="43">
        <v>27</v>
      </c>
      <c r="C7" s="43" t="s">
        <v>5</v>
      </c>
      <c r="D7" s="43" t="s">
        <v>476</v>
      </c>
      <c r="E7" s="43" t="s">
        <v>5</v>
      </c>
      <c r="F7" s="43" t="s">
        <v>485</v>
      </c>
      <c r="G7" s="43">
        <v>2607</v>
      </c>
      <c r="H7" s="43">
        <v>2608</v>
      </c>
      <c r="I7" s="43">
        <v>2599</v>
      </c>
      <c r="J7" s="43">
        <v>1210</v>
      </c>
      <c r="K7" s="43">
        <v>1210</v>
      </c>
      <c r="L7" s="43" t="s">
        <v>372</v>
      </c>
      <c r="M7" s="43" t="s">
        <v>478</v>
      </c>
      <c r="N7" s="44">
        <v>0.16411000000000001</v>
      </c>
      <c r="O7" s="43" t="s">
        <v>405</v>
      </c>
      <c r="P7" s="43" t="s">
        <v>406</v>
      </c>
      <c r="Q7" s="43">
        <v>19</v>
      </c>
      <c r="R7" s="43">
        <v>10</v>
      </c>
      <c r="S7" s="43" t="s">
        <v>407</v>
      </c>
      <c r="T7" s="43" t="s">
        <v>436</v>
      </c>
      <c r="U7" s="43" t="s">
        <v>437</v>
      </c>
      <c r="V7" s="45">
        <v>0.60924900000000004</v>
      </c>
      <c r="W7" s="45">
        <v>0.78300000000000003</v>
      </c>
      <c r="X7" s="45">
        <f t="shared" si="0"/>
        <v>2.169649618563E-2</v>
      </c>
    </row>
    <row r="8" spans="1:24" x14ac:dyDescent="0.2">
      <c r="A8" s="43">
        <v>16</v>
      </c>
      <c r="B8" s="43">
        <v>27</v>
      </c>
      <c r="C8" s="43" t="s">
        <v>5</v>
      </c>
      <c r="D8" s="43" t="s">
        <v>476</v>
      </c>
      <c r="E8" s="43" t="s">
        <v>5</v>
      </c>
      <c r="F8" s="43" t="s">
        <v>485</v>
      </c>
      <c r="G8" s="43">
        <v>52697</v>
      </c>
      <c r="H8" s="43">
        <v>52702</v>
      </c>
      <c r="I8" s="43">
        <v>52668</v>
      </c>
      <c r="J8" s="43">
        <v>8140</v>
      </c>
      <c r="K8" s="43">
        <v>8140</v>
      </c>
      <c r="L8" s="43" t="s">
        <v>372</v>
      </c>
      <c r="M8" s="43" t="s">
        <v>478</v>
      </c>
      <c r="N8" s="44">
        <v>0.68372100000000002</v>
      </c>
      <c r="O8" s="43" t="s">
        <v>405</v>
      </c>
      <c r="P8" s="43" t="s">
        <v>406</v>
      </c>
      <c r="Q8" s="43">
        <v>18</v>
      </c>
      <c r="R8" s="43">
        <v>10</v>
      </c>
      <c r="S8" s="43" t="s">
        <v>407</v>
      </c>
      <c r="T8" s="43" t="s">
        <v>420</v>
      </c>
      <c r="U8" s="43" t="s">
        <v>421</v>
      </c>
      <c r="V8" s="45">
        <v>0.717032</v>
      </c>
      <c r="W8" s="45">
        <v>0.78300000000000003</v>
      </c>
      <c r="X8" s="45">
        <f t="shared" si="0"/>
        <v>0.10638421442762398</v>
      </c>
    </row>
    <row r="9" spans="1:24" x14ac:dyDescent="0.2">
      <c r="N9" s="44">
        <f>SUM(N2:N8)</f>
        <v>5.4236169900000002</v>
      </c>
      <c r="X9" s="45">
        <f>SUM(X2:X8)</f>
        <v>1.0378562566806389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15</v>
      </c>
      <c r="B12" s="43">
        <v>24</v>
      </c>
      <c r="C12" s="43" t="s">
        <v>464</v>
      </c>
      <c r="D12" s="43" t="s">
        <v>476</v>
      </c>
      <c r="E12" s="43" t="s">
        <v>424</v>
      </c>
      <c r="F12" s="43" t="s">
        <v>484</v>
      </c>
      <c r="G12" s="43">
        <v>2607</v>
      </c>
      <c r="H12" s="43">
        <v>2608</v>
      </c>
      <c r="I12" s="43">
        <v>2599</v>
      </c>
      <c r="J12" s="43">
        <v>1210</v>
      </c>
      <c r="K12" s="43">
        <v>1210</v>
      </c>
      <c r="L12" s="43" t="s">
        <v>372</v>
      </c>
      <c r="M12" s="43" t="s">
        <v>478</v>
      </c>
      <c r="N12" s="44">
        <v>0.17793500000000001</v>
      </c>
      <c r="O12" s="43" t="s">
        <v>405</v>
      </c>
      <c r="P12" s="43" t="s">
        <v>406</v>
      </c>
      <c r="Q12" s="43">
        <v>19</v>
      </c>
      <c r="R12" s="43">
        <v>10</v>
      </c>
      <c r="S12" s="43" t="s">
        <v>407</v>
      </c>
      <c r="T12" s="43" t="s">
        <v>436</v>
      </c>
      <c r="U12" s="43" t="s">
        <v>437</v>
      </c>
      <c r="V12" s="45">
        <v>23.305396999999999</v>
      </c>
      <c r="W12" s="45">
        <v>0.6</v>
      </c>
      <c r="X12" s="45">
        <f t="shared" ref="X12:X18" si="1">N12*V12*(1-W12)</f>
        <v>1.6587383260780002</v>
      </c>
    </row>
    <row r="13" spans="1:24" x14ac:dyDescent="0.2">
      <c r="A13" s="43">
        <v>15</v>
      </c>
      <c r="B13" s="43">
        <v>24</v>
      </c>
      <c r="C13" s="43" t="s">
        <v>464</v>
      </c>
      <c r="D13" s="43" t="s">
        <v>476</v>
      </c>
      <c r="E13" s="43" t="s">
        <v>424</v>
      </c>
      <c r="F13" s="43" t="s">
        <v>484</v>
      </c>
      <c r="G13" s="43">
        <v>4114</v>
      </c>
      <c r="H13" s="43">
        <v>4119</v>
      </c>
      <c r="I13" s="43">
        <v>4076</v>
      </c>
      <c r="J13" s="43">
        <v>1400</v>
      </c>
      <c r="K13" s="43">
        <v>1400</v>
      </c>
      <c r="L13" s="43" t="s">
        <v>372</v>
      </c>
      <c r="M13" s="43" t="s">
        <v>478</v>
      </c>
      <c r="N13" s="44">
        <v>0.93457299999999999</v>
      </c>
      <c r="O13" s="43" t="s">
        <v>405</v>
      </c>
      <c r="P13" s="43" t="s">
        <v>406</v>
      </c>
      <c r="Q13" s="43">
        <v>3</v>
      </c>
      <c r="R13" s="43">
        <v>10</v>
      </c>
      <c r="S13" s="43" t="s">
        <v>407</v>
      </c>
      <c r="T13" s="43" t="s">
        <v>408</v>
      </c>
      <c r="U13" s="43" t="s">
        <v>408</v>
      </c>
      <c r="V13" s="45">
        <v>7.8337940000000001</v>
      </c>
      <c r="W13" s="45">
        <v>0.6</v>
      </c>
      <c r="X13" s="45">
        <f t="shared" si="1"/>
        <v>2.9285009439848002</v>
      </c>
    </row>
    <row r="14" spans="1:24" x14ac:dyDescent="0.2">
      <c r="A14" s="43">
        <v>15</v>
      </c>
      <c r="B14" s="43">
        <v>24</v>
      </c>
      <c r="C14" s="43" t="s">
        <v>464</v>
      </c>
      <c r="D14" s="43" t="s">
        <v>476</v>
      </c>
      <c r="E14" s="43" t="s">
        <v>424</v>
      </c>
      <c r="F14" s="43" t="s">
        <v>484</v>
      </c>
      <c r="G14" s="43">
        <v>5766</v>
      </c>
      <c r="H14" s="43">
        <v>5771</v>
      </c>
      <c r="I14" s="43">
        <v>5705</v>
      </c>
      <c r="J14" s="43">
        <v>1900</v>
      </c>
      <c r="K14" s="43">
        <v>1900</v>
      </c>
      <c r="L14" s="43" t="s">
        <v>372</v>
      </c>
      <c r="M14" s="43" t="s">
        <v>478</v>
      </c>
      <c r="N14" s="44">
        <v>0.109943</v>
      </c>
      <c r="O14" s="43" t="s">
        <v>405</v>
      </c>
      <c r="P14" s="43" t="s">
        <v>406</v>
      </c>
      <c r="Q14" s="43">
        <v>70</v>
      </c>
      <c r="R14" s="43">
        <v>10</v>
      </c>
      <c r="S14" s="43" t="s">
        <v>407</v>
      </c>
      <c r="T14" s="43" t="s">
        <v>410</v>
      </c>
      <c r="U14" s="43" t="s">
        <v>411</v>
      </c>
      <c r="V14" s="45">
        <v>1.1817740000000001</v>
      </c>
      <c r="W14" s="45">
        <v>0.6</v>
      </c>
      <c r="X14" s="45">
        <f t="shared" si="1"/>
        <v>5.1971111552800014E-2</v>
      </c>
    </row>
    <row r="15" spans="1:24" x14ac:dyDescent="0.2">
      <c r="A15" s="43">
        <v>15</v>
      </c>
      <c r="B15" s="43">
        <v>24</v>
      </c>
      <c r="C15" s="43" t="s">
        <v>464</v>
      </c>
      <c r="D15" s="43" t="s">
        <v>476</v>
      </c>
      <c r="E15" s="43" t="s">
        <v>424</v>
      </c>
      <c r="F15" s="43" t="s">
        <v>484</v>
      </c>
      <c r="G15" s="43">
        <v>26927</v>
      </c>
      <c r="H15" s="43">
        <v>26928</v>
      </c>
      <c r="I15" s="43">
        <v>26918</v>
      </c>
      <c r="J15" s="43">
        <v>6172</v>
      </c>
      <c r="K15" s="43">
        <v>6172</v>
      </c>
      <c r="L15" s="43" t="s">
        <v>372</v>
      </c>
      <c r="M15" s="43" t="s">
        <v>478</v>
      </c>
      <c r="N15" s="44">
        <v>3.69499E-3</v>
      </c>
      <c r="O15" s="43" t="s">
        <v>405</v>
      </c>
      <c r="P15" s="43" t="s">
        <v>406</v>
      </c>
      <c r="Q15" s="43">
        <v>12</v>
      </c>
      <c r="R15" s="43">
        <v>60</v>
      </c>
      <c r="S15" s="43" t="s">
        <v>417</v>
      </c>
      <c r="T15" s="43" t="s">
        <v>479</v>
      </c>
      <c r="U15" s="43" t="s">
        <v>480</v>
      </c>
      <c r="V15" s="45">
        <v>6.1431250000000004</v>
      </c>
      <c r="W15" s="45">
        <v>0.6</v>
      </c>
      <c r="X15" s="45">
        <f t="shared" si="1"/>
        <v>9.0795141775000011E-3</v>
      </c>
    </row>
    <row r="16" spans="1:24" x14ac:dyDescent="0.2">
      <c r="A16" s="43">
        <v>15</v>
      </c>
      <c r="B16" s="43">
        <v>24</v>
      </c>
      <c r="C16" s="43" t="s">
        <v>464</v>
      </c>
      <c r="D16" s="43" t="s">
        <v>476</v>
      </c>
      <c r="E16" s="43" t="s">
        <v>424</v>
      </c>
      <c r="F16" s="43" t="s">
        <v>484</v>
      </c>
      <c r="G16" s="43">
        <v>52697</v>
      </c>
      <c r="H16" s="43">
        <v>52702</v>
      </c>
      <c r="I16" s="43">
        <v>52668</v>
      </c>
      <c r="J16" s="43">
        <v>8140</v>
      </c>
      <c r="K16" s="43">
        <v>8140</v>
      </c>
      <c r="L16" s="43" t="s">
        <v>372</v>
      </c>
      <c r="M16" s="43" t="s">
        <v>478</v>
      </c>
      <c r="N16" s="44">
        <v>3.34964</v>
      </c>
      <c r="O16" s="43" t="s">
        <v>405</v>
      </c>
      <c r="P16" s="43" t="s">
        <v>406</v>
      </c>
      <c r="Q16" s="43">
        <v>18</v>
      </c>
      <c r="R16" s="43">
        <v>10</v>
      </c>
      <c r="S16" s="43" t="s">
        <v>407</v>
      </c>
      <c r="T16" s="43" t="s">
        <v>420</v>
      </c>
      <c r="U16" s="43" t="s">
        <v>421</v>
      </c>
      <c r="V16" s="45">
        <v>3.4929570000000001</v>
      </c>
      <c r="W16" s="45">
        <v>0.6</v>
      </c>
      <c r="X16" s="45">
        <f t="shared" si="1"/>
        <v>4.6800593941919999</v>
      </c>
    </row>
    <row r="17" spans="1:24" x14ac:dyDescent="0.2">
      <c r="A17" s="43">
        <v>16</v>
      </c>
      <c r="B17" s="43">
        <v>27</v>
      </c>
      <c r="C17" s="43" t="s">
        <v>5</v>
      </c>
      <c r="D17" s="43" t="s">
        <v>476</v>
      </c>
      <c r="E17" s="43" t="s">
        <v>5</v>
      </c>
      <c r="F17" s="43" t="s">
        <v>485</v>
      </c>
      <c r="G17" s="43">
        <v>2607</v>
      </c>
      <c r="H17" s="43">
        <v>2608</v>
      </c>
      <c r="I17" s="43">
        <v>2599</v>
      </c>
      <c r="J17" s="43">
        <v>1210</v>
      </c>
      <c r="K17" s="43">
        <v>1210</v>
      </c>
      <c r="L17" s="43" t="s">
        <v>372</v>
      </c>
      <c r="M17" s="43" t="s">
        <v>478</v>
      </c>
      <c r="N17" s="44">
        <v>0.16411000000000001</v>
      </c>
      <c r="O17" s="43" t="s">
        <v>405</v>
      </c>
      <c r="P17" s="43" t="s">
        <v>406</v>
      </c>
      <c r="Q17" s="43">
        <v>19</v>
      </c>
      <c r="R17" s="43">
        <v>10</v>
      </c>
      <c r="S17" s="43" t="s">
        <v>407</v>
      </c>
      <c r="T17" s="43" t="s">
        <v>436</v>
      </c>
      <c r="U17" s="43" t="s">
        <v>437</v>
      </c>
      <c r="V17" s="45">
        <v>23.305396999999999</v>
      </c>
      <c r="W17" s="45">
        <v>0.6</v>
      </c>
      <c r="X17" s="45">
        <f t="shared" si="1"/>
        <v>1.5298594806680001</v>
      </c>
    </row>
    <row r="18" spans="1:24" x14ac:dyDescent="0.2">
      <c r="A18" s="43">
        <v>16</v>
      </c>
      <c r="B18" s="43">
        <v>27</v>
      </c>
      <c r="C18" s="43" t="s">
        <v>5</v>
      </c>
      <c r="D18" s="43" t="s">
        <v>476</v>
      </c>
      <c r="E18" s="43" t="s">
        <v>5</v>
      </c>
      <c r="F18" s="43" t="s">
        <v>485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372</v>
      </c>
      <c r="M18" s="43" t="s">
        <v>478</v>
      </c>
      <c r="N18" s="44">
        <v>0.68372100000000002</v>
      </c>
      <c r="O18" s="43" t="s">
        <v>405</v>
      </c>
      <c r="P18" s="43" t="s">
        <v>406</v>
      </c>
      <c r="Q18" s="43">
        <v>18</v>
      </c>
      <c r="R18" s="43">
        <v>10</v>
      </c>
      <c r="S18" s="43" t="s">
        <v>407</v>
      </c>
      <c r="T18" s="43" t="s">
        <v>420</v>
      </c>
      <c r="U18" s="43" t="s">
        <v>421</v>
      </c>
      <c r="V18" s="45">
        <v>3.4929570000000001</v>
      </c>
      <c r="W18" s="45">
        <v>0.6</v>
      </c>
      <c r="X18" s="45">
        <f t="shared" si="1"/>
        <v>0.95528322119880016</v>
      </c>
    </row>
    <row r="19" spans="1:24" x14ac:dyDescent="0.2">
      <c r="X19" s="45">
        <f>SUM(X12:X18)</f>
        <v>11.813491991851901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25" workbookViewId="0">
      <selection activeCell="F5" sqref="F5"/>
    </sheetView>
  </sheetViews>
  <sheetFormatPr defaultRowHeight="12.75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5.5" x14ac:dyDescent="0.2">
      <c r="A1" s="1" t="s">
        <v>1</v>
      </c>
      <c r="B1" s="1" t="s">
        <v>0</v>
      </c>
      <c r="C1" s="1" t="s">
        <v>8</v>
      </c>
      <c r="D1" s="1" t="s">
        <v>370</v>
      </c>
      <c r="E1" s="1" t="s">
        <v>371</v>
      </c>
      <c r="F1" s="8" t="s">
        <v>373</v>
      </c>
      <c r="G1" s="9" t="s">
        <v>149</v>
      </c>
      <c r="H1" s="8" t="s">
        <v>374</v>
      </c>
      <c r="I1" s="8" t="s">
        <v>375</v>
      </c>
      <c r="J1" s="9" t="s">
        <v>150</v>
      </c>
      <c r="K1" s="8" t="s">
        <v>376</v>
      </c>
    </row>
    <row r="2" spans="1:12" s="27" customFormat="1" ht="25.5" x14ac:dyDescent="0.2">
      <c r="A2" s="23" t="s">
        <v>44</v>
      </c>
      <c r="B2" s="3" t="s">
        <v>200</v>
      </c>
      <c r="C2" s="24" t="s">
        <v>315</v>
      </c>
      <c r="D2" s="41">
        <v>0</v>
      </c>
      <c r="E2" s="41" t="s">
        <v>372</v>
      </c>
      <c r="F2" s="27">
        <v>0</v>
      </c>
      <c r="G2" s="49" t="s">
        <v>497</v>
      </c>
      <c r="H2" s="26">
        <v>0</v>
      </c>
      <c r="I2" s="26">
        <v>0</v>
      </c>
      <c r="J2" s="31" t="s">
        <v>498</v>
      </c>
      <c r="K2" s="26">
        <v>0</v>
      </c>
      <c r="L2" s="27" t="s">
        <v>581</v>
      </c>
    </row>
    <row r="3" spans="1:12" s="27" customFormat="1" ht="25.5" x14ac:dyDescent="0.2">
      <c r="A3" s="23" t="s">
        <v>45</v>
      </c>
      <c r="B3" s="3" t="s">
        <v>207</v>
      </c>
      <c r="C3" s="24" t="s">
        <v>152</v>
      </c>
      <c r="D3" s="41">
        <v>0</v>
      </c>
      <c r="E3" s="41" t="s">
        <v>372</v>
      </c>
      <c r="F3" s="23">
        <v>0</v>
      </c>
      <c r="G3" s="31" t="s">
        <v>321</v>
      </c>
      <c r="H3" s="26">
        <v>0</v>
      </c>
      <c r="I3" s="26">
        <v>0</v>
      </c>
      <c r="J3" s="31" t="s">
        <v>322</v>
      </c>
      <c r="K3" s="26">
        <v>0</v>
      </c>
      <c r="L3" s="27" t="s">
        <v>581</v>
      </c>
    </row>
    <row r="4" spans="1:12" s="27" customFormat="1" ht="25.5" x14ac:dyDescent="0.2">
      <c r="A4" s="23" t="s">
        <v>46</v>
      </c>
      <c r="B4" s="3" t="s">
        <v>201</v>
      </c>
      <c r="C4" s="24" t="s">
        <v>315</v>
      </c>
      <c r="D4" s="41">
        <v>0</v>
      </c>
      <c r="E4" s="41" t="s">
        <v>372</v>
      </c>
      <c r="F4" s="23">
        <v>0</v>
      </c>
      <c r="G4" s="31" t="s">
        <v>499</v>
      </c>
      <c r="H4" s="26">
        <v>0</v>
      </c>
      <c r="I4" s="26">
        <v>0</v>
      </c>
      <c r="J4" s="31" t="s">
        <v>500</v>
      </c>
      <c r="K4" s="26">
        <v>0</v>
      </c>
      <c r="L4" s="27" t="s">
        <v>581</v>
      </c>
    </row>
    <row r="5" spans="1:12" s="27" customFormat="1" ht="25.5" x14ac:dyDescent="0.2">
      <c r="A5" s="23" t="s">
        <v>47</v>
      </c>
      <c r="B5" s="3" t="s">
        <v>208</v>
      </c>
      <c r="C5" s="24" t="s">
        <v>315</v>
      </c>
      <c r="D5" s="41">
        <v>0</v>
      </c>
      <c r="E5" s="41" t="s">
        <v>372</v>
      </c>
      <c r="F5" s="23">
        <v>0</v>
      </c>
      <c r="G5" s="31" t="s">
        <v>501</v>
      </c>
      <c r="H5" s="26">
        <v>0</v>
      </c>
      <c r="I5" s="26">
        <v>0</v>
      </c>
      <c r="J5" s="31" t="s">
        <v>502</v>
      </c>
      <c r="K5" s="26">
        <v>0</v>
      </c>
      <c r="L5" s="27" t="s">
        <v>581</v>
      </c>
    </row>
    <row r="6" spans="1:12" s="27" customFormat="1" ht="25.5" x14ac:dyDescent="0.2">
      <c r="A6" s="23" t="s">
        <v>48</v>
      </c>
      <c r="B6" s="3" t="s">
        <v>209</v>
      </c>
      <c r="C6" s="24" t="s">
        <v>315</v>
      </c>
      <c r="D6" s="41">
        <v>0</v>
      </c>
      <c r="E6" s="41" t="s">
        <v>372</v>
      </c>
      <c r="F6" s="23">
        <v>0</v>
      </c>
      <c r="G6" s="31" t="s">
        <v>503</v>
      </c>
      <c r="H6" s="26">
        <v>0</v>
      </c>
      <c r="I6" s="26">
        <v>0</v>
      </c>
      <c r="J6" s="31" t="s">
        <v>504</v>
      </c>
      <c r="K6" s="26">
        <v>0</v>
      </c>
      <c r="L6" s="27" t="s">
        <v>581</v>
      </c>
    </row>
    <row r="7" spans="1:12" ht="25.5" x14ac:dyDescent="0.2">
      <c r="A7" s="23" t="s">
        <v>49</v>
      </c>
      <c r="B7" s="3" t="s">
        <v>215</v>
      </c>
      <c r="C7" s="4" t="s">
        <v>152</v>
      </c>
      <c r="D7" s="4"/>
      <c r="E7" s="40" t="s">
        <v>372</v>
      </c>
      <c r="F7" s="7">
        <v>0</v>
      </c>
      <c r="G7" s="21">
        <v>0</v>
      </c>
      <c r="H7" s="12">
        <v>0</v>
      </c>
      <c r="I7" s="12">
        <v>0</v>
      </c>
      <c r="J7" s="21">
        <v>0</v>
      </c>
      <c r="K7" s="12">
        <v>0</v>
      </c>
      <c r="L7" s="36" t="s">
        <v>346</v>
      </c>
    </row>
    <row r="8" spans="1:12" ht="25.5" x14ac:dyDescent="0.2">
      <c r="A8" s="23" t="s">
        <v>50</v>
      </c>
      <c r="B8" s="3" t="s">
        <v>216</v>
      </c>
      <c r="C8" s="4" t="s">
        <v>152</v>
      </c>
      <c r="D8" s="4"/>
      <c r="E8" s="40" t="s">
        <v>372</v>
      </c>
      <c r="F8" s="7">
        <v>0</v>
      </c>
      <c r="G8" s="21">
        <v>0</v>
      </c>
      <c r="H8" s="12">
        <v>0</v>
      </c>
      <c r="I8" s="12">
        <v>0</v>
      </c>
      <c r="J8" s="21">
        <v>0</v>
      </c>
      <c r="K8" s="12">
        <v>0</v>
      </c>
      <c r="L8" s="36" t="s">
        <v>357</v>
      </c>
    </row>
    <row r="9" spans="1:12" ht="25.5" x14ac:dyDescent="0.2">
      <c r="A9" s="23" t="s">
        <v>51</v>
      </c>
      <c r="B9" s="3" t="s">
        <v>217</v>
      </c>
      <c r="C9" s="4" t="s">
        <v>2</v>
      </c>
      <c r="D9" s="4"/>
      <c r="E9" s="40" t="s">
        <v>372</v>
      </c>
      <c r="F9" s="7">
        <v>0</v>
      </c>
      <c r="G9" s="21">
        <v>0</v>
      </c>
      <c r="H9" s="12">
        <v>0</v>
      </c>
      <c r="I9" s="12">
        <v>0</v>
      </c>
      <c r="J9" s="21">
        <v>0</v>
      </c>
      <c r="K9" s="12">
        <v>0</v>
      </c>
      <c r="L9" s="36" t="s">
        <v>357</v>
      </c>
    </row>
    <row r="10" spans="1:12" ht="25.5" x14ac:dyDescent="0.2">
      <c r="A10" s="23" t="s">
        <v>52</v>
      </c>
      <c r="B10" s="3" t="s">
        <v>218</v>
      </c>
      <c r="C10" s="4" t="s">
        <v>156</v>
      </c>
      <c r="D10" s="4"/>
      <c r="E10" s="40" t="s">
        <v>372</v>
      </c>
      <c r="F10" s="7">
        <v>0</v>
      </c>
      <c r="G10" s="21">
        <v>0</v>
      </c>
      <c r="H10" s="12">
        <v>0</v>
      </c>
      <c r="I10" s="12">
        <v>0</v>
      </c>
      <c r="J10" s="21">
        <v>0</v>
      </c>
      <c r="K10" s="12">
        <v>0</v>
      </c>
      <c r="L10" s="36" t="s">
        <v>357</v>
      </c>
    </row>
    <row r="11" spans="1:12" ht="25.5" x14ac:dyDescent="0.2">
      <c r="A11" s="23" t="s">
        <v>53</v>
      </c>
      <c r="B11" s="3" t="s">
        <v>219</v>
      </c>
      <c r="C11" s="4" t="s">
        <v>2</v>
      </c>
      <c r="D11" s="4"/>
      <c r="E11" s="40" t="s">
        <v>372</v>
      </c>
      <c r="F11" s="7">
        <v>0</v>
      </c>
      <c r="G11" s="21">
        <v>0</v>
      </c>
      <c r="H11" s="12">
        <v>0</v>
      </c>
      <c r="I11" s="12">
        <v>0</v>
      </c>
      <c r="J11" s="21">
        <v>0</v>
      </c>
      <c r="K11" s="12">
        <v>0</v>
      </c>
      <c r="L11" s="36" t="s">
        <v>357</v>
      </c>
    </row>
    <row r="12" spans="1:12" ht="25.5" x14ac:dyDescent="0.2">
      <c r="A12" s="23" t="s">
        <v>54</v>
      </c>
      <c r="B12" s="3" t="s">
        <v>220</v>
      </c>
      <c r="C12" s="4" t="s">
        <v>2</v>
      </c>
      <c r="D12" s="4"/>
      <c r="E12" s="40" t="s">
        <v>372</v>
      </c>
      <c r="F12" s="7">
        <v>0</v>
      </c>
      <c r="G12" s="21">
        <v>0</v>
      </c>
      <c r="H12" s="12">
        <v>0</v>
      </c>
      <c r="I12" s="12">
        <v>0</v>
      </c>
      <c r="J12" s="21">
        <v>0</v>
      </c>
      <c r="K12" s="12">
        <v>0</v>
      </c>
      <c r="L12" s="36" t="s">
        <v>347</v>
      </c>
    </row>
    <row r="13" spans="1:12" ht="25.5" x14ac:dyDescent="0.2">
      <c r="A13" s="23" t="s">
        <v>55</v>
      </c>
      <c r="B13" s="3" t="s">
        <v>221</v>
      </c>
      <c r="C13" s="4" t="s">
        <v>2</v>
      </c>
      <c r="D13" s="4"/>
      <c r="E13" s="40" t="s">
        <v>372</v>
      </c>
      <c r="F13" s="7">
        <v>0</v>
      </c>
      <c r="G13" s="21">
        <v>0</v>
      </c>
      <c r="H13" s="12">
        <v>0</v>
      </c>
      <c r="I13" s="12">
        <v>0</v>
      </c>
      <c r="J13" s="21">
        <v>0</v>
      </c>
      <c r="K13" s="12">
        <v>0</v>
      </c>
      <c r="L13" s="36" t="s">
        <v>347</v>
      </c>
    </row>
    <row r="14" spans="1:12" ht="25.5" x14ac:dyDescent="0.2">
      <c r="A14" s="23" t="s">
        <v>56</v>
      </c>
      <c r="B14" s="3" t="s">
        <v>222</v>
      </c>
      <c r="C14" s="4" t="s">
        <v>2</v>
      </c>
      <c r="D14" s="4"/>
      <c r="E14" s="40" t="s">
        <v>372</v>
      </c>
      <c r="F14" s="7">
        <v>0</v>
      </c>
      <c r="G14" s="21">
        <v>0</v>
      </c>
      <c r="H14" s="12">
        <v>0</v>
      </c>
      <c r="I14" s="12">
        <v>0</v>
      </c>
      <c r="J14" s="21">
        <v>0</v>
      </c>
      <c r="K14" s="12">
        <v>0</v>
      </c>
      <c r="L14" s="36" t="s">
        <v>347</v>
      </c>
    </row>
    <row r="15" spans="1:12" ht="25.5" x14ac:dyDescent="0.2">
      <c r="A15" s="23" t="s">
        <v>57</v>
      </c>
      <c r="B15" s="3" t="s">
        <v>223</v>
      </c>
      <c r="C15" s="4" t="s">
        <v>2</v>
      </c>
      <c r="D15" s="4"/>
      <c r="E15" s="40" t="s">
        <v>372</v>
      </c>
      <c r="F15" s="7">
        <v>0</v>
      </c>
      <c r="G15" s="21">
        <v>0</v>
      </c>
      <c r="H15" s="12">
        <v>0</v>
      </c>
      <c r="I15" s="12">
        <v>0</v>
      </c>
      <c r="J15" s="21">
        <v>0</v>
      </c>
      <c r="K15" s="12">
        <v>0</v>
      </c>
      <c r="L15" s="36" t="s">
        <v>347</v>
      </c>
    </row>
    <row r="16" spans="1:12" ht="25.5" x14ac:dyDescent="0.2">
      <c r="A16" s="23" t="s">
        <v>58</v>
      </c>
      <c r="B16" s="3" t="s">
        <v>167</v>
      </c>
      <c r="C16" s="4" t="s">
        <v>155</v>
      </c>
      <c r="D16" s="4"/>
      <c r="E16" s="40" t="s">
        <v>372</v>
      </c>
      <c r="F16" s="7">
        <v>0</v>
      </c>
      <c r="G16" s="21">
        <v>0</v>
      </c>
      <c r="H16" s="12">
        <v>0</v>
      </c>
      <c r="I16" s="12">
        <v>0</v>
      </c>
      <c r="J16" s="21">
        <v>0</v>
      </c>
      <c r="K16" s="12">
        <v>0</v>
      </c>
      <c r="L16" s="36" t="s">
        <v>348</v>
      </c>
    </row>
    <row r="17" spans="1:12" ht="25.5" x14ac:dyDescent="0.2">
      <c r="A17" s="23" t="s">
        <v>59</v>
      </c>
      <c r="B17" s="3" t="s">
        <v>224</v>
      </c>
      <c r="C17" s="4" t="s">
        <v>156</v>
      </c>
      <c r="D17" s="4"/>
      <c r="E17" s="40" t="s">
        <v>372</v>
      </c>
      <c r="F17" s="7">
        <v>0</v>
      </c>
      <c r="G17" s="21">
        <v>0</v>
      </c>
      <c r="H17" s="12">
        <v>0</v>
      </c>
      <c r="I17" s="12">
        <v>0</v>
      </c>
      <c r="J17" s="21">
        <v>0</v>
      </c>
      <c r="K17" s="12">
        <v>0</v>
      </c>
      <c r="L17" s="36" t="s">
        <v>348</v>
      </c>
    </row>
    <row r="18" spans="1:12" ht="25.5" x14ac:dyDescent="0.2">
      <c r="A18" s="23" t="s">
        <v>60</v>
      </c>
      <c r="B18" s="3" t="s">
        <v>225</v>
      </c>
      <c r="C18" s="4" t="s">
        <v>156</v>
      </c>
      <c r="D18" s="4"/>
      <c r="E18" s="40" t="s">
        <v>372</v>
      </c>
      <c r="F18" s="7">
        <v>0</v>
      </c>
      <c r="G18" s="21">
        <v>0</v>
      </c>
      <c r="H18" s="12">
        <v>0</v>
      </c>
      <c r="I18" s="12">
        <v>0</v>
      </c>
      <c r="J18" s="21">
        <v>0</v>
      </c>
      <c r="K18" s="12">
        <v>0</v>
      </c>
      <c r="L18" s="36" t="s">
        <v>348</v>
      </c>
    </row>
    <row r="19" spans="1:12" ht="25.5" x14ac:dyDescent="0.2">
      <c r="A19" s="23" t="s">
        <v>61</v>
      </c>
      <c r="B19" s="3" t="s">
        <v>226</v>
      </c>
      <c r="C19" s="4" t="s">
        <v>2</v>
      </c>
      <c r="D19" s="4"/>
      <c r="E19" s="40" t="s">
        <v>372</v>
      </c>
      <c r="F19" s="7">
        <v>0</v>
      </c>
      <c r="G19" s="21">
        <v>0</v>
      </c>
      <c r="H19" s="12">
        <v>0</v>
      </c>
      <c r="I19" s="12">
        <v>0</v>
      </c>
      <c r="J19" s="21">
        <v>0</v>
      </c>
      <c r="K19" s="12">
        <v>0</v>
      </c>
      <c r="L19" s="36" t="s">
        <v>349</v>
      </c>
    </row>
    <row r="20" spans="1:12" ht="25.5" x14ac:dyDescent="0.2">
      <c r="A20" s="23" t="s">
        <v>62</v>
      </c>
      <c r="B20" s="3" t="s">
        <v>227</v>
      </c>
      <c r="C20" s="4" t="s">
        <v>2</v>
      </c>
      <c r="D20" s="4"/>
      <c r="E20" s="40" t="s">
        <v>372</v>
      </c>
      <c r="F20" s="7">
        <v>0</v>
      </c>
      <c r="G20" s="21">
        <v>0</v>
      </c>
      <c r="H20" s="12">
        <v>0</v>
      </c>
      <c r="I20" s="12">
        <v>0</v>
      </c>
      <c r="J20" s="21">
        <v>0</v>
      </c>
      <c r="K20" s="12">
        <v>0</v>
      </c>
      <c r="L20" s="36" t="s">
        <v>349</v>
      </c>
    </row>
    <row r="21" spans="1:12" ht="25.5" x14ac:dyDescent="0.2">
      <c r="A21" s="23" t="s">
        <v>63</v>
      </c>
      <c r="B21" s="3" t="s">
        <v>228</v>
      </c>
      <c r="C21" s="4" t="s">
        <v>156</v>
      </c>
      <c r="D21" s="4"/>
      <c r="E21" s="40" t="s">
        <v>372</v>
      </c>
      <c r="F21" s="7">
        <v>0</v>
      </c>
      <c r="G21" s="21">
        <v>0</v>
      </c>
      <c r="H21" s="12">
        <v>0</v>
      </c>
      <c r="I21" s="12">
        <v>0</v>
      </c>
      <c r="J21" s="21">
        <v>0</v>
      </c>
      <c r="K21" s="12">
        <v>0</v>
      </c>
      <c r="L21" s="36" t="s">
        <v>348</v>
      </c>
    </row>
    <row r="22" spans="1:12" ht="25.5" x14ac:dyDescent="0.2">
      <c r="A22" s="23" t="s">
        <v>64</v>
      </c>
      <c r="B22" s="3" t="s">
        <v>168</v>
      </c>
      <c r="C22" s="4" t="s">
        <v>155</v>
      </c>
      <c r="D22" s="4"/>
      <c r="E22" s="40" t="s">
        <v>372</v>
      </c>
      <c r="F22" s="7">
        <v>0</v>
      </c>
      <c r="G22" s="21">
        <v>0</v>
      </c>
      <c r="H22" s="12">
        <v>0</v>
      </c>
      <c r="I22" s="12">
        <v>0</v>
      </c>
      <c r="J22" s="21">
        <v>0</v>
      </c>
      <c r="K22" s="12">
        <v>0</v>
      </c>
      <c r="L22" s="36" t="s">
        <v>348</v>
      </c>
    </row>
    <row r="23" spans="1:12" ht="25.5" x14ac:dyDescent="0.2">
      <c r="A23" s="23" t="s">
        <v>65</v>
      </c>
      <c r="B23" s="3" t="s">
        <v>229</v>
      </c>
      <c r="C23" s="4" t="s">
        <v>2</v>
      </c>
      <c r="D23" s="4"/>
      <c r="E23" s="40" t="s">
        <v>372</v>
      </c>
      <c r="F23" s="7">
        <v>0</v>
      </c>
      <c r="G23" s="21">
        <v>0</v>
      </c>
      <c r="H23" s="12">
        <v>0</v>
      </c>
      <c r="I23" s="12">
        <v>0</v>
      </c>
      <c r="J23" s="21">
        <v>0</v>
      </c>
      <c r="K23" s="12">
        <v>0</v>
      </c>
      <c r="L23" s="36" t="s">
        <v>350</v>
      </c>
    </row>
    <row r="24" spans="1:12" ht="25.5" x14ac:dyDescent="0.2">
      <c r="A24" s="23" t="s">
        <v>66</v>
      </c>
      <c r="B24" s="3" t="s">
        <v>230</v>
      </c>
      <c r="C24" s="4" t="s">
        <v>2</v>
      </c>
      <c r="D24" s="4"/>
      <c r="E24" s="40" t="s">
        <v>372</v>
      </c>
      <c r="F24" s="7">
        <v>0</v>
      </c>
      <c r="G24" s="21">
        <v>0</v>
      </c>
      <c r="H24" s="12">
        <v>0</v>
      </c>
      <c r="I24" s="12">
        <v>0</v>
      </c>
      <c r="J24" s="21">
        <v>0</v>
      </c>
      <c r="K24" s="12">
        <v>0</v>
      </c>
      <c r="L24" s="36" t="s">
        <v>350</v>
      </c>
    </row>
    <row r="25" spans="1:12" ht="25.5" x14ac:dyDescent="0.2">
      <c r="A25" s="23" t="s">
        <v>67</v>
      </c>
      <c r="B25" s="3" t="s">
        <v>231</v>
      </c>
      <c r="C25" s="4" t="s">
        <v>2</v>
      </c>
      <c r="D25" s="4"/>
      <c r="E25" s="40" t="s">
        <v>372</v>
      </c>
      <c r="F25" s="7">
        <v>0</v>
      </c>
      <c r="G25" s="21">
        <v>0</v>
      </c>
      <c r="H25" s="12">
        <v>0</v>
      </c>
      <c r="I25" s="12">
        <v>0</v>
      </c>
      <c r="J25" s="21">
        <v>0</v>
      </c>
      <c r="K25" s="12">
        <v>0</v>
      </c>
      <c r="L25" s="36" t="s">
        <v>347</v>
      </c>
    </row>
    <row r="26" spans="1:12" x14ac:dyDescent="0.2">
      <c r="A26" s="23" t="s">
        <v>68</v>
      </c>
      <c r="B26" s="3" t="s">
        <v>237</v>
      </c>
      <c r="C26" s="24" t="s">
        <v>2</v>
      </c>
      <c r="D26" s="24">
        <v>0</v>
      </c>
      <c r="E26" s="41">
        <v>0</v>
      </c>
      <c r="F26" s="10" t="s">
        <v>352</v>
      </c>
      <c r="G26" s="29">
        <v>0</v>
      </c>
      <c r="H26" s="26">
        <v>0</v>
      </c>
      <c r="I26" s="26">
        <v>0</v>
      </c>
      <c r="J26" s="31">
        <v>0</v>
      </c>
      <c r="K26" s="12">
        <f t="shared" ref="K26" si="0">ROUND(I26*J26,1)</f>
        <v>0</v>
      </c>
      <c r="L26" s="5" t="s">
        <v>581</v>
      </c>
    </row>
    <row r="27" spans="1:12" ht="25.5" x14ac:dyDescent="0.2">
      <c r="A27" s="23" t="s">
        <v>69</v>
      </c>
      <c r="B27" s="3" t="s">
        <v>169</v>
      </c>
      <c r="C27" s="4" t="s">
        <v>5</v>
      </c>
      <c r="D27" s="4"/>
      <c r="E27" s="40" t="s">
        <v>372</v>
      </c>
      <c r="F27" s="7">
        <v>0</v>
      </c>
      <c r="G27" s="21">
        <v>0</v>
      </c>
      <c r="H27" s="26">
        <f t="shared" ref="H27:H57" si="1">ROUND(((F27*(4/6))*0.81)+((F27*(2/6))*0.174),1)</f>
        <v>0</v>
      </c>
      <c r="I27" s="12">
        <v>0</v>
      </c>
      <c r="J27" s="11">
        <v>0</v>
      </c>
      <c r="K27" s="12">
        <v>0</v>
      </c>
      <c r="L27" s="36" t="s">
        <v>351</v>
      </c>
    </row>
    <row r="28" spans="1:12" ht="25.5" x14ac:dyDescent="0.2">
      <c r="A28" s="23" t="s">
        <v>70</v>
      </c>
      <c r="B28" s="3" t="s">
        <v>244</v>
      </c>
      <c r="C28" s="4" t="s">
        <v>2</v>
      </c>
      <c r="D28" s="4"/>
      <c r="E28" s="40" t="s">
        <v>372</v>
      </c>
      <c r="F28" s="7">
        <v>0</v>
      </c>
      <c r="G28" s="21">
        <v>0</v>
      </c>
      <c r="H28" s="26">
        <f t="shared" si="1"/>
        <v>0</v>
      </c>
      <c r="I28" s="12">
        <v>0</v>
      </c>
      <c r="J28" s="11">
        <v>0</v>
      </c>
      <c r="K28" s="12">
        <v>0</v>
      </c>
      <c r="L28" s="36" t="s">
        <v>351</v>
      </c>
    </row>
    <row r="29" spans="1:12" ht="25.5" x14ac:dyDescent="0.2">
      <c r="A29" s="23" t="s">
        <v>71</v>
      </c>
      <c r="B29" s="3" t="s">
        <v>245</v>
      </c>
      <c r="C29" s="4" t="s">
        <v>2</v>
      </c>
      <c r="D29" s="4"/>
      <c r="E29" s="40" t="s">
        <v>372</v>
      </c>
      <c r="F29" s="7">
        <v>0</v>
      </c>
      <c r="G29" s="21">
        <v>0</v>
      </c>
      <c r="H29" s="26">
        <f t="shared" si="1"/>
        <v>0</v>
      </c>
      <c r="I29" s="12">
        <v>0</v>
      </c>
      <c r="J29" s="11">
        <v>0</v>
      </c>
      <c r="K29" s="12">
        <v>0</v>
      </c>
      <c r="L29" s="36" t="s">
        <v>351</v>
      </c>
    </row>
    <row r="30" spans="1:12" ht="25.5" x14ac:dyDescent="0.2">
      <c r="A30" s="23" t="s">
        <v>72</v>
      </c>
      <c r="B30" s="3" t="s">
        <v>246</v>
      </c>
      <c r="C30" s="4" t="s">
        <v>2</v>
      </c>
      <c r="D30" s="4"/>
      <c r="E30" s="40" t="s">
        <v>372</v>
      </c>
      <c r="F30" s="7">
        <v>0</v>
      </c>
      <c r="G30" s="21">
        <v>0</v>
      </c>
      <c r="H30" s="26">
        <f t="shared" si="1"/>
        <v>0</v>
      </c>
      <c r="I30" s="12">
        <v>0</v>
      </c>
      <c r="J30" s="11">
        <v>0</v>
      </c>
      <c r="K30" s="12">
        <v>0</v>
      </c>
      <c r="L30" s="36" t="s">
        <v>351</v>
      </c>
    </row>
    <row r="31" spans="1:12" s="27" customFormat="1" ht="25.5" x14ac:dyDescent="0.2">
      <c r="A31" s="23" t="s">
        <v>73</v>
      </c>
      <c r="B31" s="3" t="s">
        <v>247</v>
      </c>
      <c r="C31" s="24" t="s">
        <v>2</v>
      </c>
      <c r="D31" s="24"/>
      <c r="E31" s="40" t="s">
        <v>372</v>
      </c>
      <c r="F31" s="23">
        <v>0</v>
      </c>
      <c r="G31" s="31">
        <v>0</v>
      </c>
      <c r="H31" s="26">
        <f t="shared" si="1"/>
        <v>0</v>
      </c>
      <c r="I31" s="26">
        <v>0</v>
      </c>
      <c r="J31" s="25">
        <v>0</v>
      </c>
      <c r="K31" s="26">
        <v>0</v>
      </c>
      <c r="L31" s="37" t="s">
        <v>354</v>
      </c>
    </row>
    <row r="32" spans="1:12" s="27" customFormat="1" ht="25.5" x14ac:dyDescent="0.2">
      <c r="A32" s="23" t="s">
        <v>74</v>
      </c>
      <c r="B32" s="3" t="s">
        <v>248</v>
      </c>
      <c r="C32" s="24" t="s">
        <v>2</v>
      </c>
      <c r="D32" s="24"/>
      <c r="E32" s="40" t="s">
        <v>372</v>
      </c>
      <c r="F32" s="23">
        <v>0</v>
      </c>
      <c r="G32" s="31">
        <v>0</v>
      </c>
      <c r="H32" s="26">
        <f t="shared" si="1"/>
        <v>0</v>
      </c>
      <c r="I32" s="26">
        <v>0</v>
      </c>
      <c r="J32" s="25">
        <v>0</v>
      </c>
      <c r="K32" s="26">
        <v>0</v>
      </c>
      <c r="L32" s="37" t="s">
        <v>354</v>
      </c>
    </row>
    <row r="33" spans="1:12" s="27" customFormat="1" ht="25.5" x14ac:dyDescent="0.2">
      <c r="A33" s="23" t="s">
        <v>75</v>
      </c>
      <c r="B33" s="3" t="s">
        <v>249</v>
      </c>
      <c r="C33" s="24" t="s">
        <v>2</v>
      </c>
      <c r="D33" s="24"/>
      <c r="E33" s="40" t="s">
        <v>372</v>
      </c>
      <c r="F33" s="23">
        <v>0</v>
      </c>
      <c r="G33" s="31">
        <v>0</v>
      </c>
      <c r="H33" s="26">
        <f t="shared" si="1"/>
        <v>0</v>
      </c>
      <c r="I33" s="26">
        <v>0</v>
      </c>
      <c r="J33" s="25">
        <v>0</v>
      </c>
      <c r="K33" s="26">
        <v>0</v>
      </c>
      <c r="L33" s="37" t="s">
        <v>354</v>
      </c>
    </row>
    <row r="34" spans="1:12" s="27" customFormat="1" ht="25.5" x14ac:dyDescent="0.2">
      <c r="A34" s="23" t="s">
        <v>76</v>
      </c>
      <c r="B34" s="3" t="s">
        <v>250</v>
      </c>
      <c r="C34" s="24" t="s">
        <v>2</v>
      </c>
      <c r="D34" s="24"/>
      <c r="E34" s="40" t="s">
        <v>372</v>
      </c>
      <c r="F34" s="23">
        <v>0</v>
      </c>
      <c r="G34" s="31">
        <v>0</v>
      </c>
      <c r="H34" s="26">
        <f t="shared" si="1"/>
        <v>0</v>
      </c>
      <c r="I34" s="26">
        <v>0</v>
      </c>
      <c r="J34" s="25">
        <v>0</v>
      </c>
      <c r="K34" s="26">
        <v>0</v>
      </c>
      <c r="L34" s="37" t="s">
        <v>354</v>
      </c>
    </row>
    <row r="35" spans="1:12" s="27" customFormat="1" ht="25.5" x14ac:dyDescent="0.2">
      <c r="A35" s="23" t="s">
        <v>77</v>
      </c>
      <c r="B35" s="3" t="s">
        <v>251</v>
      </c>
      <c r="C35" s="24" t="s">
        <v>2</v>
      </c>
      <c r="D35" s="24"/>
      <c r="E35" s="40" t="s">
        <v>372</v>
      </c>
      <c r="F35" s="23">
        <v>0</v>
      </c>
      <c r="G35" s="31">
        <v>0</v>
      </c>
      <c r="H35" s="26">
        <f t="shared" si="1"/>
        <v>0</v>
      </c>
      <c r="I35" s="26">
        <v>0</v>
      </c>
      <c r="J35" s="25">
        <v>0</v>
      </c>
      <c r="K35" s="26">
        <v>0</v>
      </c>
      <c r="L35" s="37" t="s">
        <v>354</v>
      </c>
    </row>
    <row r="36" spans="1:12" s="27" customFormat="1" ht="25.5" x14ac:dyDescent="0.2">
      <c r="A36" s="23" t="s">
        <v>78</v>
      </c>
      <c r="B36" s="3" t="s">
        <v>252</v>
      </c>
      <c r="C36" s="24" t="s">
        <v>2</v>
      </c>
      <c r="D36" s="24"/>
      <c r="E36" s="40" t="s">
        <v>372</v>
      </c>
      <c r="F36" s="23">
        <v>0</v>
      </c>
      <c r="G36" s="31">
        <v>0</v>
      </c>
      <c r="H36" s="26">
        <f t="shared" si="1"/>
        <v>0</v>
      </c>
      <c r="I36" s="26">
        <v>0</v>
      </c>
      <c r="J36" s="25">
        <v>0</v>
      </c>
      <c r="K36" s="26">
        <v>0</v>
      </c>
      <c r="L36" s="37" t="s">
        <v>354</v>
      </c>
    </row>
    <row r="37" spans="1:12" s="27" customFormat="1" ht="25.5" x14ac:dyDescent="0.2">
      <c r="A37" s="23" t="s">
        <v>79</v>
      </c>
      <c r="B37" s="3" t="s">
        <v>253</v>
      </c>
      <c r="C37" s="24" t="s">
        <v>2</v>
      </c>
      <c r="D37" s="24"/>
      <c r="E37" s="40" t="s">
        <v>372</v>
      </c>
      <c r="F37" s="23">
        <v>0</v>
      </c>
      <c r="G37" s="31">
        <v>0</v>
      </c>
      <c r="H37" s="26">
        <f t="shared" si="1"/>
        <v>0</v>
      </c>
      <c r="I37" s="26">
        <v>0</v>
      </c>
      <c r="J37" s="25">
        <v>0</v>
      </c>
      <c r="K37" s="26">
        <v>0</v>
      </c>
      <c r="L37" s="37" t="s">
        <v>354</v>
      </c>
    </row>
    <row r="38" spans="1:12" s="27" customFormat="1" ht="25.5" x14ac:dyDescent="0.2">
      <c r="A38" s="23" t="s">
        <v>80</v>
      </c>
      <c r="B38" s="3" t="s">
        <v>254</v>
      </c>
      <c r="C38" s="24" t="s">
        <v>2</v>
      </c>
      <c r="D38" s="24"/>
      <c r="E38" s="40" t="s">
        <v>372</v>
      </c>
      <c r="F38" s="23">
        <v>0</v>
      </c>
      <c r="G38" s="31">
        <v>0</v>
      </c>
      <c r="H38" s="26">
        <f t="shared" si="1"/>
        <v>0</v>
      </c>
      <c r="I38" s="26">
        <v>0</v>
      </c>
      <c r="J38" s="25">
        <v>0</v>
      </c>
      <c r="K38" s="26">
        <v>0</v>
      </c>
      <c r="L38" s="37" t="s">
        <v>357</v>
      </c>
    </row>
    <row r="39" spans="1:12" s="27" customFormat="1" ht="25.5" x14ac:dyDescent="0.2">
      <c r="A39" s="23" t="s">
        <v>81</v>
      </c>
      <c r="B39" s="3" t="s">
        <v>255</v>
      </c>
      <c r="C39" s="24" t="s">
        <v>2</v>
      </c>
      <c r="D39" s="24"/>
      <c r="E39" s="40" t="s">
        <v>372</v>
      </c>
      <c r="F39" s="23">
        <v>0</v>
      </c>
      <c r="G39" s="31">
        <v>0</v>
      </c>
      <c r="H39" s="26">
        <f t="shared" si="1"/>
        <v>0</v>
      </c>
      <c r="I39" s="26">
        <v>0</v>
      </c>
      <c r="J39" s="25">
        <v>0</v>
      </c>
      <c r="K39" s="26">
        <v>0</v>
      </c>
      <c r="L39" s="37" t="s">
        <v>357</v>
      </c>
    </row>
    <row r="40" spans="1:12" s="27" customFormat="1" ht="25.5" x14ac:dyDescent="0.2">
      <c r="A40" s="23" t="s">
        <v>82</v>
      </c>
      <c r="B40" s="3" t="s">
        <v>256</v>
      </c>
      <c r="C40" s="24" t="s">
        <v>2</v>
      </c>
      <c r="D40" s="24"/>
      <c r="E40" s="40" t="s">
        <v>372</v>
      </c>
      <c r="F40" s="23">
        <v>0</v>
      </c>
      <c r="G40" s="31">
        <v>0</v>
      </c>
      <c r="H40" s="26">
        <f t="shared" si="1"/>
        <v>0</v>
      </c>
      <c r="I40" s="26">
        <v>0</v>
      </c>
      <c r="J40" s="25">
        <v>0</v>
      </c>
      <c r="K40" s="26">
        <v>0</v>
      </c>
      <c r="L40" s="37" t="s">
        <v>357</v>
      </c>
    </row>
    <row r="41" spans="1:12" s="27" customFormat="1" ht="25.5" x14ac:dyDescent="0.2">
      <c r="A41" s="23" t="s">
        <v>83</v>
      </c>
      <c r="B41" s="3" t="s">
        <v>257</v>
      </c>
      <c r="C41" s="24" t="s">
        <v>2</v>
      </c>
      <c r="D41" s="24"/>
      <c r="E41" s="40" t="s">
        <v>372</v>
      </c>
      <c r="F41" s="23">
        <v>0</v>
      </c>
      <c r="G41" s="31">
        <v>0</v>
      </c>
      <c r="H41" s="26">
        <f t="shared" si="1"/>
        <v>0</v>
      </c>
      <c r="I41" s="26">
        <v>0</v>
      </c>
      <c r="J41" s="25">
        <v>0</v>
      </c>
      <c r="K41" s="26">
        <v>0</v>
      </c>
      <c r="L41" s="37" t="s">
        <v>357</v>
      </c>
    </row>
    <row r="42" spans="1:12" s="27" customFormat="1" ht="25.5" x14ac:dyDescent="0.2">
      <c r="A42" s="23" t="s">
        <v>84</v>
      </c>
      <c r="B42" s="3" t="s">
        <v>258</v>
      </c>
      <c r="C42" s="24" t="s">
        <v>2</v>
      </c>
      <c r="D42" s="24"/>
      <c r="E42" s="40" t="s">
        <v>372</v>
      </c>
      <c r="F42" s="23">
        <v>0</v>
      </c>
      <c r="G42" s="31">
        <v>0</v>
      </c>
      <c r="H42" s="26">
        <f t="shared" si="1"/>
        <v>0</v>
      </c>
      <c r="I42" s="26">
        <v>0</v>
      </c>
      <c r="J42" s="25">
        <v>0</v>
      </c>
      <c r="K42" s="26">
        <v>0</v>
      </c>
      <c r="L42" s="37" t="s">
        <v>357</v>
      </c>
    </row>
    <row r="43" spans="1:12" s="27" customFormat="1" ht="25.5" x14ac:dyDescent="0.2">
      <c r="A43" s="23" t="s">
        <v>85</v>
      </c>
      <c r="B43" s="3" t="s">
        <v>259</v>
      </c>
      <c r="C43" s="24" t="s">
        <v>2</v>
      </c>
      <c r="D43" s="24"/>
      <c r="E43" s="40" t="s">
        <v>372</v>
      </c>
      <c r="F43" s="23">
        <v>0</v>
      </c>
      <c r="G43" s="31">
        <v>0</v>
      </c>
      <c r="H43" s="26">
        <f t="shared" si="1"/>
        <v>0</v>
      </c>
      <c r="I43" s="26">
        <v>0</v>
      </c>
      <c r="J43" s="25">
        <v>0</v>
      </c>
      <c r="K43" s="26">
        <v>0</v>
      </c>
      <c r="L43" s="37" t="s">
        <v>357</v>
      </c>
    </row>
    <row r="44" spans="1:12" s="27" customFormat="1" ht="25.5" x14ac:dyDescent="0.2">
      <c r="A44" s="23" t="s">
        <v>86</v>
      </c>
      <c r="B44" s="3" t="s">
        <v>260</v>
      </c>
      <c r="C44" s="24" t="s">
        <v>2</v>
      </c>
      <c r="D44" s="24"/>
      <c r="E44" s="40" t="s">
        <v>372</v>
      </c>
      <c r="F44" s="23">
        <v>0</v>
      </c>
      <c r="G44" s="31">
        <v>0</v>
      </c>
      <c r="H44" s="26">
        <f t="shared" si="1"/>
        <v>0</v>
      </c>
      <c r="I44" s="26">
        <v>0</v>
      </c>
      <c r="J44" s="25">
        <v>0</v>
      </c>
      <c r="K44" s="26">
        <v>0</v>
      </c>
      <c r="L44" s="37" t="s">
        <v>357</v>
      </c>
    </row>
    <row r="45" spans="1:12" ht="25.5" x14ac:dyDescent="0.2">
      <c r="A45" s="23" t="s">
        <v>87</v>
      </c>
      <c r="B45" s="3" t="s">
        <v>170</v>
      </c>
      <c r="C45" s="4" t="s">
        <v>153</v>
      </c>
      <c r="D45" s="4"/>
      <c r="E45" s="40" t="s">
        <v>372</v>
      </c>
      <c r="F45" s="38" t="s">
        <v>352</v>
      </c>
      <c r="G45" s="29">
        <v>0</v>
      </c>
      <c r="H45" s="26">
        <f t="shared" si="1"/>
        <v>0</v>
      </c>
      <c r="I45" s="12">
        <v>0</v>
      </c>
      <c r="J45" s="11">
        <v>0</v>
      </c>
      <c r="K45" s="12">
        <v>0</v>
      </c>
      <c r="L45" s="5" t="s">
        <v>353</v>
      </c>
    </row>
    <row r="46" spans="1:12" s="27" customFormat="1" ht="25.5" x14ac:dyDescent="0.2">
      <c r="A46" s="23" t="s">
        <v>88</v>
      </c>
      <c r="B46" s="3" t="s">
        <v>261</v>
      </c>
      <c r="C46" s="24" t="s">
        <v>2</v>
      </c>
      <c r="D46" s="24"/>
      <c r="E46" s="40" t="s">
        <v>372</v>
      </c>
      <c r="F46" s="10" t="s">
        <v>352</v>
      </c>
      <c r="G46" s="29">
        <v>0</v>
      </c>
      <c r="H46" s="26">
        <f t="shared" si="1"/>
        <v>0</v>
      </c>
      <c r="I46" s="26">
        <v>0</v>
      </c>
      <c r="J46" s="25">
        <v>0</v>
      </c>
      <c r="K46" s="26">
        <v>0</v>
      </c>
      <c r="L46" s="27" t="s">
        <v>368</v>
      </c>
    </row>
    <row r="47" spans="1:12" s="27" customFormat="1" ht="25.5" x14ac:dyDescent="0.2">
      <c r="A47" s="23" t="s">
        <v>89</v>
      </c>
      <c r="B47" s="3" t="s">
        <v>262</v>
      </c>
      <c r="C47" s="24" t="s">
        <v>2</v>
      </c>
      <c r="D47" s="24"/>
      <c r="E47" s="40" t="s">
        <v>372</v>
      </c>
      <c r="F47" s="10" t="s">
        <v>352</v>
      </c>
      <c r="G47" s="29">
        <v>0</v>
      </c>
      <c r="H47" s="26">
        <f t="shared" si="1"/>
        <v>0</v>
      </c>
      <c r="I47" s="26">
        <v>0</v>
      </c>
      <c r="J47" s="25">
        <v>0</v>
      </c>
      <c r="K47" s="26">
        <v>0</v>
      </c>
      <c r="L47" s="27" t="s">
        <v>368</v>
      </c>
    </row>
    <row r="48" spans="1:12" s="27" customFormat="1" ht="25.5" x14ac:dyDescent="0.2">
      <c r="A48" s="23" t="s">
        <v>90</v>
      </c>
      <c r="B48" s="3" t="s">
        <v>263</v>
      </c>
      <c r="C48" s="24" t="s">
        <v>2</v>
      </c>
      <c r="D48" s="24"/>
      <c r="E48" s="40" t="s">
        <v>372</v>
      </c>
      <c r="F48" s="10" t="s">
        <v>352</v>
      </c>
      <c r="G48" s="29">
        <v>0</v>
      </c>
      <c r="H48" s="26">
        <f t="shared" si="1"/>
        <v>0</v>
      </c>
      <c r="I48" s="26">
        <v>0</v>
      </c>
      <c r="J48" s="25">
        <v>0</v>
      </c>
      <c r="K48" s="26">
        <v>0</v>
      </c>
      <c r="L48" s="27" t="s">
        <v>368</v>
      </c>
    </row>
    <row r="49" spans="1:13" s="27" customFormat="1" ht="25.5" x14ac:dyDescent="0.2">
      <c r="A49" s="23" t="s">
        <v>91</v>
      </c>
      <c r="B49" s="3" t="s">
        <v>264</v>
      </c>
      <c r="C49" s="24" t="s">
        <v>2</v>
      </c>
      <c r="D49" s="24"/>
      <c r="E49" s="40" t="s">
        <v>372</v>
      </c>
      <c r="F49" s="10" t="s">
        <v>352</v>
      </c>
      <c r="G49" s="29">
        <v>0</v>
      </c>
      <c r="H49" s="26">
        <f t="shared" si="1"/>
        <v>0</v>
      </c>
      <c r="I49" s="26">
        <v>0</v>
      </c>
      <c r="J49" s="25">
        <v>0</v>
      </c>
      <c r="K49" s="26">
        <v>0</v>
      </c>
      <c r="L49" s="27" t="s">
        <v>368</v>
      </c>
    </row>
    <row r="50" spans="1:13" s="27" customFormat="1" ht="25.5" x14ac:dyDescent="0.2">
      <c r="A50" s="23" t="s">
        <v>92</v>
      </c>
      <c r="B50" s="3" t="s">
        <v>265</v>
      </c>
      <c r="C50" s="24" t="s">
        <v>157</v>
      </c>
      <c r="D50" s="24"/>
      <c r="E50" s="40" t="s">
        <v>372</v>
      </c>
      <c r="F50" s="10" t="s">
        <v>352</v>
      </c>
      <c r="G50" s="29">
        <v>0</v>
      </c>
      <c r="H50" s="26">
        <f t="shared" si="1"/>
        <v>0</v>
      </c>
      <c r="I50" s="26">
        <v>0</v>
      </c>
      <c r="J50" s="25">
        <v>0</v>
      </c>
      <c r="K50" s="26">
        <v>0</v>
      </c>
      <c r="L50" s="27" t="s">
        <v>368</v>
      </c>
    </row>
    <row r="51" spans="1:13" s="27" customFormat="1" ht="25.5" x14ac:dyDescent="0.2">
      <c r="A51" s="23" t="s">
        <v>93</v>
      </c>
      <c r="B51" s="3" t="s">
        <v>266</v>
      </c>
      <c r="C51" s="24" t="s">
        <v>157</v>
      </c>
      <c r="D51" s="24"/>
      <c r="E51" s="40" t="s">
        <v>372</v>
      </c>
      <c r="F51" s="10" t="s">
        <v>352</v>
      </c>
      <c r="G51" s="29">
        <v>0</v>
      </c>
      <c r="H51" s="26">
        <f t="shared" si="1"/>
        <v>0</v>
      </c>
      <c r="I51" s="26">
        <v>0</v>
      </c>
      <c r="J51" s="25">
        <v>0</v>
      </c>
      <c r="K51" s="26">
        <v>0</v>
      </c>
      <c r="L51" s="27" t="s">
        <v>368</v>
      </c>
    </row>
    <row r="52" spans="1:13" s="27" customFormat="1" ht="25.5" x14ac:dyDescent="0.2">
      <c r="A52" s="23" t="s">
        <v>94</v>
      </c>
      <c r="B52" s="3" t="s">
        <v>267</v>
      </c>
      <c r="C52" s="24" t="s">
        <v>2</v>
      </c>
      <c r="D52" s="24"/>
      <c r="E52" s="40" t="s">
        <v>372</v>
      </c>
      <c r="F52" s="10" t="s">
        <v>352</v>
      </c>
      <c r="G52" s="29">
        <v>0</v>
      </c>
      <c r="H52" s="26">
        <f t="shared" si="1"/>
        <v>0</v>
      </c>
      <c r="I52" s="26">
        <v>0</v>
      </c>
      <c r="J52" s="25">
        <v>0</v>
      </c>
      <c r="K52" s="26">
        <v>0</v>
      </c>
      <c r="L52" s="27" t="s">
        <v>347</v>
      </c>
    </row>
    <row r="53" spans="1:13" s="27" customFormat="1" ht="25.5" x14ac:dyDescent="0.2">
      <c r="A53" s="23" t="s">
        <v>95</v>
      </c>
      <c r="B53" s="3" t="s">
        <v>268</v>
      </c>
      <c r="C53" s="24" t="s">
        <v>2</v>
      </c>
      <c r="D53" s="24"/>
      <c r="E53" s="40" t="s">
        <v>372</v>
      </c>
      <c r="F53" s="10" t="s">
        <v>352</v>
      </c>
      <c r="G53" s="29">
        <v>0</v>
      </c>
      <c r="H53" s="26">
        <f t="shared" si="1"/>
        <v>0</v>
      </c>
      <c r="I53" s="26">
        <v>0</v>
      </c>
      <c r="J53" s="25">
        <v>0</v>
      </c>
      <c r="K53" s="26">
        <v>0</v>
      </c>
      <c r="L53" s="27" t="s">
        <v>347</v>
      </c>
    </row>
    <row r="54" spans="1:13" s="27" customFormat="1" ht="25.5" x14ac:dyDescent="0.2">
      <c r="A54" s="23" t="s">
        <v>96</v>
      </c>
      <c r="B54" s="3" t="s">
        <v>270</v>
      </c>
      <c r="C54" s="24" t="s">
        <v>156</v>
      </c>
      <c r="D54" s="24"/>
      <c r="E54" s="40" t="s">
        <v>372</v>
      </c>
      <c r="F54" s="10" t="s">
        <v>352</v>
      </c>
      <c r="G54" s="29">
        <v>0</v>
      </c>
      <c r="H54" s="26">
        <f t="shared" si="1"/>
        <v>0</v>
      </c>
      <c r="I54" s="26">
        <v>0</v>
      </c>
      <c r="J54" s="25">
        <v>0</v>
      </c>
      <c r="K54" s="26">
        <v>0</v>
      </c>
      <c r="L54" s="27" t="s">
        <v>346</v>
      </c>
    </row>
    <row r="55" spans="1:13" s="27" customFormat="1" ht="25.5" x14ac:dyDescent="0.2">
      <c r="A55" s="23" t="s">
        <v>97</v>
      </c>
      <c r="B55" s="3" t="s">
        <v>271</v>
      </c>
      <c r="C55" s="24" t="s">
        <v>156</v>
      </c>
      <c r="D55" s="24"/>
      <c r="E55" s="40" t="s">
        <v>372</v>
      </c>
      <c r="F55" s="10" t="s">
        <v>352</v>
      </c>
      <c r="G55" s="29">
        <v>0</v>
      </c>
      <c r="H55" s="26">
        <f t="shared" si="1"/>
        <v>0</v>
      </c>
      <c r="I55" s="26">
        <v>0</v>
      </c>
      <c r="J55" s="25">
        <v>0</v>
      </c>
      <c r="K55" s="26">
        <v>0</v>
      </c>
      <c r="L55" s="27" t="s">
        <v>348</v>
      </c>
    </row>
    <row r="56" spans="1:13" s="27" customFormat="1" ht="25.5" x14ac:dyDescent="0.2">
      <c r="A56" s="23" t="s">
        <v>98</v>
      </c>
      <c r="B56" s="3" t="s">
        <v>171</v>
      </c>
      <c r="C56" s="24" t="s">
        <v>6</v>
      </c>
      <c r="D56" s="24"/>
      <c r="E56" s="40" t="s">
        <v>372</v>
      </c>
      <c r="F56" s="10" t="s">
        <v>352</v>
      </c>
      <c r="G56" s="29">
        <v>0</v>
      </c>
      <c r="H56" s="26">
        <f t="shared" si="1"/>
        <v>0</v>
      </c>
      <c r="I56" s="26">
        <v>0</v>
      </c>
      <c r="J56" s="25">
        <v>0</v>
      </c>
      <c r="K56" s="26">
        <v>0</v>
      </c>
      <c r="L56" s="27" t="s">
        <v>348</v>
      </c>
    </row>
    <row r="57" spans="1:13" s="27" customFormat="1" ht="25.5" x14ac:dyDescent="0.2">
      <c r="A57" s="23" t="s">
        <v>99</v>
      </c>
      <c r="B57" s="3" t="s">
        <v>272</v>
      </c>
      <c r="C57" s="24" t="s">
        <v>152</v>
      </c>
      <c r="D57" s="24"/>
      <c r="E57" s="40" t="s">
        <v>372</v>
      </c>
      <c r="F57" s="10" t="s">
        <v>352</v>
      </c>
      <c r="G57" s="29">
        <v>0</v>
      </c>
      <c r="H57" s="26">
        <f t="shared" si="1"/>
        <v>0</v>
      </c>
      <c r="I57" s="26">
        <v>0</v>
      </c>
      <c r="J57" s="25">
        <v>0</v>
      </c>
      <c r="K57" s="26">
        <v>0</v>
      </c>
      <c r="L57" s="27" t="s">
        <v>348</v>
      </c>
    </row>
    <row r="58" spans="1:13" ht="25.5" x14ac:dyDescent="0.2">
      <c r="A58" s="23" t="s">
        <v>100</v>
      </c>
      <c r="B58" s="3" t="s">
        <v>275</v>
      </c>
      <c r="C58" s="4" t="s">
        <v>2</v>
      </c>
      <c r="D58" s="4"/>
      <c r="E58" s="40" t="s">
        <v>372</v>
      </c>
      <c r="F58" s="10" t="s">
        <v>352</v>
      </c>
      <c r="G58" s="29">
        <v>0</v>
      </c>
      <c r="H58" s="26">
        <v>0</v>
      </c>
      <c r="I58" s="12">
        <v>0</v>
      </c>
      <c r="J58" s="11">
        <v>0</v>
      </c>
      <c r="K58" s="12">
        <v>0</v>
      </c>
      <c r="L58" s="27" t="s">
        <v>354</v>
      </c>
      <c r="M58" s="27"/>
    </row>
    <row r="59" spans="1:13" ht="25.5" x14ac:dyDescent="0.2">
      <c r="A59" s="23" t="s">
        <v>101</v>
      </c>
      <c r="B59" s="3" t="s">
        <v>276</v>
      </c>
      <c r="C59" s="4" t="s">
        <v>2</v>
      </c>
      <c r="D59" s="4"/>
      <c r="E59" s="40" t="s">
        <v>372</v>
      </c>
      <c r="F59" s="10" t="s">
        <v>352</v>
      </c>
      <c r="G59" s="29">
        <v>0</v>
      </c>
      <c r="H59" s="26">
        <v>0</v>
      </c>
      <c r="I59" s="12">
        <v>0</v>
      </c>
      <c r="J59" s="11">
        <v>0</v>
      </c>
      <c r="K59" s="12">
        <v>0</v>
      </c>
      <c r="L59" s="27" t="s">
        <v>354</v>
      </c>
      <c r="M59" s="27"/>
    </row>
    <row r="60" spans="1:13" ht="25.5" x14ac:dyDescent="0.2">
      <c r="A60" s="23" t="s">
        <v>102</v>
      </c>
      <c r="B60" s="3" t="s">
        <v>277</v>
      </c>
      <c r="C60" s="4" t="s">
        <v>2</v>
      </c>
      <c r="D60" s="4"/>
      <c r="E60" s="40" t="s">
        <v>372</v>
      </c>
      <c r="F60" s="10" t="s">
        <v>352</v>
      </c>
      <c r="G60" s="29">
        <v>0</v>
      </c>
      <c r="H60" s="12">
        <v>0</v>
      </c>
      <c r="I60" s="12">
        <v>0</v>
      </c>
      <c r="J60" s="11">
        <v>0</v>
      </c>
      <c r="K60" s="12">
        <v>0</v>
      </c>
      <c r="L60" s="27" t="s">
        <v>354</v>
      </c>
      <c r="M60" s="27"/>
    </row>
    <row r="61" spans="1:13" ht="25.5" x14ac:dyDescent="0.2">
      <c r="A61" s="23" t="s">
        <v>103</v>
      </c>
      <c r="B61" s="3" t="s">
        <v>278</v>
      </c>
      <c r="C61" s="4" t="s">
        <v>2</v>
      </c>
      <c r="D61" s="4"/>
      <c r="E61" s="40" t="s">
        <v>372</v>
      </c>
      <c r="F61" s="10" t="s">
        <v>352</v>
      </c>
      <c r="G61" s="29">
        <v>0</v>
      </c>
      <c r="H61" s="12">
        <v>0</v>
      </c>
      <c r="I61" s="12">
        <v>0</v>
      </c>
      <c r="J61" s="11">
        <v>0</v>
      </c>
      <c r="K61" s="12">
        <v>0</v>
      </c>
      <c r="L61" s="27" t="s">
        <v>354</v>
      </c>
      <c r="M61" s="27"/>
    </row>
    <row r="62" spans="1:13" ht="25.5" x14ac:dyDescent="0.2">
      <c r="A62" s="23" t="s">
        <v>104</v>
      </c>
      <c r="B62" s="3" t="s">
        <v>279</v>
      </c>
      <c r="C62" s="4" t="s">
        <v>2</v>
      </c>
      <c r="D62" s="4"/>
      <c r="E62" s="40" t="s">
        <v>372</v>
      </c>
      <c r="F62" s="10" t="s">
        <v>352</v>
      </c>
      <c r="G62" s="29">
        <v>0</v>
      </c>
      <c r="H62" s="12">
        <v>0</v>
      </c>
      <c r="I62" s="12">
        <v>0</v>
      </c>
      <c r="J62" s="11">
        <v>0</v>
      </c>
      <c r="K62" s="12">
        <v>0</v>
      </c>
      <c r="L62" s="27" t="s">
        <v>354</v>
      </c>
      <c r="M62" s="27"/>
    </row>
    <row r="63" spans="1:13" ht="25.5" x14ac:dyDescent="0.2">
      <c r="A63" s="23" t="s">
        <v>105</v>
      </c>
      <c r="B63" s="3" t="s">
        <v>280</v>
      </c>
      <c r="C63" s="4" t="s">
        <v>2</v>
      </c>
      <c r="D63" s="4"/>
      <c r="E63" s="40" t="s">
        <v>372</v>
      </c>
      <c r="F63" s="10" t="s">
        <v>352</v>
      </c>
      <c r="G63" s="29">
        <v>0</v>
      </c>
      <c r="H63" s="12">
        <v>0</v>
      </c>
      <c r="I63" s="12">
        <v>0</v>
      </c>
      <c r="J63" s="11">
        <v>0</v>
      </c>
      <c r="K63" s="12">
        <v>0</v>
      </c>
      <c r="L63" s="27" t="s">
        <v>355</v>
      </c>
      <c r="M63" s="27"/>
    </row>
    <row r="64" spans="1:13" ht="25.5" x14ac:dyDescent="0.2">
      <c r="A64" s="23" t="s">
        <v>106</v>
      </c>
      <c r="B64" s="3" t="s">
        <v>281</v>
      </c>
      <c r="C64" s="4" t="s">
        <v>2</v>
      </c>
      <c r="D64" s="4"/>
      <c r="E64" s="40" t="s">
        <v>372</v>
      </c>
      <c r="F64" s="10" t="s">
        <v>352</v>
      </c>
      <c r="G64" s="29">
        <v>0</v>
      </c>
      <c r="H64" s="12">
        <v>0</v>
      </c>
      <c r="I64" s="12">
        <v>0</v>
      </c>
      <c r="J64" s="11">
        <v>0</v>
      </c>
      <c r="K64" s="12">
        <v>0</v>
      </c>
      <c r="L64" s="27" t="s">
        <v>355</v>
      </c>
      <c r="M64" s="27"/>
    </row>
    <row r="65" spans="1:13" ht="25.5" x14ac:dyDescent="0.2">
      <c r="A65" s="23" t="s">
        <v>107</v>
      </c>
      <c r="B65" s="3" t="s">
        <v>282</v>
      </c>
      <c r="C65" s="4" t="s">
        <v>2</v>
      </c>
      <c r="D65" s="4"/>
      <c r="E65" s="40" t="s">
        <v>372</v>
      </c>
      <c r="F65" s="10" t="s">
        <v>352</v>
      </c>
      <c r="G65" s="29">
        <v>0</v>
      </c>
      <c r="H65" s="12">
        <v>0</v>
      </c>
      <c r="I65" s="12">
        <v>0</v>
      </c>
      <c r="J65" s="11">
        <v>0</v>
      </c>
      <c r="K65" s="12">
        <v>0</v>
      </c>
      <c r="L65" s="27" t="s">
        <v>355</v>
      </c>
      <c r="M65" s="27"/>
    </row>
    <row r="66" spans="1:13" ht="25.5" x14ac:dyDescent="0.2">
      <c r="A66" s="23" t="s">
        <v>108</v>
      </c>
      <c r="B66" s="3" t="s">
        <v>283</v>
      </c>
      <c r="C66" s="24" t="s">
        <v>2</v>
      </c>
      <c r="D66" s="24"/>
      <c r="E66" s="40" t="s">
        <v>372</v>
      </c>
      <c r="F66" s="10" t="s">
        <v>352</v>
      </c>
      <c r="G66" s="29">
        <v>0</v>
      </c>
      <c r="H66" s="12">
        <v>0</v>
      </c>
      <c r="I66" s="12">
        <v>0</v>
      </c>
      <c r="J66" s="11">
        <v>0</v>
      </c>
      <c r="K66" s="12">
        <v>0</v>
      </c>
      <c r="L66" s="27" t="s">
        <v>356</v>
      </c>
      <c r="M66" s="27"/>
    </row>
    <row r="67" spans="1:13" ht="25.5" x14ac:dyDescent="0.2">
      <c r="A67" s="23" t="s">
        <v>109</v>
      </c>
      <c r="B67" s="3" t="s">
        <v>284</v>
      </c>
      <c r="C67" s="24" t="s">
        <v>2</v>
      </c>
      <c r="D67" s="24"/>
      <c r="E67" s="40" t="s">
        <v>372</v>
      </c>
      <c r="F67" s="10" t="s">
        <v>352</v>
      </c>
      <c r="G67" s="29">
        <v>0</v>
      </c>
      <c r="H67" s="12">
        <v>0</v>
      </c>
      <c r="I67" s="12">
        <v>0</v>
      </c>
      <c r="J67" s="11">
        <v>0</v>
      </c>
      <c r="K67" s="12">
        <v>0</v>
      </c>
      <c r="L67" s="27" t="s">
        <v>356</v>
      </c>
      <c r="M67" s="27"/>
    </row>
    <row r="68" spans="1:13" ht="25.5" x14ac:dyDescent="0.2">
      <c r="A68" s="23" t="s">
        <v>110</v>
      </c>
      <c r="B68" s="3" t="s">
        <v>285</v>
      </c>
      <c r="C68" s="24" t="s">
        <v>334</v>
      </c>
      <c r="D68" s="24"/>
      <c r="E68" s="40" t="s">
        <v>372</v>
      </c>
      <c r="F68" s="10" t="s">
        <v>352</v>
      </c>
      <c r="G68" s="29">
        <v>0</v>
      </c>
      <c r="H68" s="12">
        <v>0</v>
      </c>
      <c r="I68" s="12">
        <v>0</v>
      </c>
      <c r="J68" s="11">
        <v>0</v>
      </c>
      <c r="K68" s="12">
        <v>0</v>
      </c>
      <c r="L68" s="27" t="s">
        <v>356</v>
      </c>
      <c r="M68" s="27"/>
    </row>
    <row r="69" spans="1:13" ht="25.5" x14ac:dyDescent="0.2">
      <c r="A69" s="23" t="s">
        <v>111</v>
      </c>
      <c r="B69" s="3" t="s">
        <v>286</v>
      </c>
      <c r="C69" s="24" t="s">
        <v>334</v>
      </c>
      <c r="D69" s="24"/>
      <c r="E69" s="40" t="s">
        <v>372</v>
      </c>
      <c r="F69" s="10" t="s">
        <v>352</v>
      </c>
      <c r="G69" s="29">
        <v>0</v>
      </c>
      <c r="H69" s="12">
        <v>0</v>
      </c>
      <c r="I69" s="12">
        <v>0</v>
      </c>
      <c r="J69" s="11">
        <v>0</v>
      </c>
      <c r="K69" s="12">
        <v>0</v>
      </c>
      <c r="L69" s="27" t="s">
        <v>356</v>
      </c>
      <c r="M69" s="27"/>
    </row>
    <row r="70" spans="1:13" ht="25.5" x14ac:dyDescent="0.2">
      <c r="A70" s="23" t="s">
        <v>112</v>
      </c>
      <c r="B70" s="3" t="s">
        <v>269</v>
      </c>
      <c r="C70" s="24" t="s">
        <v>334</v>
      </c>
      <c r="D70" s="24"/>
      <c r="E70" s="40" t="s">
        <v>372</v>
      </c>
      <c r="F70" s="10" t="s">
        <v>352</v>
      </c>
      <c r="G70" s="29">
        <v>0</v>
      </c>
      <c r="H70" s="12">
        <v>0</v>
      </c>
      <c r="I70" s="12">
        <v>0</v>
      </c>
      <c r="J70" s="11">
        <v>0</v>
      </c>
      <c r="K70" s="12">
        <v>0</v>
      </c>
      <c r="L70" s="27" t="s">
        <v>356</v>
      </c>
      <c r="M70" s="27"/>
    </row>
    <row r="71" spans="1:13" ht="25.5" x14ac:dyDescent="0.2">
      <c r="A71" s="23" t="s">
        <v>113</v>
      </c>
      <c r="B71" s="3" t="s">
        <v>287</v>
      </c>
      <c r="C71" s="24" t="s">
        <v>334</v>
      </c>
      <c r="D71" s="24"/>
      <c r="E71" s="40" t="s">
        <v>372</v>
      </c>
      <c r="F71" s="10" t="s">
        <v>352</v>
      </c>
      <c r="G71" s="29">
        <v>0</v>
      </c>
      <c r="H71" s="12">
        <v>0</v>
      </c>
      <c r="I71" s="12">
        <v>0</v>
      </c>
      <c r="J71" s="11">
        <v>0</v>
      </c>
      <c r="K71" s="12">
        <v>0</v>
      </c>
      <c r="L71" s="27" t="s">
        <v>354</v>
      </c>
      <c r="M71" s="27"/>
    </row>
    <row r="72" spans="1:13" ht="25.5" x14ac:dyDescent="0.2">
      <c r="A72" s="23" t="s">
        <v>114</v>
      </c>
      <c r="B72" s="3" t="s">
        <v>288</v>
      </c>
      <c r="C72" s="4" t="s">
        <v>2</v>
      </c>
      <c r="D72" s="4"/>
      <c r="E72" s="40" t="s">
        <v>372</v>
      </c>
      <c r="F72" s="10" t="s">
        <v>352</v>
      </c>
      <c r="G72" s="29">
        <v>0</v>
      </c>
      <c r="H72" s="12">
        <v>0</v>
      </c>
      <c r="I72" s="12">
        <v>0</v>
      </c>
      <c r="J72" s="11">
        <v>0</v>
      </c>
      <c r="K72" s="12">
        <v>0</v>
      </c>
      <c r="L72" s="27" t="s">
        <v>354</v>
      </c>
      <c r="M72" s="27"/>
    </row>
    <row r="73" spans="1:13" ht="25.5" x14ac:dyDescent="0.2">
      <c r="A73" s="23" t="s">
        <v>115</v>
      </c>
      <c r="B73" s="3" t="s">
        <v>172</v>
      </c>
      <c r="C73" s="4" t="s">
        <v>5</v>
      </c>
      <c r="D73" s="4"/>
      <c r="E73" s="40" t="s">
        <v>372</v>
      </c>
      <c r="F73" s="10" t="s">
        <v>352</v>
      </c>
      <c r="G73" s="29">
        <v>0</v>
      </c>
      <c r="H73" s="12">
        <v>0</v>
      </c>
      <c r="I73" s="12">
        <v>0</v>
      </c>
      <c r="J73" s="11">
        <v>0</v>
      </c>
      <c r="K73" s="12">
        <v>0</v>
      </c>
      <c r="L73" s="27" t="s">
        <v>354</v>
      </c>
      <c r="M73" s="27"/>
    </row>
    <row r="74" spans="1:13" ht="25.5" x14ac:dyDescent="0.2">
      <c r="A74" s="23" t="s">
        <v>116</v>
      </c>
      <c r="B74" s="3" t="s">
        <v>289</v>
      </c>
      <c r="C74" s="4" t="s">
        <v>2</v>
      </c>
      <c r="D74" s="4"/>
      <c r="E74" s="40" t="s">
        <v>372</v>
      </c>
      <c r="F74" s="10" t="s">
        <v>352</v>
      </c>
      <c r="G74" s="29">
        <v>0</v>
      </c>
      <c r="H74" s="12">
        <v>0</v>
      </c>
      <c r="I74" s="12">
        <v>0</v>
      </c>
      <c r="J74" s="11">
        <v>0</v>
      </c>
      <c r="K74" s="12">
        <v>0</v>
      </c>
      <c r="L74" s="27" t="s">
        <v>354</v>
      </c>
      <c r="M74" s="27"/>
    </row>
    <row r="75" spans="1:13" ht="25.5" x14ac:dyDescent="0.2">
      <c r="A75" s="23" t="s">
        <v>117</v>
      </c>
      <c r="B75" s="3" t="s">
        <v>290</v>
      </c>
      <c r="C75" s="4" t="s">
        <v>2</v>
      </c>
      <c r="D75" s="4"/>
      <c r="E75" s="40" t="s">
        <v>372</v>
      </c>
      <c r="F75" s="10" t="s">
        <v>352</v>
      </c>
      <c r="G75" s="29">
        <v>0</v>
      </c>
      <c r="H75" s="12">
        <v>0</v>
      </c>
      <c r="I75" s="12">
        <v>0</v>
      </c>
      <c r="J75" s="11">
        <v>0</v>
      </c>
      <c r="K75" s="12">
        <v>0</v>
      </c>
      <c r="L75" s="27" t="s">
        <v>354</v>
      </c>
      <c r="M75" s="27"/>
    </row>
    <row r="76" spans="1:13" ht="25.5" x14ac:dyDescent="0.2">
      <c r="A76" s="23" t="s">
        <v>118</v>
      </c>
      <c r="B76" s="3" t="s">
        <v>173</v>
      </c>
      <c r="C76" s="4" t="s">
        <v>5</v>
      </c>
      <c r="D76" s="4"/>
      <c r="E76" s="40" t="s">
        <v>372</v>
      </c>
      <c r="F76" s="10" t="s">
        <v>352</v>
      </c>
      <c r="G76" s="29">
        <v>0</v>
      </c>
      <c r="H76" s="12">
        <v>0</v>
      </c>
      <c r="I76" s="12">
        <v>0</v>
      </c>
      <c r="J76" s="11">
        <v>0</v>
      </c>
      <c r="K76" s="12">
        <v>0</v>
      </c>
      <c r="L76" s="27" t="s">
        <v>354</v>
      </c>
      <c r="M76" s="27"/>
    </row>
    <row r="77" spans="1:13" ht="25.5" x14ac:dyDescent="0.2">
      <c r="A77" s="23" t="s">
        <v>119</v>
      </c>
      <c r="B77" s="3" t="s">
        <v>291</v>
      </c>
      <c r="C77" s="4" t="s">
        <v>2</v>
      </c>
      <c r="D77" s="4"/>
      <c r="E77" s="40" t="s">
        <v>372</v>
      </c>
      <c r="F77" s="10" t="s">
        <v>352</v>
      </c>
      <c r="G77" s="29">
        <v>0</v>
      </c>
      <c r="H77" s="12">
        <v>0</v>
      </c>
      <c r="I77" s="12">
        <v>0</v>
      </c>
      <c r="J77" s="11">
        <v>0</v>
      </c>
      <c r="K77" s="12">
        <v>0</v>
      </c>
      <c r="L77" s="27" t="s">
        <v>354</v>
      </c>
      <c r="M77" s="27"/>
    </row>
    <row r="78" spans="1:13" ht="25.5" x14ac:dyDescent="0.2">
      <c r="A78" s="23" t="s">
        <v>120</v>
      </c>
      <c r="B78" s="3" t="s">
        <v>292</v>
      </c>
      <c r="C78" s="4" t="s">
        <v>2</v>
      </c>
      <c r="D78" s="4"/>
      <c r="E78" s="40" t="s">
        <v>372</v>
      </c>
      <c r="F78" s="10" t="s">
        <v>352</v>
      </c>
      <c r="G78" s="29">
        <v>0</v>
      </c>
      <c r="H78" s="12">
        <v>0</v>
      </c>
      <c r="I78" s="12">
        <v>0</v>
      </c>
      <c r="J78" s="11">
        <v>0</v>
      </c>
      <c r="K78" s="12">
        <v>0</v>
      </c>
      <c r="L78" s="27" t="s">
        <v>354</v>
      </c>
      <c r="M78" s="27"/>
    </row>
    <row r="79" spans="1:13" ht="25.5" x14ac:dyDescent="0.2">
      <c r="A79" s="23" t="s">
        <v>121</v>
      </c>
      <c r="B79" s="3" t="s">
        <v>293</v>
      </c>
      <c r="C79" s="4" t="s">
        <v>2</v>
      </c>
      <c r="D79" s="4"/>
      <c r="E79" s="40" t="s">
        <v>372</v>
      </c>
      <c r="F79" s="10" t="s">
        <v>352</v>
      </c>
      <c r="G79" s="29">
        <v>0</v>
      </c>
      <c r="H79" s="12">
        <v>0</v>
      </c>
      <c r="I79" s="12">
        <v>0</v>
      </c>
      <c r="J79" s="11">
        <v>0</v>
      </c>
      <c r="K79" s="12">
        <v>0</v>
      </c>
      <c r="L79" s="27" t="s">
        <v>354</v>
      </c>
      <c r="M79" s="27"/>
    </row>
    <row r="80" spans="1:13" ht="25.5" x14ac:dyDescent="0.2">
      <c r="A80" s="23" t="s">
        <v>122</v>
      </c>
      <c r="B80" s="3" t="s">
        <v>174</v>
      </c>
      <c r="C80" s="4" t="s">
        <v>5</v>
      </c>
      <c r="D80" s="4"/>
      <c r="E80" s="40" t="s">
        <v>372</v>
      </c>
      <c r="F80" s="10" t="s">
        <v>352</v>
      </c>
      <c r="G80" s="29">
        <v>0</v>
      </c>
      <c r="H80" s="12">
        <v>0</v>
      </c>
      <c r="I80" s="12">
        <v>0</v>
      </c>
      <c r="J80" s="11">
        <v>0</v>
      </c>
      <c r="K80" s="12">
        <v>0</v>
      </c>
      <c r="L80" s="27" t="s">
        <v>354</v>
      </c>
      <c r="M80" s="27"/>
    </row>
    <row r="81" spans="1:13" ht="25.5" x14ac:dyDescent="0.2">
      <c r="A81" s="23" t="s">
        <v>123</v>
      </c>
      <c r="B81" s="3" t="s">
        <v>294</v>
      </c>
      <c r="C81" s="4" t="s">
        <v>2</v>
      </c>
      <c r="D81" s="4"/>
      <c r="E81" s="40" t="s">
        <v>372</v>
      </c>
      <c r="F81" s="10" t="s">
        <v>352</v>
      </c>
      <c r="G81" s="29">
        <v>0</v>
      </c>
      <c r="H81" s="12">
        <v>0</v>
      </c>
      <c r="I81" s="12">
        <v>0</v>
      </c>
      <c r="J81" s="11">
        <v>0</v>
      </c>
      <c r="K81" s="12">
        <v>0</v>
      </c>
      <c r="L81" s="27" t="s">
        <v>354</v>
      </c>
      <c r="M81" s="27"/>
    </row>
    <row r="82" spans="1:13" ht="25.5" x14ac:dyDescent="0.2">
      <c r="A82" s="23" t="s">
        <v>124</v>
      </c>
      <c r="B82" s="3" t="s">
        <v>295</v>
      </c>
      <c r="C82" s="4" t="s">
        <v>157</v>
      </c>
      <c r="D82" s="4"/>
      <c r="E82" s="40" t="s">
        <v>372</v>
      </c>
      <c r="F82" s="10" t="s">
        <v>352</v>
      </c>
      <c r="G82" s="29">
        <v>0</v>
      </c>
      <c r="H82" s="12">
        <v>0</v>
      </c>
      <c r="I82" s="12">
        <v>0</v>
      </c>
      <c r="J82" s="11">
        <v>0</v>
      </c>
      <c r="K82" s="12">
        <v>0</v>
      </c>
      <c r="L82" s="27" t="s">
        <v>354</v>
      </c>
      <c r="M82" s="27"/>
    </row>
    <row r="83" spans="1:13" ht="25.5" x14ac:dyDescent="0.2">
      <c r="A83" s="23" t="s">
        <v>125</v>
      </c>
      <c r="B83" s="3" t="s">
        <v>296</v>
      </c>
      <c r="C83" s="4" t="s">
        <v>157</v>
      </c>
      <c r="D83" s="4"/>
      <c r="E83" s="40" t="s">
        <v>372</v>
      </c>
      <c r="F83" s="10" t="s">
        <v>352</v>
      </c>
      <c r="G83" s="29">
        <v>0</v>
      </c>
      <c r="H83" s="12">
        <v>0</v>
      </c>
      <c r="I83" s="12">
        <v>0</v>
      </c>
      <c r="J83" s="11">
        <v>0</v>
      </c>
      <c r="K83" s="12">
        <v>0</v>
      </c>
      <c r="L83" s="27" t="s">
        <v>354</v>
      </c>
      <c r="M83" s="27"/>
    </row>
    <row r="84" spans="1:13" ht="25.5" x14ac:dyDescent="0.2">
      <c r="A84" s="23" t="s">
        <v>126</v>
      </c>
      <c r="B84" s="3" t="s">
        <v>297</v>
      </c>
      <c r="C84" s="4" t="s">
        <v>157</v>
      </c>
      <c r="D84" s="4"/>
      <c r="E84" s="40" t="s">
        <v>372</v>
      </c>
      <c r="F84" s="10" t="s">
        <v>352</v>
      </c>
      <c r="G84" s="29">
        <v>0</v>
      </c>
      <c r="H84" s="12">
        <v>0</v>
      </c>
      <c r="I84" s="12">
        <v>0</v>
      </c>
      <c r="J84" s="11">
        <v>0</v>
      </c>
      <c r="K84" s="12">
        <v>0</v>
      </c>
      <c r="L84" s="27" t="s">
        <v>354</v>
      </c>
      <c r="M84" s="27"/>
    </row>
    <row r="85" spans="1:13" ht="25.5" x14ac:dyDescent="0.2">
      <c r="A85" s="23" t="s">
        <v>127</v>
      </c>
      <c r="B85" s="3" t="s">
        <v>298</v>
      </c>
      <c r="C85" s="4" t="s">
        <v>2</v>
      </c>
      <c r="D85" s="4"/>
      <c r="E85" s="40" t="s">
        <v>372</v>
      </c>
      <c r="F85" s="10" t="s">
        <v>352</v>
      </c>
      <c r="G85" s="29">
        <v>0</v>
      </c>
      <c r="H85" s="12">
        <v>0</v>
      </c>
      <c r="I85" s="12">
        <v>0</v>
      </c>
      <c r="J85" s="11">
        <v>0</v>
      </c>
      <c r="K85" s="12">
        <v>0</v>
      </c>
      <c r="L85" s="27" t="s">
        <v>354</v>
      </c>
      <c r="M85" s="27"/>
    </row>
    <row r="86" spans="1:13" ht="25.5" x14ac:dyDescent="0.2">
      <c r="A86" s="23" t="s">
        <v>128</v>
      </c>
      <c r="B86" s="3" t="s">
        <v>299</v>
      </c>
      <c r="C86" s="4" t="s">
        <v>2</v>
      </c>
      <c r="D86" s="4"/>
      <c r="E86" s="40" t="s">
        <v>372</v>
      </c>
      <c r="F86" s="10" t="s">
        <v>352</v>
      </c>
      <c r="G86" s="29">
        <v>0</v>
      </c>
      <c r="H86" s="12">
        <v>0</v>
      </c>
      <c r="I86" s="12">
        <v>0</v>
      </c>
      <c r="J86" s="11">
        <v>0</v>
      </c>
      <c r="K86" s="12">
        <v>0</v>
      </c>
      <c r="L86" s="27" t="s">
        <v>354</v>
      </c>
      <c r="M86" s="27"/>
    </row>
    <row r="87" spans="1:13" ht="25.5" x14ac:dyDescent="0.2">
      <c r="A87" s="23" t="s">
        <v>129</v>
      </c>
      <c r="B87" s="3" t="s">
        <v>300</v>
      </c>
      <c r="C87" s="4" t="s">
        <v>2</v>
      </c>
      <c r="D87" s="4"/>
      <c r="E87" s="40" t="s">
        <v>372</v>
      </c>
      <c r="F87" s="10" t="s">
        <v>352</v>
      </c>
      <c r="G87" s="29">
        <v>0</v>
      </c>
      <c r="H87" s="12">
        <v>0</v>
      </c>
      <c r="I87" s="12">
        <v>0</v>
      </c>
      <c r="J87" s="11">
        <v>0</v>
      </c>
      <c r="K87" s="12">
        <v>0</v>
      </c>
      <c r="L87" s="27" t="s">
        <v>354</v>
      </c>
      <c r="M87" s="27"/>
    </row>
    <row r="88" spans="1:13" ht="25.5" x14ac:dyDescent="0.2">
      <c r="A88" s="23" t="s">
        <v>130</v>
      </c>
      <c r="B88" s="3" t="s">
        <v>301</v>
      </c>
      <c r="C88" s="4" t="s">
        <v>152</v>
      </c>
      <c r="D88" s="4"/>
      <c r="E88" s="40" t="s">
        <v>372</v>
      </c>
      <c r="F88" s="10" t="s">
        <v>352</v>
      </c>
      <c r="G88" s="29">
        <v>0</v>
      </c>
      <c r="H88" s="12">
        <v>0</v>
      </c>
      <c r="I88" s="12">
        <v>0</v>
      </c>
      <c r="J88" s="11">
        <v>0</v>
      </c>
      <c r="K88" s="12">
        <v>0</v>
      </c>
      <c r="L88" s="27" t="s">
        <v>354</v>
      </c>
      <c r="M88" s="27"/>
    </row>
    <row r="89" spans="1:13" ht="25.5" x14ac:dyDescent="0.2">
      <c r="A89" s="23" t="s">
        <v>131</v>
      </c>
      <c r="B89" s="3" t="s">
        <v>302</v>
      </c>
      <c r="C89" s="4" t="s">
        <v>2</v>
      </c>
      <c r="D89" s="4"/>
      <c r="E89" s="40" t="s">
        <v>372</v>
      </c>
      <c r="F89" s="10" t="s">
        <v>352</v>
      </c>
      <c r="G89" s="29">
        <v>0</v>
      </c>
      <c r="H89" s="12">
        <v>0</v>
      </c>
      <c r="I89" s="12">
        <v>0</v>
      </c>
      <c r="J89" s="11">
        <v>0</v>
      </c>
      <c r="K89" s="12">
        <v>0</v>
      </c>
      <c r="L89" s="27" t="s">
        <v>354</v>
      </c>
      <c r="M89" s="27"/>
    </row>
    <row r="90" spans="1:13" ht="25.5" x14ac:dyDescent="0.2">
      <c r="A90" s="23" t="s">
        <v>132</v>
      </c>
      <c r="B90" s="3" t="s">
        <v>303</v>
      </c>
      <c r="C90" s="4" t="s">
        <v>2</v>
      </c>
      <c r="D90" s="4"/>
      <c r="E90" s="40" t="s">
        <v>372</v>
      </c>
      <c r="F90" s="10" t="s">
        <v>352</v>
      </c>
      <c r="G90" s="29">
        <v>0</v>
      </c>
      <c r="H90" s="12">
        <v>0</v>
      </c>
      <c r="I90" s="12">
        <v>0</v>
      </c>
      <c r="J90" s="11">
        <v>0</v>
      </c>
      <c r="K90" s="12">
        <v>0</v>
      </c>
      <c r="L90" s="27" t="s">
        <v>354</v>
      </c>
      <c r="M90" s="27"/>
    </row>
    <row r="91" spans="1:13" ht="25.5" x14ac:dyDescent="0.2">
      <c r="A91" s="23" t="s">
        <v>133</v>
      </c>
      <c r="B91" s="3" t="s">
        <v>304</v>
      </c>
      <c r="C91" s="4" t="s">
        <v>2</v>
      </c>
      <c r="D91" s="4"/>
      <c r="E91" s="40" t="s">
        <v>372</v>
      </c>
      <c r="F91" s="10" t="s">
        <v>352</v>
      </c>
      <c r="G91" s="29">
        <v>0</v>
      </c>
      <c r="H91" s="12">
        <v>0</v>
      </c>
      <c r="I91" s="12">
        <v>0</v>
      </c>
      <c r="J91" s="11">
        <v>0</v>
      </c>
      <c r="K91" s="12">
        <v>0</v>
      </c>
      <c r="L91" s="27" t="s">
        <v>354</v>
      </c>
      <c r="M91" s="27"/>
    </row>
    <row r="92" spans="1:13" ht="25.5" x14ac:dyDescent="0.2">
      <c r="A92" s="23" t="s">
        <v>134</v>
      </c>
      <c r="B92" s="3" t="s">
        <v>305</v>
      </c>
      <c r="C92" s="4" t="s">
        <v>2</v>
      </c>
      <c r="D92" s="4"/>
      <c r="E92" s="40" t="s">
        <v>372</v>
      </c>
      <c r="F92" s="10" t="s">
        <v>352</v>
      </c>
      <c r="G92" s="29">
        <v>0</v>
      </c>
      <c r="H92" s="12">
        <v>0</v>
      </c>
      <c r="I92" s="12">
        <v>0</v>
      </c>
      <c r="J92" s="11">
        <v>0</v>
      </c>
      <c r="K92" s="12">
        <v>0</v>
      </c>
      <c r="L92" s="27" t="s">
        <v>354</v>
      </c>
      <c r="M92" s="27"/>
    </row>
    <row r="93" spans="1:13" ht="25.5" x14ac:dyDescent="0.2">
      <c r="A93" s="23" t="s">
        <v>135</v>
      </c>
      <c r="B93" s="3" t="s">
        <v>175</v>
      </c>
      <c r="C93" s="4" t="s">
        <v>5</v>
      </c>
      <c r="D93" s="4"/>
      <c r="E93" s="40" t="s">
        <v>372</v>
      </c>
      <c r="F93" s="10" t="s">
        <v>352</v>
      </c>
      <c r="G93" s="29">
        <v>0</v>
      </c>
      <c r="H93" s="12">
        <v>0</v>
      </c>
      <c r="I93" s="12">
        <v>0</v>
      </c>
      <c r="J93" s="11">
        <v>0</v>
      </c>
      <c r="K93" s="12">
        <v>0</v>
      </c>
      <c r="L93" s="27" t="s">
        <v>354</v>
      </c>
      <c r="M93" s="27"/>
    </row>
    <row r="94" spans="1:13" ht="25.5" x14ac:dyDescent="0.2">
      <c r="A94" s="23" t="s">
        <v>136</v>
      </c>
      <c r="B94" s="3" t="s">
        <v>176</v>
      </c>
      <c r="C94" s="4" t="s">
        <v>5</v>
      </c>
      <c r="D94" s="4"/>
      <c r="E94" s="40" t="s">
        <v>372</v>
      </c>
      <c r="F94" s="10" t="s">
        <v>352</v>
      </c>
      <c r="G94" s="29">
        <v>0</v>
      </c>
      <c r="H94" s="12">
        <v>0</v>
      </c>
      <c r="I94" s="12">
        <v>0</v>
      </c>
      <c r="J94" s="11">
        <v>0</v>
      </c>
      <c r="K94" s="12">
        <v>0</v>
      </c>
      <c r="L94" s="27" t="s">
        <v>354</v>
      </c>
      <c r="M94" s="27"/>
    </row>
    <row r="95" spans="1:13" ht="25.5" x14ac:dyDescent="0.2">
      <c r="A95" s="23" t="s">
        <v>137</v>
      </c>
      <c r="B95" s="3" t="s">
        <v>306</v>
      </c>
      <c r="C95" s="4" t="s">
        <v>2</v>
      </c>
      <c r="D95" s="4"/>
      <c r="E95" s="40" t="s">
        <v>372</v>
      </c>
      <c r="F95" s="10" t="s">
        <v>352</v>
      </c>
      <c r="G95" s="29">
        <v>0</v>
      </c>
      <c r="H95" s="12">
        <v>0</v>
      </c>
      <c r="I95" s="12">
        <v>0</v>
      </c>
      <c r="J95" s="11">
        <v>0</v>
      </c>
      <c r="K95" s="12">
        <v>0</v>
      </c>
      <c r="L95" s="27" t="s">
        <v>354</v>
      </c>
      <c r="M95" s="27"/>
    </row>
    <row r="96" spans="1:13" ht="25.5" x14ac:dyDescent="0.2">
      <c r="A96" s="23" t="s">
        <v>138</v>
      </c>
      <c r="B96" s="3" t="s">
        <v>307</v>
      </c>
      <c r="C96" s="4" t="s">
        <v>2</v>
      </c>
      <c r="D96" s="4"/>
      <c r="E96" s="40" t="s">
        <v>372</v>
      </c>
      <c r="F96" s="10" t="s">
        <v>352</v>
      </c>
      <c r="G96" s="29">
        <v>0</v>
      </c>
      <c r="H96" s="12">
        <v>0</v>
      </c>
      <c r="I96" s="12">
        <v>0</v>
      </c>
      <c r="J96" s="11">
        <v>0</v>
      </c>
      <c r="K96" s="12">
        <v>0</v>
      </c>
      <c r="L96" s="27" t="s">
        <v>354</v>
      </c>
      <c r="M96" s="27"/>
    </row>
    <row r="97" spans="1:13" ht="25.5" x14ac:dyDescent="0.2">
      <c r="A97" s="23" t="s">
        <v>139</v>
      </c>
      <c r="B97" s="3" t="s">
        <v>177</v>
      </c>
      <c r="C97" s="4" t="s">
        <v>5</v>
      </c>
      <c r="D97" s="4"/>
      <c r="E97" s="40" t="s">
        <v>372</v>
      </c>
      <c r="F97" s="10" t="s">
        <v>352</v>
      </c>
      <c r="G97" s="29">
        <v>0</v>
      </c>
      <c r="H97" s="12">
        <v>0</v>
      </c>
      <c r="I97" s="12">
        <v>0</v>
      </c>
      <c r="J97" s="11">
        <v>0</v>
      </c>
      <c r="K97" s="12">
        <v>0</v>
      </c>
      <c r="L97" s="27" t="s">
        <v>354</v>
      </c>
      <c r="M97" s="27"/>
    </row>
    <row r="98" spans="1:13" ht="25.5" x14ac:dyDescent="0.2">
      <c r="A98" s="23" t="s">
        <v>140</v>
      </c>
      <c r="B98" s="3" t="s">
        <v>308</v>
      </c>
      <c r="C98" s="4" t="s">
        <v>5</v>
      </c>
      <c r="D98" s="4"/>
      <c r="E98" s="40" t="s">
        <v>372</v>
      </c>
      <c r="F98" s="10" t="s">
        <v>352</v>
      </c>
      <c r="G98" s="29">
        <v>0</v>
      </c>
      <c r="H98" s="12">
        <v>0</v>
      </c>
      <c r="I98" s="12">
        <v>0</v>
      </c>
      <c r="J98" s="11">
        <v>0</v>
      </c>
      <c r="K98" s="12">
        <v>0</v>
      </c>
      <c r="L98" s="27" t="s">
        <v>354</v>
      </c>
      <c r="M98" s="27"/>
    </row>
    <row r="99" spans="1:13" ht="25.5" x14ac:dyDescent="0.2">
      <c r="A99" s="23" t="s">
        <v>141</v>
      </c>
      <c r="B99" s="3" t="s">
        <v>178</v>
      </c>
      <c r="C99" s="4" t="s">
        <v>5</v>
      </c>
      <c r="D99" s="4"/>
      <c r="E99" s="40" t="s">
        <v>372</v>
      </c>
      <c r="F99" s="10" t="s">
        <v>352</v>
      </c>
      <c r="G99" s="29">
        <v>0</v>
      </c>
      <c r="H99" s="12">
        <v>0</v>
      </c>
      <c r="I99" s="12">
        <v>0</v>
      </c>
      <c r="J99" s="11">
        <v>0</v>
      </c>
      <c r="K99" s="12">
        <v>0</v>
      </c>
      <c r="L99" s="27" t="s">
        <v>354</v>
      </c>
      <c r="M99" s="27"/>
    </row>
    <row r="100" spans="1:13" ht="25.5" x14ac:dyDescent="0.2">
      <c r="A100" s="23" t="s">
        <v>142</v>
      </c>
      <c r="B100" s="3" t="s">
        <v>179</v>
      </c>
      <c r="C100" s="4" t="s">
        <v>5</v>
      </c>
      <c r="D100" s="4"/>
      <c r="E100" s="40" t="s">
        <v>372</v>
      </c>
      <c r="F100" s="10" t="s">
        <v>352</v>
      </c>
      <c r="G100" s="29">
        <v>0</v>
      </c>
      <c r="H100" s="12">
        <v>0</v>
      </c>
      <c r="I100" s="12">
        <v>0</v>
      </c>
      <c r="J100" s="11">
        <v>0</v>
      </c>
      <c r="K100" s="12">
        <v>0</v>
      </c>
      <c r="L100" s="27" t="s">
        <v>354</v>
      </c>
      <c r="M100" s="27"/>
    </row>
    <row r="101" spans="1:13" ht="25.5" x14ac:dyDescent="0.2">
      <c r="A101" s="23" t="s">
        <v>143</v>
      </c>
      <c r="B101" s="3" t="s">
        <v>180</v>
      </c>
      <c r="C101" s="4" t="s">
        <v>5</v>
      </c>
      <c r="D101" s="4"/>
      <c r="E101" s="40" t="s">
        <v>372</v>
      </c>
      <c r="F101" s="10" t="s">
        <v>352</v>
      </c>
      <c r="G101" s="29">
        <v>0</v>
      </c>
      <c r="H101" s="12">
        <v>0</v>
      </c>
      <c r="I101" s="12">
        <v>0</v>
      </c>
      <c r="J101" s="11">
        <v>0</v>
      </c>
      <c r="K101" s="12">
        <v>0</v>
      </c>
      <c r="L101" s="27" t="s">
        <v>354</v>
      </c>
      <c r="M101" s="27"/>
    </row>
    <row r="102" spans="1:13" ht="25.5" x14ac:dyDescent="0.2">
      <c r="A102" s="23" t="s">
        <v>144</v>
      </c>
      <c r="B102" s="3" t="s">
        <v>181</v>
      </c>
      <c r="C102" s="4" t="s">
        <v>5</v>
      </c>
      <c r="D102" s="4"/>
      <c r="E102" s="40" t="s">
        <v>372</v>
      </c>
      <c r="F102" s="10" t="s">
        <v>352</v>
      </c>
      <c r="G102" s="29">
        <v>0</v>
      </c>
      <c r="H102" s="12">
        <v>0</v>
      </c>
      <c r="I102" s="12">
        <v>0</v>
      </c>
      <c r="J102" s="11">
        <v>0</v>
      </c>
      <c r="K102" s="12">
        <v>0</v>
      </c>
      <c r="L102" s="27" t="s">
        <v>354</v>
      </c>
      <c r="M102" s="27"/>
    </row>
    <row r="103" spans="1:13" ht="25.5" x14ac:dyDescent="0.2">
      <c r="A103" s="23" t="s">
        <v>145</v>
      </c>
      <c r="B103" s="3" t="s">
        <v>182</v>
      </c>
      <c r="C103" s="4" t="s">
        <v>5</v>
      </c>
      <c r="D103" s="4"/>
      <c r="E103" s="40" t="s">
        <v>372</v>
      </c>
      <c r="F103" s="10" t="s">
        <v>352</v>
      </c>
      <c r="G103" s="29">
        <v>0</v>
      </c>
      <c r="H103" s="12">
        <v>0</v>
      </c>
      <c r="I103" s="12">
        <v>0</v>
      </c>
      <c r="J103" s="11">
        <v>0</v>
      </c>
      <c r="K103" s="12">
        <v>0</v>
      </c>
      <c r="L103" s="27" t="s">
        <v>354</v>
      </c>
      <c r="M103" s="27"/>
    </row>
    <row r="104" spans="1:13" ht="25.5" x14ac:dyDescent="0.2">
      <c r="A104" s="23" t="s">
        <v>146</v>
      </c>
      <c r="B104" s="3" t="s">
        <v>183</v>
      </c>
      <c r="C104" s="4" t="s">
        <v>5</v>
      </c>
      <c r="D104" s="4"/>
      <c r="E104" s="40" t="s">
        <v>372</v>
      </c>
      <c r="F104" s="10" t="s">
        <v>352</v>
      </c>
      <c r="G104" s="29">
        <v>0</v>
      </c>
      <c r="H104" s="12">
        <v>0</v>
      </c>
      <c r="I104" s="12">
        <v>0</v>
      </c>
      <c r="J104" s="11">
        <v>0</v>
      </c>
      <c r="K104" s="12">
        <v>0</v>
      </c>
      <c r="L104" s="27" t="s">
        <v>354</v>
      </c>
      <c r="M104" s="27"/>
    </row>
    <row r="105" spans="1:13" ht="25.5" x14ac:dyDescent="0.2">
      <c r="A105" s="23" t="s">
        <v>147</v>
      </c>
      <c r="B105" s="3" t="s">
        <v>184</v>
      </c>
      <c r="C105" s="4" t="s">
        <v>5</v>
      </c>
      <c r="D105" s="4"/>
      <c r="E105" s="40" t="s">
        <v>372</v>
      </c>
      <c r="F105" s="10" t="s">
        <v>352</v>
      </c>
      <c r="G105" s="29">
        <v>0</v>
      </c>
      <c r="H105" s="12">
        <v>0</v>
      </c>
      <c r="I105" s="12">
        <v>0</v>
      </c>
      <c r="J105" s="11">
        <v>0</v>
      </c>
      <c r="K105" s="12">
        <v>0</v>
      </c>
      <c r="L105" s="27" t="s">
        <v>354</v>
      </c>
      <c r="M105" s="27"/>
    </row>
    <row r="106" spans="1:13" ht="25.5" x14ac:dyDescent="0.2">
      <c r="A106" s="23" t="s">
        <v>148</v>
      </c>
      <c r="B106" s="3" t="s">
        <v>185</v>
      </c>
      <c r="C106" s="4" t="s">
        <v>5</v>
      </c>
      <c r="D106" s="4"/>
      <c r="E106" s="40" t="s">
        <v>372</v>
      </c>
      <c r="F106" s="10" t="s">
        <v>352</v>
      </c>
      <c r="G106" s="29">
        <v>0</v>
      </c>
      <c r="H106" s="12">
        <v>0</v>
      </c>
      <c r="I106" s="12">
        <v>0</v>
      </c>
      <c r="J106" s="11">
        <v>0</v>
      </c>
      <c r="K106" s="12">
        <v>0</v>
      </c>
      <c r="L106" s="27" t="s">
        <v>354</v>
      </c>
      <c r="M106" s="27"/>
    </row>
    <row r="107" spans="1:13" x14ac:dyDescent="0.2">
      <c r="G107" s="35" t="s">
        <v>151</v>
      </c>
      <c r="H107" s="13">
        <f>SUM(H2:H106)</f>
        <v>0</v>
      </c>
      <c r="I107" s="13"/>
      <c r="K107" s="13">
        <f>SUM(K2:K106)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P1" workbookViewId="0">
      <selection activeCell="W15" sqref="W15:W23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17</v>
      </c>
      <c r="B2" s="43">
        <v>28</v>
      </c>
      <c r="C2" s="43" t="s">
        <v>464</v>
      </c>
      <c r="D2" s="43" t="s">
        <v>476</v>
      </c>
      <c r="E2" s="43" t="s">
        <v>444</v>
      </c>
      <c r="F2" s="43" t="s">
        <v>486</v>
      </c>
      <c r="G2" s="43">
        <v>4115</v>
      </c>
      <c r="H2" s="43">
        <v>4120</v>
      </c>
      <c r="I2" s="43">
        <v>4077</v>
      </c>
      <c r="J2" s="43">
        <v>1400</v>
      </c>
      <c r="K2" s="43">
        <v>1400</v>
      </c>
      <c r="L2" s="43" t="s">
        <v>372</v>
      </c>
      <c r="M2" s="43" t="s">
        <v>478</v>
      </c>
      <c r="N2" s="44">
        <v>8.2754599999999998E-2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10" si="0">N2*V2*(1-W2)</f>
        <v>3.1875434040956795E-2</v>
      </c>
    </row>
    <row r="3" spans="1:24" x14ac:dyDescent="0.2">
      <c r="A3" s="43">
        <v>17</v>
      </c>
      <c r="B3" s="43">
        <v>28</v>
      </c>
      <c r="C3" s="43" t="s">
        <v>464</v>
      </c>
      <c r="D3" s="43" t="s">
        <v>476</v>
      </c>
      <c r="E3" s="43" t="s">
        <v>444</v>
      </c>
      <c r="F3" s="43" t="s">
        <v>486</v>
      </c>
      <c r="G3" s="43">
        <v>4118</v>
      </c>
      <c r="H3" s="43">
        <v>4123</v>
      </c>
      <c r="I3" s="43">
        <v>4080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1.72993E-2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6.6633479722543985E-3</v>
      </c>
    </row>
    <row r="4" spans="1:24" x14ac:dyDescent="0.2">
      <c r="A4" s="43">
        <v>17</v>
      </c>
      <c r="B4" s="43">
        <v>28</v>
      </c>
      <c r="C4" s="43" t="s">
        <v>464</v>
      </c>
      <c r="D4" s="43" t="s">
        <v>476</v>
      </c>
      <c r="E4" s="43" t="s">
        <v>444</v>
      </c>
      <c r="F4" s="43" t="s">
        <v>486</v>
      </c>
      <c r="G4" s="43">
        <v>4969</v>
      </c>
      <c r="H4" s="43">
        <v>4999</v>
      </c>
      <c r="I4" s="43">
        <v>4977</v>
      </c>
      <c r="J4" s="43">
        <v>1700</v>
      </c>
      <c r="K4" s="43">
        <v>1700</v>
      </c>
      <c r="L4" s="43" t="s">
        <v>372</v>
      </c>
      <c r="M4" s="43" t="s">
        <v>478</v>
      </c>
      <c r="N4" s="44">
        <v>1.50794E-2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450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5.8082864285151992E-3</v>
      </c>
    </row>
    <row r="5" spans="1:24" x14ac:dyDescent="0.2">
      <c r="A5" s="43">
        <v>17</v>
      </c>
      <c r="B5" s="43">
        <v>28</v>
      </c>
      <c r="C5" s="43" t="s">
        <v>464</v>
      </c>
      <c r="D5" s="43" t="s">
        <v>476</v>
      </c>
      <c r="E5" s="43" t="s">
        <v>444</v>
      </c>
      <c r="F5" s="43" t="s">
        <v>486</v>
      </c>
      <c r="G5" s="43">
        <v>5227</v>
      </c>
      <c r="H5" s="43">
        <v>5257</v>
      </c>
      <c r="I5" s="43">
        <v>7143</v>
      </c>
      <c r="J5" s="43">
        <v>2110</v>
      </c>
      <c r="K5" s="43">
        <v>2110</v>
      </c>
      <c r="L5" s="43" t="s">
        <v>372</v>
      </c>
      <c r="M5" s="43" t="s">
        <v>478</v>
      </c>
      <c r="N5" s="44">
        <v>8.5649000000000003E-2</v>
      </c>
      <c r="O5" s="43" t="s">
        <v>405</v>
      </c>
      <c r="P5" s="43" t="s">
        <v>406</v>
      </c>
      <c r="Q5" s="43">
        <v>26</v>
      </c>
      <c r="R5" s="43">
        <v>21</v>
      </c>
      <c r="S5" s="43" t="s">
        <v>446</v>
      </c>
      <c r="T5" s="43" t="s">
        <v>447</v>
      </c>
      <c r="U5" s="43" t="s">
        <v>446</v>
      </c>
      <c r="V5" s="45">
        <v>1.671602</v>
      </c>
      <c r="W5" s="45">
        <v>0.78300000000000003</v>
      </c>
      <c r="X5" s="45">
        <f t="shared" si="0"/>
        <v>3.1068115614465999E-2</v>
      </c>
    </row>
    <row r="6" spans="1:24" x14ac:dyDescent="0.2">
      <c r="A6" s="43">
        <v>17</v>
      </c>
      <c r="B6" s="43">
        <v>28</v>
      </c>
      <c r="C6" s="43" t="s">
        <v>464</v>
      </c>
      <c r="D6" s="43" t="s">
        <v>476</v>
      </c>
      <c r="E6" s="43" t="s">
        <v>444</v>
      </c>
      <c r="F6" s="43" t="s">
        <v>486</v>
      </c>
      <c r="G6" s="43">
        <v>5228</v>
      </c>
      <c r="H6" s="43">
        <v>5258</v>
      </c>
      <c r="I6" s="43">
        <v>7144</v>
      </c>
      <c r="J6" s="43">
        <v>2110</v>
      </c>
      <c r="K6" s="43">
        <v>2110</v>
      </c>
      <c r="L6" s="43" t="s">
        <v>372</v>
      </c>
      <c r="M6" s="43" t="s">
        <v>478</v>
      </c>
      <c r="N6" s="44">
        <v>0.35249799999999998</v>
      </c>
      <c r="O6" s="43" t="s">
        <v>405</v>
      </c>
      <c r="P6" s="43" t="s">
        <v>406</v>
      </c>
      <c r="Q6" s="43">
        <v>26</v>
      </c>
      <c r="R6" s="43">
        <v>21</v>
      </c>
      <c r="S6" s="43" t="s">
        <v>446</v>
      </c>
      <c r="T6" s="43" t="s">
        <v>447</v>
      </c>
      <c r="U6" s="43" t="s">
        <v>446</v>
      </c>
      <c r="V6" s="45">
        <v>1.671602</v>
      </c>
      <c r="W6" s="45">
        <v>0.78300000000000003</v>
      </c>
      <c r="X6" s="45">
        <f t="shared" si="0"/>
        <v>0.127864290509732</v>
      </c>
    </row>
    <row r="7" spans="1:24" x14ac:dyDescent="0.2">
      <c r="A7" s="43">
        <v>17</v>
      </c>
      <c r="B7" s="43">
        <v>28</v>
      </c>
      <c r="C7" s="43" t="s">
        <v>464</v>
      </c>
      <c r="D7" s="43" t="s">
        <v>476</v>
      </c>
      <c r="E7" s="43" t="s">
        <v>444</v>
      </c>
      <c r="F7" s="43" t="s">
        <v>486</v>
      </c>
      <c r="G7" s="43">
        <v>5768</v>
      </c>
      <c r="H7" s="43">
        <v>5773</v>
      </c>
      <c r="I7" s="43">
        <v>5707</v>
      </c>
      <c r="J7" s="43">
        <v>1900</v>
      </c>
      <c r="K7" s="43">
        <v>1900</v>
      </c>
      <c r="L7" s="43" t="s">
        <v>372</v>
      </c>
      <c r="M7" s="43" t="s">
        <v>478</v>
      </c>
      <c r="N7" s="44">
        <v>0.115325</v>
      </c>
      <c r="O7" s="43" t="s">
        <v>405</v>
      </c>
      <c r="P7" s="43" t="s">
        <v>406</v>
      </c>
      <c r="Q7" s="43">
        <v>70</v>
      </c>
      <c r="R7" s="43">
        <v>10</v>
      </c>
      <c r="S7" s="43" t="s">
        <v>407</v>
      </c>
      <c r="T7" s="43" t="s">
        <v>410</v>
      </c>
      <c r="U7" s="43" t="s">
        <v>411</v>
      </c>
      <c r="V7" s="45">
        <v>0.19295699999999999</v>
      </c>
      <c r="W7" s="45">
        <v>0.78300000000000003</v>
      </c>
      <c r="X7" s="45">
        <f t="shared" si="0"/>
        <v>4.828850227424999E-3</v>
      </c>
    </row>
    <row r="8" spans="1:24" x14ac:dyDescent="0.2">
      <c r="A8" s="43">
        <v>17</v>
      </c>
      <c r="B8" s="43">
        <v>28</v>
      </c>
      <c r="C8" s="43" t="s">
        <v>464</v>
      </c>
      <c r="D8" s="43" t="s">
        <v>476</v>
      </c>
      <c r="E8" s="43" t="s">
        <v>444</v>
      </c>
      <c r="F8" s="43" t="s">
        <v>486</v>
      </c>
      <c r="G8" s="43">
        <v>5771</v>
      </c>
      <c r="H8" s="43">
        <v>5776</v>
      </c>
      <c r="I8" s="43">
        <v>5710</v>
      </c>
      <c r="J8" s="43">
        <v>1900</v>
      </c>
      <c r="K8" s="43">
        <v>1900</v>
      </c>
      <c r="L8" s="43" t="s">
        <v>372</v>
      </c>
      <c r="M8" s="43" t="s">
        <v>478</v>
      </c>
      <c r="N8" s="44">
        <v>1.6127699999999998E-2</v>
      </c>
      <c r="O8" s="43" t="s">
        <v>405</v>
      </c>
      <c r="P8" s="43" t="s">
        <v>406</v>
      </c>
      <c r="Q8" s="43">
        <v>70</v>
      </c>
      <c r="R8" s="43">
        <v>10</v>
      </c>
      <c r="S8" s="43" t="s">
        <v>407</v>
      </c>
      <c r="T8" s="43" t="s">
        <v>410</v>
      </c>
      <c r="U8" s="43" t="s">
        <v>411</v>
      </c>
      <c r="V8" s="45">
        <v>0.19295699999999999</v>
      </c>
      <c r="W8" s="45">
        <v>0.78300000000000003</v>
      </c>
      <c r="X8" s="45">
        <f t="shared" si="0"/>
        <v>6.7529371613129976E-4</v>
      </c>
    </row>
    <row r="9" spans="1:24" x14ac:dyDescent="0.2">
      <c r="A9" s="43">
        <v>17</v>
      </c>
      <c r="B9" s="43">
        <v>28</v>
      </c>
      <c r="C9" s="43" t="s">
        <v>464</v>
      </c>
      <c r="D9" s="43" t="s">
        <v>476</v>
      </c>
      <c r="E9" s="43" t="s">
        <v>444</v>
      </c>
      <c r="F9" s="43" t="s">
        <v>486</v>
      </c>
      <c r="G9" s="43">
        <v>50135</v>
      </c>
      <c r="H9" s="43">
        <v>50136</v>
      </c>
      <c r="I9" s="43">
        <v>50088</v>
      </c>
      <c r="J9" s="43">
        <v>6430</v>
      </c>
      <c r="K9" s="43">
        <v>6430</v>
      </c>
      <c r="L9" s="43" t="s">
        <v>372</v>
      </c>
      <c r="M9" s="43" t="s">
        <v>478</v>
      </c>
      <c r="N9" s="44">
        <v>0.68548399999999998</v>
      </c>
      <c r="O9" s="43" t="s">
        <v>405</v>
      </c>
      <c r="P9" s="43" t="s">
        <v>406</v>
      </c>
      <c r="Q9" s="43">
        <v>16</v>
      </c>
      <c r="R9" s="43">
        <v>60</v>
      </c>
      <c r="S9" s="43" t="s">
        <v>417</v>
      </c>
      <c r="T9" s="43" t="s">
        <v>487</v>
      </c>
      <c r="U9" s="43" t="s">
        <v>443</v>
      </c>
      <c r="V9" s="45">
        <v>0.78656000000000004</v>
      </c>
      <c r="W9" s="45">
        <v>0.78300000000000003</v>
      </c>
      <c r="X9" s="45">
        <f t="shared" si="0"/>
        <v>0.11700082202367999</v>
      </c>
    </row>
    <row r="10" spans="1:24" x14ac:dyDescent="0.2">
      <c r="A10" s="43">
        <v>17</v>
      </c>
      <c r="B10" s="43">
        <v>28</v>
      </c>
      <c r="C10" s="43" t="s">
        <v>464</v>
      </c>
      <c r="D10" s="43" t="s">
        <v>476</v>
      </c>
      <c r="E10" s="43" t="s">
        <v>444</v>
      </c>
      <c r="F10" s="43" t="s">
        <v>486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5.0111999999999997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0.78300000000000003</v>
      </c>
      <c r="X10" s="45">
        <f t="shared" si="0"/>
        <v>0.77972239457279979</v>
      </c>
    </row>
    <row r="11" spans="1:24" x14ac:dyDescent="0.2">
      <c r="N11" s="44">
        <f>SUM(N2:N10)</f>
        <v>6.381416999999999</v>
      </c>
      <c r="X11" s="45">
        <f>SUM(X2:X10)</f>
        <v>1.1055068351059605</v>
      </c>
    </row>
    <row r="14" spans="1:24" x14ac:dyDescent="0.2">
      <c r="A14" s="43" t="s">
        <v>377</v>
      </c>
      <c r="B14" s="43" t="s">
        <v>378</v>
      </c>
      <c r="C14" s="43" t="s">
        <v>379</v>
      </c>
      <c r="D14" s="43" t="s">
        <v>380</v>
      </c>
      <c r="E14" s="43" t="s">
        <v>381</v>
      </c>
      <c r="F14" s="43" t="s">
        <v>382</v>
      </c>
      <c r="G14" s="43" t="s">
        <v>383</v>
      </c>
      <c r="H14" s="43" t="s">
        <v>384</v>
      </c>
      <c r="I14" s="43" t="s">
        <v>385</v>
      </c>
      <c r="J14" s="43" t="s">
        <v>386</v>
      </c>
      <c r="K14" s="43" t="s">
        <v>387</v>
      </c>
      <c r="L14" s="43" t="s">
        <v>388</v>
      </c>
      <c r="M14" s="43" t="s">
        <v>389</v>
      </c>
      <c r="N14" s="44" t="s">
        <v>391</v>
      </c>
      <c r="O14" s="43" t="s">
        <v>392</v>
      </c>
      <c r="P14" s="43" t="s">
        <v>393</v>
      </c>
      <c r="Q14" s="43" t="s">
        <v>394</v>
      </c>
      <c r="R14" s="43" t="s">
        <v>395</v>
      </c>
      <c r="S14" s="43" t="s">
        <v>396</v>
      </c>
      <c r="T14" s="43" t="s">
        <v>397</v>
      </c>
      <c r="U14" s="43" t="s">
        <v>398</v>
      </c>
      <c r="V14" s="45" t="s">
        <v>589</v>
      </c>
      <c r="W14" s="45" t="s">
        <v>590</v>
      </c>
      <c r="X14" s="45" t="s">
        <v>591</v>
      </c>
    </row>
    <row r="15" spans="1:24" x14ac:dyDescent="0.2">
      <c r="A15" s="43">
        <v>17</v>
      </c>
      <c r="B15" s="43">
        <v>28</v>
      </c>
      <c r="C15" s="43" t="s">
        <v>464</v>
      </c>
      <c r="D15" s="43" t="s">
        <v>476</v>
      </c>
      <c r="E15" s="43" t="s">
        <v>444</v>
      </c>
      <c r="F15" s="43" t="s">
        <v>486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372</v>
      </c>
      <c r="M15" s="43" t="s">
        <v>478</v>
      </c>
      <c r="N15" s="44">
        <v>8.2754599999999998E-2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7.8337940000000001</v>
      </c>
      <c r="W15" s="45">
        <v>0.6</v>
      </c>
      <c r="X15" s="45">
        <f t="shared" ref="X15:X23" si="1">N15*V15*(1-W15)</f>
        <v>0.25931299558096005</v>
      </c>
    </row>
    <row r="16" spans="1:24" x14ac:dyDescent="0.2">
      <c r="A16" s="43">
        <v>17</v>
      </c>
      <c r="B16" s="43">
        <v>28</v>
      </c>
      <c r="C16" s="43" t="s">
        <v>464</v>
      </c>
      <c r="D16" s="43" t="s">
        <v>476</v>
      </c>
      <c r="E16" s="43" t="s">
        <v>444</v>
      </c>
      <c r="F16" s="43" t="s">
        <v>486</v>
      </c>
      <c r="G16" s="43">
        <v>4118</v>
      </c>
      <c r="H16" s="43">
        <v>4123</v>
      </c>
      <c r="I16" s="43">
        <v>4080</v>
      </c>
      <c r="J16" s="43">
        <v>1400</v>
      </c>
      <c r="K16" s="43">
        <v>1400</v>
      </c>
      <c r="L16" s="43" t="s">
        <v>372</v>
      </c>
      <c r="M16" s="43" t="s">
        <v>478</v>
      </c>
      <c r="N16" s="44">
        <v>1.72993E-2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0.6</v>
      </c>
      <c r="X16" s="45">
        <f t="shared" si="1"/>
        <v>5.4207661017680001E-2</v>
      </c>
    </row>
    <row r="17" spans="1:24" x14ac:dyDescent="0.2">
      <c r="A17" s="43">
        <v>17</v>
      </c>
      <c r="B17" s="43">
        <v>28</v>
      </c>
      <c r="C17" s="43" t="s">
        <v>464</v>
      </c>
      <c r="D17" s="43" t="s">
        <v>476</v>
      </c>
      <c r="E17" s="43" t="s">
        <v>444</v>
      </c>
      <c r="F17" s="43" t="s">
        <v>486</v>
      </c>
      <c r="G17" s="43">
        <v>4969</v>
      </c>
      <c r="H17" s="43">
        <v>4999</v>
      </c>
      <c r="I17" s="43">
        <v>4977</v>
      </c>
      <c r="J17" s="43">
        <v>1700</v>
      </c>
      <c r="K17" s="43">
        <v>1700</v>
      </c>
      <c r="L17" s="43" t="s">
        <v>372</v>
      </c>
      <c r="M17" s="43" t="s">
        <v>478</v>
      </c>
      <c r="N17" s="44">
        <v>1.50794E-2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450</v>
      </c>
      <c r="U17" s="43" t="s">
        <v>408</v>
      </c>
      <c r="V17" s="45">
        <v>7.8337940000000001</v>
      </c>
      <c r="W17" s="45">
        <v>0.6</v>
      </c>
      <c r="X17" s="45">
        <f t="shared" si="1"/>
        <v>4.7251565297440005E-2</v>
      </c>
    </row>
    <row r="18" spans="1:24" x14ac:dyDescent="0.2">
      <c r="A18" s="43">
        <v>17</v>
      </c>
      <c r="B18" s="43">
        <v>28</v>
      </c>
      <c r="C18" s="43" t="s">
        <v>464</v>
      </c>
      <c r="D18" s="43" t="s">
        <v>476</v>
      </c>
      <c r="E18" s="43" t="s">
        <v>444</v>
      </c>
      <c r="F18" s="43" t="s">
        <v>486</v>
      </c>
      <c r="G18" s="43">
        <v>5227</v>
      </c>
      <c r="H18" s="43">
        <v>5257</v>
      </c>
      <c r="I18" s="43">
        <v>7143</v>
      </c>
      <c r="J18" s="43">
        <v>2110</v>
      </c>
      <c r="K18" s="43">
        <v>2110</v>
      </c>
      <c r="L18" s="43" t="s">
        <v>372</v>
      </c>
      <c r="M18" s="43" t="s">
        <v>478</v>
      </c>
      <c r="N18" s="44">
        <v>8.5649000000000003E-2</v>
      </c>
      <c r="O18" s="43" t="s">
        <v>405</v>
      </c>
      <c r="P18" s="43" t="s">
        <v>406</v>
      </c>
      <c r="Q18" s="43">
        <v>26</v>
      </c>
      <c r="R18" s="43">
        <v>21</v>
      </c>
      <c r="S18" s="43" t="s">
        <v>446</v>
      </c>
      <c r="T18" s="43" t="s">
        <v>447</v>
      </c>
      <c r="U18" s="43" t="s">
        <v>446</v>
      </c>
      <c r="V18" s="45">
        <v>12.944876000000001</v>
      </c>
      <c r="W18" s="45">
        <v>0.6</v>
      </c>
      <c r="X18" s="45">
        <f t="shared" si="1"/>
        <v>0.44348627380960004</v>
      </c>
    </row>
    <row r="19" spans="1:24" x14ac:dyDescent="0.2">
      <c r="A19" s="43">
        <v>17</v>
      </c>
      <c r="B19" s="43">
        <v>28</v>
      </c>
      <c r="C19" s="43" t="s">
        <v>464</v>
      </c>
      <c r="D19" s="43" t="s">
        <v>476</v>
      </c>
      <c r="E19" s="43" t="s">
        <v>444</v>
      </c>
      <c r="F19" s="43" t="s">
        <v>486</v>
      </c>
      <c r="G19" s="43">
        <v>5228</v>
      </c>
      <c r="H19" s="43">
        <v>5258</v>
      </c>
      <c r="I19" s="43">
        <v>7144</v>
      </c>
      <c r="J19" s="43">
        <v>2110</v>
      </c>
      <c r="K19" s="43">
        <v>2110</v>
      </c>
      <c r="L19" s="43" t="s">
        <v>372</v>
      </c>
      <c r="M19" s="43" t="s">
        <v>478</v>
      </c>
      <c r="N19" s="44">
        <v>0.35249799999999998</v>
      </c>
      <c r="O19" s="43" t="s">
        <v>405</v>
      </c>
      <c r="P19" s="43" t="s">
        <v>406</v>
      </c>
      <c r="Q19" s="43">
        <v>26</v>
      </c>
      <c r="R19" s="43">
        <v>21</v>
      </c>
      <c r="S19" s="43" t="s">
        <v>446</v>
      </c>
      <c r="T19" s="43" t="s">
        <v>447</v>
      </c>
      <c r="U19" s="43" t="s">
        <v>446</v>
      </c>
      <c r="V19" s="45">
        <v>12.944876000000001</v>
      </c>
      <c r="W19" s="45">
        <v>0.6</v>
      </c>
      <c r="X19" s="45">
        <f t="shared" si="1"/>
        <v>1.8252171600992</v>
      </c>
    </row>
    <row r="20" spans="1:24" x14ac:dyDescent="0.2">
      <c r="A20" s="43">
        <v>17</v>
      </c>
      <c r="B20" s="43">
        <v>28</v>
      </c>
      <c r="C20" s="43" t="s">
        <v>464</v>
      </c>
      <c r="D20" s="43" t="s">
        <v>476</v>
      </c>
      <c r="E20" s="43" t="s">
        <v>444</v>
      </c>
      <c r="F20" s="43" t="s">
        <v>486</v>
      </c>
      <c r="G20" s="43">
        <v>5768</v>
      </c>
      <c r="H20" s="43">
        <v>5773</v>
      </c>
      <c r="I20" s="43">
        <v>5707</v>
      </c>
      <c r="J20" s="43">
        <v>1900</v>
      </c>
      <c r="K20" s="43">
        <v>1900</v>
      </c>
      <c r="L20" s="43" t="s">
        <v>372</v>
      </c>
      <c r="M20" s="43" t="s">
        <v>478</v>
      </c>
      <c r="N20" s="44">
        <v>0.115325</v>
      </c>
      <c r="O20" s="43" t="s">
        <v>405</v>
      </c>
      <c r="P20" s="43" t="s">
        <v>406</v>
      </c>
      <c r="Q20" s="43">
        <v>70</v>
      </c>
      <c r="R20" s="43">
        <v>10</v>
      </c>
      <c r="S20" s="43" t="s">
        <v>407</v>
      </c>
      <c r="T20" s="43" t="s">
        <v>410</v>
      </c>
      <c r="U20" s="43" t="s">
        <v>411</v>
      </c>
      <c r="V20" s="45">
        <v>1.1817740000000001</v>
      </c>
      <c r="W20" s="45">
        <v>0.6</v>
      </c>
      <c r="X20" s="45">
        <f t="shared" si="1"/>
        <v>5.4515234620000012E-2</v>
      </c>
    </row>
    <row r="21" spans="1:24" x14ac:dyDescent="0.2">
      <c r="A21" s="43">
        <v>17</v>
      </c>
      <c r="B21" s="43">
        <v>28</v>
      </c>
      <c r="C21" s="43" t="s">
        <v>464</v>
      </c>
      <c r="D21" s="43" t="s">
        <v>476</v>
      </c>
      <c r="E21" s="43" t="s">
        <v>444</v>
      </c>
      <c r="F21" s="43" t="s">
        <v>486</v>
      </c>
      <c r="G21" s="43">
        <v>5771</v>
      </c>
      <c r="H21" s="43">
        <v>5776</v>
      </c>
      <c r="I21" s="43">
        <v>5710</v>
      </c>
      <c r="J21" s="43">
        <v>1900</v>
      </c>
      <c r="K21" s="43">
        <v>1900</v>
      </c>
      <c r="L21" s="43" t="s">
        <v>372</v>
      </c>
      <c r="M21" s="43" t="s">
        <v>478</v>
      </c>
      <c r="N21" s="44">
        <v>1.6127699999999998E-2</v>
      </c>
      <c r="O21" s="43" t="s">
        <v>405</v>
      </c>
      <c r="P21" s="43" t="s">
        <v>406</v>
      </c>
      <c r="Q21" s="43">
        <v>70</v>
      </c>
      <c r="R21" s="43">
        <v>10</v>
      </c>
      <c r="S21" s="43" t="s">
        <v>407</v>
      </c>
      <c r="T21" s="43" t="s">
        <v>410</v>
      </c>
      <c r="U21" s="43" t="s">
        <v>411</v>
      </c>
      <c r="V21" s="45">
        <v>1.1817740000000001</v>
      </c>
      <c r="W21" s="45">
        <v>0.6</v>
      </c>
      <c r="X21" s="45">
        <f t="shared" si="1"/>
        <v>7.6237186159200006E-3</v>
      </c>
    </row>
    <row r="22" spans="1:24" x14ac:dyDescent="0.2">
      <c r="A22" s="43">
        <v>17</v>
      </c>
      <c r="B22" s="43">
        <v>28</v>
      </c>
      <c r="C22" s="43" t="s">
        <v>464</v>
      </c>
      <c r="D22" s="43" t="s">
        <v>476</v>
      </c>
      <c r="E22" s="43" t="s">
        <v>444</v>
      </c>
      <c r="F22" s="43" t="s">
        <v>486</v>
      </c>
      <c r="G22" s="43">
        <v>50135</v>
      </c>
      <c r="H22" s="43">
        <v>50136</v>
      </c>
      <c r="I22" s="43">
        <v>50088</v>
      </c>
      <c r="J22" s="43">
        <v>6430</v>
      </c>
      <c r="K22" s="43">
        <v>6430</v>
      </c>
      <c r="L22" s="43" t="s">
        <v>372</v>
      </c>
      <c r="M22" s="43" t="s">
        <v>478</v>
      </c>
      <c r="N22" s="44">
        <v>0.68548399999999998</v>
      </c>
      <c r="O22" s="43" t="s">
        <v>405</v>
      </c>
      <c r="P22" s="43" t="s">
        <v>406</v>
      </c>
      <c r="Q22" s="43">
        <v>16</v>
      </c>
      <c r="R22" s="43">
        <v>60</v>
      </c>
      <c r="S22" s="43" t="s">
        <v>417</v>
      </c>
      <c r="T22" s="43" t="s">
        <v>487</v>
      </c>
      <c r="U22" s="43" t="s">
        <v>443</v>
      </c>
      <c r="V22" s="45">
        <v>7.079313</v>
      </c>
      <c r="W22" s="45">
        <v>0.6</v>
      </c>
      <c r="X22" s="45">
        <f t="shared" si="1"/>
        <v>1.9411023169968002</v>
      </c>
    </row>
    <row r="23" spans="1:24" x14ac:dyDescent="0.2">
      <c r="A23" s="43">
        <v>17</v>
      </c>
      <c r="B23" s="43">
        <v>28</v>
      </c>
      <c r="C23" s="43" t="s">
        <v>464</v>
      </c>
      <c r="D23" s="43" t="s">
        <v>476</v>
      </c>
      <c r="E23" s="43" t="s">
        <v>444</v>
      </c>
      <c r="F23" s="43" t="s">
        <v>486</v>
      </c>
      <c r="G23" s="43">
        <v>52697</v>
      </c>
      <c r="H23" s="43">
        <v>52702</v>
      </c>
      <c r="I23" s="43">
        <v>52668</v>
      </c>
      <c r="J23" s="43">
        <v>8140</v>
      </c>
      <c r="K23" s="43">
        <v>8140</v>
      </c>
      <c r="L23" s="43" t="s">
        <v>372</v>
      </c>
      <c r="M23" s="43" t="s">
        <v>478</v>
      </c>
      <c r="N23" s="44">
        <v>5.0111999999999997</v>
      </c>
      <c r="O23" s="43" t="s">
        <v>405</v>
      </c>
      <c r="P23" s="43" t="s">
        <v>406</v>
      </c>
      <c r="Q23" s="43">
        <v>18</v>
      </c>
      <c r="R23" s="43">
        <v>10</v>
      </c>
      <c r="S23" s="43" t="s">
        <v>407</v>
      </c>
      <c r="T23" s="43" t="s">
        <v>420</v>
      </c>
      <c r="U23" s="43" t="s">
        <v>421</v>
      </c>
      <c r="V23" s="45">
        <v>3.4929570000000001</v>
      </c>
      <c r="W23" s="45">
        <v>0.6</v>
      </c>
      <c r="X23" s="45">
        <f t="shared" si="1"/>
        <v>7.0015624473600004</v>
      </c>
    </row>
    <row r="24" spans="1:24" x14ac:dyDescent="0.2">
      <c r="X24" s="45">
        <f>SUM(X15:X23)</f>
        <v>11.6342793733976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N1" workbookViewId="0">
      <selection activeCell="W18" sqref="W18:W2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29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18</v>
      </c>
      <c r="B2" s="43">
        <v>29</v>
      </c>
      <c r="C2" s="43" t="s">
        <v>464</v>
      </c>
      <c r="D2" s="43" t="s">
        <v>476</v>
      </c>
      <c r="E2" s="43" t="s">
        <v>432</v>
      </c>
      <c r="F2" s="43" t="s">
        <v>488</v>
      </c>
      <c r="G2" s="43">
        <v>3482</v>
      </c>
      <c r="H2" s="43">
        <v>3486</v>
      </c>
      <c r="I2" s="43">
        <v>3423</v>
      </c>
      <c r="J2" s="43">
        <v>1320</v>
      </c>
      <c r="K2" s="43">
        <v>1320</v>
      </c>
      <c r="L2" s="43" t="s">
        <v>372</v>
      </c>
      <c r="M2" s="43" t="s">
        <v>478</v>
      </c>
      <c r="N2" s="44">
        <v>7.7246199999999998E-3</v>
      </c>
      <c r="O2" s="43" t="s">
        <v>405</v>
      </c>
      <c r="P2" s="43" t="s">
        <v>406</v>
      </c>
      <c r="Q2" s="43">
        <v>20</v>
      </c>
      <c r="R2" s="43">
        <v>10</v>
      </c>
      <c r="S2" s="43" t="s">
        <v>407</v>
      </c>
      <c r="T2" s="43" t="s">
        <v>429</v>
      </c>
      <c r="U2" s="43" t="s">
        <v>428</v>
      </c>
      <c r="V2" s="45">
        <v>0.81160900000000002</v>
      </c>
      <c r="W2" s="45">
        <v>0.78300000000000003</v>
      </c>
      <c r="X2" s="45">
        <f t="shared" ref="X2:X13" si="0">N2*V2*(1-W2)</f>
        <v>1.3604535316468597E-3</v>
      </c>
    </row>
    <row r="3" spans="1:24" x14ac:dyDescent="0.2">
      <c r="A3" s="43">
        <v>18</v>
      </c>
      <c r="B3" s="43">
        <v>29</v>
      </c>
      <c r="C3" s="43" t="s">
        <v>464</v>
      </c>
      <c r="D3" s="43" t="s">
        <v>476</v>
      </c>
      <c r="E3" s="43" t="s">
        <v>432</v>
      </c>
      <c r="F3" s="43" t="s">
        <v>488</v>
      </c>
      <c r="G3" s="43">
        <v>3483</v>
      </c>
      <c r="H3" s="43">
        <v>3487</v>
      </c>
      <c r="I3" s="43">
        <v>3424</v>
      </c>
      <c r="J3" s="43">
        <v>1320</v>
      </c>
      <c r="K3" s="43">
        <v>1320</v>
      </c>
      <c r="L3" s="43" t="s">
        <v>372</v>
      </c>
      <c r="M3" s="43" t="s">
        <v>478</v>
      </c>
      <c r="N3" s="44">
        <v>1.35589E-2</v>
      </c>
      <c r="O3" s="43" t="s">
        <v>405</v>
      </c>
      <c r="P3" s="43" t="s">
        <v>406</v>
      </c>
      <c r="Q3" s="43">
        <v>20</v>
      </c>
      <c r="R3" s="43">
        <v>10</v>
      </c>
      <c r="S3" s="43" t="s">
        <v>407</v>
      </c>
      <c r="T3" s="43" t="s">
        <v>429</v>
      </c>
      <c r="U3" s="43" t="s">
        <v>428</v>
      </c>
      <c r="V3" s="45">
        <v>0.81160900000000002</v>
      </c>
      <c r="W3" s="45">
        <v>0.78300000000000003</v>
      </c>
      <c r="X3" s="45">
        <f t="shared" si="0"/>
        <v>2.3879819836116999E-3</v>
      </c>
    </row>
    <row r="4" spans="1:24" x14ac:dyDescent="0.2">
      <c r="A4" s="43">
        <v>18</v>
      </c>
      <c r="B4" s="43">
        <v>29</v>
      </c>
      <c r="C4" s="43" t="s">
        <v>464</v>
      </c>
      <c r="D4" s="43" t="s">
        <v>476</v>
      </c>
      <c r="E4" s="43" t="s">
        <v>432</v>
      </c>
      <c r="F4" s="43" t="s">
        <v>488</v>
      </c>
      <c r="G4" s="43">
        <v>4125</v>
      </c>
      <c r="H4" s="43">
        <v>4130</v>
      </c>
      <c r="I4" s="43">
        <v>4087</v>
      </c>
      <c r="J4" s="43">
        <v>1400</v>
      </c>
      <c r="K4" s="43">
        <v>1400</v>
      </c>
      <c r="L4" s="43" t="s">
        <v>372</v>
      </c>
      <c r="M4" s="43" t="s">
        <v>478</v>
      </c>
      <c r="N4" s="44">
        <v>0.48688700000000001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0.18753923593249597</v>
      </c>
    </row>
    <row r="5" spans="1:24" x14ac:dyDescent="0.2">
      <c r="A5" s="43">
        <v>18</v>
      </c>
      <c r="B5" s="43">
        <v>29</v>
      </c>
      <c r="C5" s="43" t="s">
        <v>464</v>
      </c>
      <c r="D5" s="43" t="s">
        <v>476</v>
      </c>
      <c r="E5" s="43" t="s">
        <v>432</v>
      </c>
      <c r="F5" s="43" t="s">
        <v>488</v>
      </c>
      <c r="G5" s="43">
        <v>4126</v>
      </c>
      <c r="H5" s="43">
        <v>4131</v>
      </c>
      <c r="I5" s="43">
        <v>4088</v>
      </c>
      <c r="J5" s="43">
        <v>1400</v>
      </c>
      <c r="K5" s="43">
        <v>1400</v>
      </c>
      <c r="L5" s="43" t="s">
        <v>372</v>
      </c>
      <c r="M5" s="43" t="s">
        <v>478</v>
      </c>
      <c r="N5" s="44">
        <v>3.48597E-2</v>
      </c>
      <c r="O5" s="43" t="s">
        <v>405</v>
      </c>
      <c r="P5" s="43" t="s">
        <v>406</v>
      </c>
      <c r="Q5" s="43">
        <v>3</v>
      </c>
      <c r="R5" s="43">
        <v>10</v>
      </c>
      <c r="S5" s="43" t="s">
        <v>407</v>
      </c>
      <c r="T5" s="43" t="s">
        <v>408</v>
      </c>
      <c r="U5" s="43" t="s">
        <v>408</v>
      </c>
      <c r="V5" s="45">
        <v>1.7750239999999999</v>
      </c>
      <c r="W5" s="45">
        <v>0.78300000000000003</v>
      </c>
      <c r="X5" s="45">
        <f t="shared" si="0"/>
        <v>1.3427266496817598E-2</v>
      </c>
    </row>
    <row r="6" spans="1:24" x14ac:dyDescent="0.2">
      <c r="A6" s="43">
        <v>18</v>
      </c>
      <c r="B6" s="43">
        <v>29</v>
      </c>
      <c r="C6" s="43" t="s">
        <v>464</v>
      </c>
      <c r="D6" s="43" t="s">
        <v>476</v>
      </c>
      <c r="E6" s="43" t="s">
        <v>432</v>
      </c>
      <c r="F6" s="43" t="s">
        <v>488</v>
      </c>
      <c r="G6" s="43">
        <v>4128</v>
      </c>
      <c r="H6" s="43">
        <v>4133</v>
      </c>
      <c r="I6" s="43">
        <v>4090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3.7273000000000001E-2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1.4356821892783998E-2</v>
      </c>
    </row>
    <row r="7" spans="1:24" x14ac:dyDescent="0.2">
      <c r="A7" s="43">
        <v>18</v>
      </c>
      <c r="B7" s="43">
        <v>29</v>
      </c>
      <c r="C7" s="43" t="s">
        <v>464</v>
      </c>
      <c r="D7" s="43" t="s">
        <v>476</v>
      </c>
      <c r="E7" s="43" t="s">
        <v>432</v>
      </c>
      <c r="F7" s="43" t="s">
        <v>488</v>
      </c>
      <c r="G7" s="43">
        <v>4130</v>
      </c>
      <c r="H7" s="43">
        <v>4135</v>
      </c>
      <c r="I7" s="43">
        <v>4092</v>
      </c>
      <c r="J7" s="43">
        <v>1400</v>
      </c>
      <c r="K7" s="43">
        <v>1400</v>
      </c>
      <c r="L7" s="43" t="s">
        <v>372</v>
      </c>
      <c r="M7" s="43" t="s">
        <v>478</v>
      </c>
      <c r="N7" s="44">
        <v>5.2322899999999999E-2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0.78300000000000003</v>
      </c>
      <c r="X7" s="45">
        <f t="shared" si="0"/>
        <v>2.0153745505163193E-2</v>
      </c>
    </row>
    <row r="8" spans="1:24" x14ac:dyDescent="0.2">
      <c r="A8" s="43">
        <v>18</v>
      </c>
      <c r="B8" s="43">
        <v>29</v>
      </c>
      <c r="C8" s="43" t="s">
        <v>464</v>
      </c>
      <c r="D8" s="43" t="s">
        <v>476</v>
      </c>
      <c r="E8" s="43" t="s">
        <v>432</v>
      </c>
      <c r="F8" s="43" t="s">
        <v>488</v>
      </c>
      <c r="G8" s="43">
        <v>4631</v>
      </c>
      <c r="H8" s="43">
        <v>4632</v>
      </c>
      <c r="I8" s="43">
        <v>4600</v>
      </c>
      <c r="J8" s="43">
        <v>1411</v>
      </c>
      <c r="K8" s="43">
        <v>1411</v>
      </c>
      <c r="L8" s="43" t="s">
        <v>372</v>
      </c>
      <c r="M8" s="43" t="s">
        <v>478</v>
      </c>
      <c r="N8" s="44">
        <v>1.0175099999999999E-2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409</v>
      </c>
      <c r="U8" s="43" t="s">
        <v>408</v>
      </c>
      <c r="V8" s="45">
        <v>1.7750239999999999</v>
      </c>
      <c r="W8" s="45">
        <v>0.78300000000000003</v>
      </c>
      <c r="X8" s="45">
        <f t="shared" si="0"/>
        <v>3.9192471344207998E-3</v>
      </c>
    </row>
    <row r="9" spans="1:24" x14ac:dyDescent="0.2">
      <c r="A9" s="43">
        <v>18</v>
      </c>
      <c r="B9" s="43">
        <v>29</v>
      </c>
      <c r="C9" s="43" t="s">
        <v>464</v>
      </c>
      <c r="D9" s="43" t="s">
        <v>476</v>
      </c>
      <c r="E9" s="43" t="s">
        <v>432</v>
      </c>
      <c r="F9" s="43" t="s">
        <v>488</v>
      </c>
      <c r="G9" s="43">
        <v>4632</v>
      </c>
      <c r="H9" s="43">
        <v>4633</v>
      </c>
      <c r="I9" s="43">
        <v>4601</v>
      </c>
      <c r="J9" s="43">
        <v>1411</v>
      </c>
      <c r="K9" s="43">
        <v>1411</v>
      </c>
      <c r="L9" s="43" t="s">
        <v>372</v>
      </c>
      <c r="M9" s="43" t="s">
        <v>478</v>
      </c>
      <c r="N9" s="44">
        <v>3.0975600000000001E-3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409</v>
      </c>
      <c r="U9" s="43" t="s">
        <v>408</v>
      </c>
      <c r="V9" s="45">
        <v>1.7750239999999999</v>
      </c>
      <c r="W9" s="45">
        <v>0.78300000000000003</v>
      </c>
      <c r="X9" s="45">
        <f t="shared" si="0"/>
        <v>1.1931188050924798E-3</v>
      </c>
    </row>
    <row r="10" spans="1:24" x14ac:dyDescent="0.2">
      <c r="A10" s="43">
        <v>18</v>
      </c>
      <c r="B10" s="43">
        <v>29</v>
      </c>
      <c r="C10" s="43" t="s">
        <v>464</v>
      </c>
      <c r="D10" s="43" t="s">
        <v>476</v>
      </c>
      <c r="E10" s="43" t="s">
        <v>432</v>
      </c>
      <c r="F10" s="43" t="s">
        <v>488</v>
      </c>
      <c r="G10" s="43">
        <v>4836</v>
      </c>
      <c r="H10" s="43">
        <v>4837</v>
      </c>
      <c r="I10" s="43">
        <v>4815</v>
      </c>
      <c r="J10" s="43">
        <v>1550</v>
      </c>
      <c r="K10" s="43">
        <v>1550</v>
      </c>
      <c r="L10" s="43" t="s">
        <v>372</v>
      </c>
      <c r="M10" s="43" t="s">
        <v>478</v>
      </c>
      <c r="N10" s="44">
        <v>7.9807300000000001E-3</v>
      </c>
      <c r="O10" s="43" t="s">
        <v>405</v>
      </c>
      <c r="P10" s="43" t="s">
        <v>406</v>
      </c>
      <c r="Q10" s="43">
        <v>22</v>
      </c>
      <c r="R10" s="43">
        <v>10</v>
      </c>
      <c r="S10" s="43" t="s">
        <v>407</v>
      </c>
      <c r="T10" s="43" t="s">
        <v>489</v>
      </c>
      <c r="U10" s="43" t="s">
        <v>490</v>
      </c>
      <c r="V10" s="45">
        <v>1.769803</v>
      </c>
      <c r="W10" s="45">
        <v>0.78300000000000003</v>
      </c>
      <c r="X10" s="45">
        <f t="shared" si="0"/>
        <v>3.0649774174732296E-3</v>
      </c>
    </row>
    <row r="11" spans="1:24" x14ac:dyDescent="0.2">
      <c r="A11" s="43">
        <v>18</v>
      </c>
      <c r="B11" s="43">
        <v>29</v>
      </c>
      <c r="C11" s="43" t="s">
        <v>464</v>
      </c>
      <c r="D11" s="43" t="s">
        <v>476</v>
      </c>
      <c r="E11" s="43" t="s">
        <v>432</v>
      </c>
      <c r="F11" s="43" t="s">
        <v>488</v>
      </c>
      <c r="G11" s="43">
        <v>5229</v>
      </c>
      <c r="H11" s="43">
        <v>5259</v>
      </c>
      <c r="I11" s="43">
        <v>7145</v>
      </c>
      <c r="J11" s="43">
        <v>2110</v>
      </c>
      <c r="K11" s="43">
        <v>2110</v>
      </c>
      <c r="L11" s="43" t="s">
        <v>372</v>
      </c>
      <c r="M11" s="43" t="s">
        <v>478</v>
      </c>
      <c r="N11" s="44">
        <v>6.2450499999999999E-2</v>
      </c>
      <c r="O11" s="43" t="s">
        <v>405</v>
      </c>
      <c r="P11" s="43" t="s">
        <v>406</v>
      </c>
      <c r="Q11" s="43">
        <v>26</v>
      </c>
      <c r="R11" s="43">
        <v>21</v>
      </c>
      <c r="S11" s="43" t="s">
        <v>446</v>
      </c>
      <c r="T11" s="43" t="s">
        <v>447</v>
      </c>
      <c r="U11" s="43" t="s">
        <v>446</v>
      </c>
      <c r="V11" s="45">
        <v>1.671602</v>
      </c>
      <c r="W11" s="45">
        <v>0.78300000000000003</v>
      </c>
      <c r="X11" s="45">
        <f t="shared" si="0"/>
        <v>2.2653146612116998E-2</v>
      </c>
    </row>
    <row r="12" spans="1:24" x14ac:dyDescent="0.2">
      <c r="A12" s="43">
        <v>18</v>
      </c>
      <c r="B12" s="43">
        <v>29</v>
      </c>
      <c r="C12" s="43" t="s">
        <v>464</v>
      </c>
      <c r="D12" s="43" t="s">
        <v>476</v>
      </c>
      <c r="E12" s="43" t="s">
        <v>432</v>
      </c>
      <c r="F12" s="43" t="s">
        <v>488</v>
      </c>
      <c r="G12" s="43">
        <v>14837</v>
      </c>
      <c r="H12" s="43">
        <v>14838</v>
      </c>
      <c r="I12" s="43">
        <v>14759</v>
      </c>
      <c r="J12" s="43">
        <v>3200</v>
      </c>
      <c r="K12" s="43">
        <v>3200</v>
      </c>
      <c r="L12" s="43" t="s">
        <v>372</v>
      </c>
      <c r="M12" s="43" t="s">
        <v>478</v>
      </c>
      <c r="N12" s="44">
        <v>1.52973</v>
      </c>
      <c r="O12" s="43" t="s">
        <v>405</v>
      </c>
      <c r="P12" s="43" t="s">
        <v>406</v>
      </c>
      <c r="Q12" s="43">
        <v>5</v>
      </c>
      <c r="R12" s="43">
        <v>30</v>
      </c>
      <c r="S12" s="43" t="s">
        <v>455</v>
      </c>
      <c r="T12" s="43" t="s">
        <v>456</v>
      </c>
      <c r="U12" s="43" t="s">
        <v>414</v>
      </c>
      <c r="V12" s="45">
        <v>9.3119999999999994E-2</v>
      </c>
      <c r="W12" s="45">
        <v>0.78300000000000003</v>
      </c>
      <c r="X12" s="45">
        <f t="shared" si="0"/>
        <v>3.0911315299199996E-2</v>
      </c>
    </row>
    <row r="13" spans="1:24" x14ac:dyDescent="0.2">
      <c r="A13" s="43">
        <v>18</v>
      </c>
      <c r="B13" s="43">
        <v>29</v>
      </c>
      <c r="C13" s="43" t="s">
        <v>464</v>
      </c>
      <c r="D13" s="43" t="s">
        <v>476</v>
      </c>
      <c r="E13" s="43" t="s">
        <v>432</v>
      </c>
      <c r="F13" s="43" t="s">
        <v>488</v>
      </c>
      <c r="G13" s="43">
        <v>52706</v>
      </c>
      <c r="H13" s="43">
        <v>52711</v>
      </c>
      <c r="I13" s="43">
        <v>52677</v>
      </c>
      <c r="J13" s="43">
        <v>8140</v>
      </c>
      <c r="K13" s="43">
        <v>8140</v>
      </c>
      <c r="L13" s="43" t="s">
        <v>372</v>
      </c>
      <c r="M13" s="43" t="s">
        <v>478</v>
      </c>
      <c r="N13" s="44">
        <v>11.3908</v>
      </c>
      <c r="O13" s="43" t="s">
        <v>405</v>
      </c>
      <c r="P13" s="43" t="s">
        <v>406</v>
      </c>
      <c r="Q13" s="43">
        <v>18</v>
      </c>
      <c r="R13" s="43">
        <v>10</v>
      </c>
      <c r="S13" s="43" t="s">
        <v>407</v>
      </c>
      <c r="T13" s="43" t="s">
        <v>420</v>
      </c>
      <c r="U13" s="43" t="s">
        <v>421</v>
      </c>
      <c r="V13" s="45">
        <v>0.717032</v>
      </c>
      <c r="W13" s="45">
        <v>0.78300000000000003</v>
      </c>
      <c r="X13" s="45">
        <f t="shared" si="0"/>
        <v>1.7723622789152</v>
      </c>
    </row>
    <row r="14" spans="1:24" x14ac:dyDescent="0.2">
      <c r="N14" s="44">
        <f>SUM(N2:N13)</f>
        <v>13.636860009999999</v>
      </c>
      <c r="X14" s="45">
        <f>SUM(X2:X13)</f>
        <v>2.0733295895260229</v>
      </c>
    </row>
    <row r="17" spans="1:24" x14ac:dyDescent="0.2">
      <c r="A17" s="43" t="s">
        <v>377</v>
      </c>
      <c r="B17" s="43" t="s">
        <v>378</v>
      </c>
      <c r="C17" s="43" t="s">
        <v>379</v>
      </c>
      <c r="D17" s="43" t="s">
        <v>380</v>
      </c>
      <c r="E17" s="43" t="s">
        <v>381</v>
      </c>
      <c r="F17" s="43" t="s">
        <v>382</v>
      </c>
      <c r="G17" s="43" t="s">
        <v>383</v>
      </c>
      <c r="H17" s="43" t="s">
        <v>384</v>
      </c>
      <c r="I17" s="43" t="s">
        <v>385</v>
      </c>
      <c r="J17" s="43" t="s">
        <v>386</v>
      </c>
      <c r="K17" s="43" t="s">
        <v>387</v>
      </c>
      <c r="L17" s="43" t="s">
        <v>388</v>
      </c>
      <c r="M17" s="43" t="s">
        <v>389</v>
      </c>
      <c r="N17" s="44" t="s">
        <v>391</v>
      </c>
      <c r="O17" s="43" t="s">
        <v>392</v>
      </c>
      <c r="P17" s="43" t="s">
        <v>393</v>
      </c>
      <c r="Q17" s="43" t="s">
        <v>394</v>
      </c>
      <c r="R17" s="43" t="s">
        <v>395</v>
      </c>
      <c r="S17" s="43" t="s">
        <v>396</v>
      </c>
      <c r="T17" s="43" t="s">
        <v>397</v>
      </c>
      <c r="U17" s="43" t="s">
        <v>398</v>
      </c>
      <c r="V17" s="45" t="s">
        <v>589</v>
      </c>
      <c r="W17" s="45" t="s">
        <v>590</v>
      </c>
      <c r="X17" s="45" t="s">
        <v>591</v>
      </c>
    </row>
    <row r="18" spans="1:24" x14ac:dyDescent="0.2">
      <c r="A18" s="43">
        <v>18</v>
      </c>
      <c r="B18" s="43">
        <v>29</v>
      </c>
      <c r="C18" s="43" t="s">
        <v>464</v>
      </c>
      <c r="D18" s="43" t="s">
        <v>476</v>
      </c>
      <c r="E18" s="43" t="s">
        <v>432</v>
      </c>
      <c r="F18" s="43" t="s">
        <v>488</v>
      </c>
      <c r="G18" s="43">
        <v>3482</v>
      </c>
      <c r="H18" s="43">
        <v>3486</v>
      </c>
      <c r="I18" s="43">
        <v>3423</v>
      </c>
      <c r="J18" s="43">
        <v>1320</v>
      </c>
      <c r="K18" s="43">
        <v>1320</v>
      </c>
      <c r="L18" s="43" t="s">
        <v>372</v>
      </c>
      <c r="M18" s="43" t="s">
        <v>478</v>
      </c>
      <c r="N18" s="44">
        <v>7.7246199999999998E-3</v>
      </c>
      <c r="O18" s="43" t="s">
        <v>405</v>
      </c>
      <c r="P18" s="43" t="s">
        <v>406</v>
      </c>
      <c r="Q18" s="43">
        <v>20</v>
      </c>
      <c r="R18" s="43">
        <v>10</v>
      </c>
      <c r="S18" s="43" t="s">
        <v>407</v>
      </c>
      <c r="T18" s="43" t="s">
        <v>429</v>
      </c>
      <c r="U18" s="43" t="s">
        <v>428</v>
      </c>
      <c r="V18" s="45">
        <v>4.5321179999999996</v>
      </c>
      <c r="W18" s="45">
        <v>0.6</v>
      </c>
      <c r="X18" s="45">
        <f t="shared" ref="X18:X29" si="1">N18*V18*(1-W18)</f>
        <v>1.4003555738064E-2</v>
      </c>
    </row>
    <row r="19" spans="1:24" x14ac:dyDescent="0.2">
      <c r="A19" s="43">
        <v>18</v>
      </c>
      <c r="B19" s="43">
        <v>29</v>
      </c>
      <c r="C19" s="43" t="s">
        <v>464</v>
      </c>
      <c r="D19" s="43" t="s">
        <v>476</v>
      </c>
      <c r="E19" s="43" t="s">
        <v>432</v>
      </c>
      <c r="F19" s="43" t="s">
        <v>488</v>
      </c>
      <c r="G19" s="43">
        <v>3483</v>
      </c>
      <c r="H19" s="43">
        <v>3487</v>
      </c>
      <c r="I19" s="43">
        <v>3424</v>
      </c>
      <c r="J19" s="43">
        <v>1320</v>
      </c>
      <c r="K19" s="43">
        <v>1320</v>
      </c>
      <c r="L19" s="43" t="s">
        <v>372</v>
      </c>
      <c r="M19" s="43" t="s">
        <v>478</v>
      </c>
      <c r="N19" s="44">
        <v>1.35589E-2</v>
      </c>
      <c r="O19" s="43" t="s">
        <v>405</v>
      </c>
      <c r="P19" s="43" t="s">
        <v>406</v>
      </c>
      <c r="Q19" s="43">
        <v>20</v>
      </c>
      <c r="R19" s="43">
        <v>10</v>
      </c>
      <c r="S19" s="43" t="s">
        <v>407</v>
      </c>
      <c r="T19" s="43" t="s">
        <v>429</v>
      </c>
      <c r="U19" s="43" t="s">
        <v>428</v>
      </c>
      <c r="V19" s="45">
        <v>4.5321179999999996</v>
      </c>
      <c r="W19" s="45">
        <v>0.6</v>
      </c>
      <c r="X19" s="45">
        <f t="shared" si="1"/>
        <v>2.458021390008E-2</v>
      </c>
    </row>
    <row r="20" spans="1:24" x14ac:dyDescent="0.2">
      <c r="A20" s="43">
        <v>18</v>
      </c>
      <c r="B20" s="43">
        <v>29</v>
      </c>
      <c r="C20" s="43" t="s">
        <v>464</v>
      </c>
      <c r="D20" s="43" t="s">
        <v>476</v>
      </c>
      <c r="E20" s="43" t="s">
        <v>432</v>
      </c>
      <c r="F20" s="43" t="s">
        <v>488</v>
      </c>
      <c r="G20" s="43">
        <v>4125</v>
      </c>
      <c r="H20" s="43">
        <v>4130</v>
      </c>
      <c r="I20" s="43">
        <v>4087</v>
      </c>
      <c r="J20" s="43">
        <v>1400</v>
      </c>
      <c r="K20" s="43">
        <v>1400</v>
      </c>
      <c r="L20" s="43" t="s">
        <v>372</v>
      </c>
      <c r="M20" s="43" t="s">
        <v>478</v>
      </c>
      <c r="N20" s="44">
        <v>0.48688700000000001</v>
      </c>
      <c r="O20" s="43" t="s">
        <v>405</v>
      </c>
      <c r="P20" s="43" t="s">
        <v>406</v>
      </c>
      <c r="Q20" s="43">
        <v>3</v>
      </c>
      <c r="R20" s="43">
        <v>10</v>
      </c>
      <c r="S20" s="43" t="s">
        <v>407</v>
      </c>
      <c r="T20" s="43" t="s">
        <v>408</v>
      </c>
      <c r="U20" s="43" t="s">
        <v>408</v>
      </c>
      <c r="V20" s="45">
        <v>7.8337940000000001</v>
      </c>
      <c r="W20" s="45">
        <v>0.6</v>
      </c>
      <c r="X20" s="45">
        <f t="shared" si="1"/>
        <v>1.5256689837112001</v>
      </c>
    </row>
    <row r="21" spans="1:24" x14ac:dyDescent="0.2">
      <c r="A21" s="43">
        <v>18</v>
      </c>
      <c r="B21" s="43">
        <v>29</v>
      </c>
      <c r="C21" s="43" t="s">
        <v>464</v>
      </c>
      <c r="D21" s="43" t="s">
        <v>476</v>
      </c>
      <c r="E21" s="43" t="s">
        <v>432</v>
      </c>
      <c r="F21" s="43" t="s">
        <v>488</v>
      </c>
      <c r="G21" s="43">
        <v>4126</v>
      </c>
      <c r="H21" s="43">
        <v>4131</v>
      </c>
      <c r="I21" s="43">
        <v>4088</v>
      </c>
      <c r="J21" s="43">
        <v>1400</v>
      </c>
      <c r="K21" s="43">
        <v>1400</v>
      </c>
      <c r="L21" s="43" t="s">
        <v>372</v>
      </c>
      <c r="M21" s="43" t="s">
        <v>478</v>
      </c>
      <c r="N21" s="44">
        <v>3.48597E-2</v>
      </c>
      <c r="O21" s="43" t="s">
        <v>405</v>
      </c>
      <c r="P21" s="43" t="s">
        <v>406</v>
      </c>
      <c r="Q21" s="43">
        <v>3</v>
      </c>
      <c r="R21" s="43">
        <v>10</v>
      </c>
      <c r="S21" s="43" t="s">
        <v>407</v>
      </c>
      <c r="T21" s="43" t="s">
        <v>408</v>
      </c>
      <c r="U21" s="43" t="s">
        <v>408</v>
      </c>
      <c r="V21" s="45">
        <v>7.8337940000000001</v>
      </c>
      <c r="W21" s="45">
        <v>0.6</v>
      </c>
      <c r="X21" s="45">
        <f t="shared" si="1"/>
        <v>0.10923348348072</v>
      </c>
    </row>
    <row r="22" spans="1:24" x14ac:dyDescent="0.2">
      <c r="A22" s="43">
        <v>18</v>
      </c>
      <c r="B22" s="43">
        <v>29</v>
      </c>
      <c r="C22" s="43" t="s">
        <v>464</v>
      </c>
      <c r="D22" s="43" t="s">
        <v>476</v>
      </c>
      <c r="E22" s="43" t="s">
        <v>432</v>
      </c>
      <c r="F22" s="43" t="s">
        <v>488</v>
      </c>
      <c r="G22" s="43">
        <v>4128</v>
      </c>
      <c r="H22" s="43">
        <v>4133</v>
      </c>
      <c r="I22" s="43">
        <v>4090</v>
      </c>
      <c r="J22" s="43">
        <v>1400</v>
      </c>
      <c r="K22" s="43">
        <v>1400</v>
      </c>
      <c r="L22" s="43" t="s">
        <v>372</v>
      </c>
      <c r="M22" s="43" t="s">
        <v>478</v>
      </c>
      <c r="N22" s="44">
        <v>3.7273000000000001E-2</v>
      </c>
      <c r="O22" s="43" t="s">
        <v>405</v>
      </c>
      <c r="P22" s="43" t="s">
        <v>406</v>
      </c>
      <c r="Q22" s="43">
        <v>3</v>
      </c>
      <c r="R22" s="43">
        <v>10</v>
      </c>
      <c r="S22" s="43" t="s">
        <v>407</v>
      </c>
      <c r="T22" s="43" t="s">
        <v>408</v>
      </c>
      <c r="U22" s="43" t="s">
        <v>408</v>
      </c>
      <c r="V22" s="45">
        <v>7.8337940000000001</v>
      </c>
      <c r="W22" s="45">
        <v>0.6</v>
      </c>
      <c r="X22" s="45">
        <f t="shared" si="1"/>
        <v>0.11679560150480001</v>
      </c>
    </row>
    <row r="23" spans="1:24" x14ac:dyDescent="0.2">
      <c r="A23" s="43">
        <v>18</v>
      </c>
      <c r="B23" s="43">
        <v>29</v>
      </c>
      <c r="C23" s="43" t="s">
        <v>464</v>
      </c>
      <c r="D23" s="43" t="s">
        <v>476</v>
      </c>
      <c r="E23" s="43" t="s">
        <v>432</v>
      </c>
      <c r="F23" s="43" t="s">
        <v>488</v>
      </c>
      <c r="G23" s="43">
        <v>4130</v>
      </c>
      <c r="H23" s="43">
        <v>4135</v>
      </c>
      <c r="I23" s="43">
        <v>4092</v>
      </c>
      <c r="J23" s="43">
        <v>1400</v>
      </c>
      <c r="K23" s="43">
        <v>1400</v>
      </c>
      <c r="L23" s="43" t="s">
        <v>372</v>
      </c>
      <c r="M23" s="43" t="s">
        <v>478</v>
      </c>
      <c r="N23" s="44">
        <v>5.2322899999999999E-2</v>
      </c>
      <c r="O23" s="43" t="s">
        <v>405</v>
      </c>
      <c r="P23" s="43" t="s">
        <v>406</v>
      </c>
      <c r="Q23" s="43">
        <v>3</v>
      </c>
      <c r="R23" s="43">
        <v>10</v>
      </c>
      <c r="S23" s="43" t="s">
        <v>407</v>
      </c>
      <c r="T23" s="43" t="s">
        <v>408</v>
      </c>
      <c r="U23" s="43" t="s">
        <v>408</v>
      </c>
      <c r="V23" s="45">
        <v>7.8337940000000001</v>
      </c>
      <c r="W23" s="45">
        <v>0.6</v>
      </c>
      <c r="X23" s="45">
        <f t="shared" si="1"/>
        <v>0.16395472803304001</v>
      </c>
    </row>
    <row r="24" spans="1:24" x14ac:dyDescent="0.2">
      <c r="A24" s="43">
        <v>18</v>
      </c>
      <c r="B24" s="43">
        <v>29</v>
      </c>
      <c r="C24" s="43" t="s">
        <v>464</v>
      </c>
      <c r="D24" s="43" t="s">
        <v>476</v>
      </c>
      <c r="E24" s="43" t="s">
        <v>432</v>
      </c>
      <c r="F24" s="43" t="s">
        <v>488</v>
      </c>
      <c r="G24" s="43">
        <v>4631</v>
      </c>
      <c r="H24" s="43">
        <v>4632</v>
      </c>
      <c r="I24" s="43">
        <v>4600</v>
      </c>
      <c r="J24" s="43">
        <v>1411</v>
      </c>
      <c r="K24" s="43">
        <v>1411</v>
      </c>
      <c r="L24" s="43" t="s">
        <v>372</v>
      </c>
      <c r="M24" s="43" t="s">
        <v>478</v>
      </c>
      <c r="N24" s="44">
        <v>1.0175099999999999E-2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409</v>
      </c>
      <c r="U24" s="43" t="s">
        <v>408</v>
      </c>
      <c r="V24" s="45">
        <v>7.8337940000000001</v>
      </c>
      <c r="W24" s="45">
        <v>0.6</v>
      </c>
      <c r="X24" s="45">
        <f t="shared" si="1"/>
        <v>3.1883854931759999E-2</v>
      </c>
    </row>
    <row r="25" spans="1:24" x14ac:dyDescent="0.2">
      <c r="A25" s="43">
        <v>18</v>
      </c>
      <c r="B25" s="43">
        <v>29</v>
      </c>
      <c r="C25" s="43" t="s">
        <v>464</v>
      </c>
      <c r="D25" s="43" t="s">
        <v>476</v>
      </c>
      <c r="E25" s="43" t="s">
        <v>432</v>
      </c>
      <c r="F25" s="43" t="s">
        <v>488</v>
      </c>
      <c r="G25" s="43">
        <v>4632</v>
      </c>
      <c r="H25" s="43">
        <v>4633</v>
      </c>
      <c r="I25" s="43">
        <v>4601</v>
      </c>
      <c r="J25" s="43">
        <v>1411</v>
      </c>
      <c r="K25" s="43">
        <v>1411</v>
      </c>
      <c r="L25" s="43" t="s">
        <v>372</v>
      </c>
      <c r="M25" s="43" t="s">
        <v>478</v>
      </c>
      <c r="N25" s="44">
        <v>3.0975600000000001E-3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409</v>
      </c>
      <c r="U25" s="43" t="s">
        <v>408</v>
      </c>
      <c r="V25" s="45">
        <v>7.8337940000000001</v>
      </c>
      <c r="W25" s="45">
        <v>0.6</v>
      </c>
      <c r="X25" s="45">
        <f t="shared" si="1"/>
        <v>9.7062587770560017E-3</v>
      </c>
    </row>
    <row r="26" spans="1:24" x14ac:dyDescent="0.2">
      <c r="A26" s="43">
        <v>18</v>
      </c>
      <c r="B26" s="43">
        <v>29</v>
      </c>
      <c r="C26" s="43" t="s">
        <v>464</v>
      </c>
      <c r="D26" s="43" t="s">
        <v>476</v>
      </c>
      <c r="E26" s="43" t="s">
        <v>432</v>
      </c>
      <c r="F26" s="43" t="s">
        <v>488</v>
      </c>
      <c r="G26" s="43">
        <v>4836</v>
      </c>
      <c r="H26" s="43">
        <v>4837</v>
      </c>
      <c r="I26" s="43">
        <v>4815</v>
      </c>
      <c r="J26" s="43">
        <v>1550</v>
      </c>
      <c r="K26" s="43">
        <v>1550</v>
      </c>
      <c r="L26" s="43" t="s">
        <v>372</v>
      </c>
      <c r="M26" s="43" t="s">
        <v>478</v>
      </c>
      <c r="N26" s="44">
        <v>7.9807300000000001E-3</v>
      </c>
      <c r="O26" s="43" t="s">
        <v>405</v>
      </c>
      <c r="P26" s="43" t="s">
        <v>406</v>
      </c>
      <c r="Q26" s="43">
        <v>22</v>
      </c>
      <c r="R26" s="43">
        <v>10</v>
      </c>
      <c r="S26" s="43" t="s">
        <v>407</v>
      </c>
      <c r="T26" s="43" t="s">
        <v>489</v>
      </c>
      <c r="U26" s="43" t="s">
        <v>490</v>
      </c>
      <c r="V26" s="45">
        <v>7.8932630000000001</v>
      </c>
      <c r="W26" s="45">
        <v>0.6</v>
      </c>
      <c r="X26" s="45">
        <f t="shared" si="1"/>
        <v>2.5197600328796001E-2</v>
      </c>
    </row>
    <row r="27" spans="1:24" x14ac:dyDescent="0.2">
      <c r="A27" s="43">
        <v>18</v>
      </c>
      <c r="B27" s="43">
        <v>29</v>
      </c>
      <c r="C27" s="43" t="s">
        <v>464</v>
      </c>
      <c r="D27" s="43" t="s">
        <v>476</v>
      </c>
      <c r="E27" s="43" t="s">
        <v>432</v>
      </c>
      <c r="F27" s="43" t="s">
        <v>488</v>
      </c>
      <c r="G27" s="43">
        <v>5229</v>
      </c>
      <c r="H27" s="43">
        <v>5259</v>
      </c>
      <c r="I27" s="43">
        <v>7145</v>
      </c>
      <c r="J27" s="43">
        <v>2110</v>
      </c>
      <c r="K27" s="43">
        <v>2110</v>
      </c>
      <c r="L27" s="43" t="s">
        <v>372</v>
      </c>
      <c r="M27" s="43" t="s">
        <v>478</v>
      </c>
      <c r="N27" s="44">
        <v>6.2450499999999999E-2</v>
      </c>
      <c r="O27" s="43" t="s">
        <v>405</v>
      </c>
      <c r="P27" s="43" t="s">
        <v>406</v>
      </c>
      <c r="Q27" s="43">
        <v>26</v>
      </c>
      <c r="R27" s="43">
        <v>21</v>
      </c>
      <c r="S27" s="43" t="s">
        <v>446</v>
      </c>
      <c r="T27" s="43" t="s">
        <v>447</v>
      </c>
      <c r="U27" s="43" t="s">
        <v>446</v>
      </c>
      <c r="V27" s="45">
        <v>12.944876000000001</v>
      </c>
      <c r="W27" s="45">
        <v>0.6</v>
      </c>
      <c r="X27" s="45">
        <f t="shared" si="1"/>
        <v>0.32336559145520005</v>
      </c>
    </row>
    <row r="28" spans="1:24" x14ac:dyDescent="0.2">
      <c r="A28" s="43">
        <v>18</v>
      </c>
      <c r="B28" s="43">
        <v>29</v>
      </c>
      <c r="C28" s="43" t="s">
        <v>464</v>
      </c>
      <c r="D28" s="43" t="s">
        <v>476</v>
      </c>
      <c r="E28" s="43" t="s">
        <v>432</v>
      </c>
      <c r="F28" s="43" t="s">
        <v>488</v>
      </c>
      <c r="G28" s="43">
        <v>14837</v>
      </c>
      <c r="H28" s="43">
        <v>14838</v>
      </c>
      <c r="I28" s="43">
        <v>14759</v>
      </c>
      <c r="J28" s="43">
        <v>3200</v>
      </c>
      <c r="K28" s="43">
        <v>3200</v>
      </c>
      <c r="L28" s="43" t="s">
        <v>372</v>
      </c>
      <c r="M28" s="43" t="s">
        <v>478</v>
      </c>
      <c r="N28" s="44">
        <v>1.52973</v>
      </c>
      <c r="O28" s="43" t="s">
        <v>405</v>
      </c>
      <c r="P28" s="43" t="s">
        <v>406</v>
      </c>
      <c r="Q28" s="43">
        <v>5</v>
      </c>
      <c r="R28" s="43">
        <v>30</v>
      </c>
      <c r="S28" s="43" t="s">
        <v>455</v>
      </c>
      <c r="T28" s="43" t="s">
        <v>456</v>
      </c>
      <c r="U28" s="43" t="s">
        <v>414</v>
      </c>
      <c r="V28" s="45">
        <v>8.1290569999999995</v>
      </c>
      <c r="W28" s="45">
        <v>0.6</v>
      </c>
      <c r="X28" s="45">
        <f t="shared" si="1"/>
        <v>4.9741049458440001</v>
      </c>
    </row>
    <row r="29" spans="1:24" x14ac:dyDescent="0.2">
      <c r="A29" s="43">
        <v>18</v>
      </c>
      <c r="B29" s="43">
        <v>29</v>
      </c>
      <c r="C29" s="43" t="s">
        <v>464</v>
      </c>
      <c r="D29" s="43" t="s">
        <v>476</v>
      </c>
      <c r="E29" s="43" t="s">
        <v>432</v>
      </c>
      <c r="F29" s="43" t="s">
        <v>488</v>
      </c>
      <c r="G29" s="43">
        <v>52706</v>
      </c>
      <c r="H29" s="43">
        <v>52711</v>
      </c>
      <c r="I29" s="43">
        <v>52677</v>
      </c>
      <c r="J29" s="43">
        <v>8140</v>
      </c>
      <c r="K29" s="43">
        <v>8140</v>
      </c>
      <c r="L29" s="43" t="s">
        <v>372</v>
      </c>
      <c r="M29" s="43" t="s">
        <v>478</v>
      </c>
      <c r="N29" s="44">
        <v>11.3908</v>
      </c>
      <c r="O29" s="43" t="s">
        <v>405</v>
      </c>
      <c r="P29" s="43" t="s">
        <v>406</v>
      </c>
      <c r="Q29" s="43">
        <v>18</v>
      </c>
      <c r="R29" s="43">
        <v>10</v>
      </c>
      <c r="S29" s="43" t="s">
        <v>407</v>
      </c>
      <c r="T29" s="43" t="s">
        <v>420</v>
      </c>
      <c r="U29" s="43" t="s">
        <v>421</v>
      </c>
      <c r="V29" s="45">
        <v>3.4929570000000001</v>
      </c>
      <c r="W29" s="45">
        <v>0.6</v>
      </c>
      <c r="X29" s="45">
        <f t="shared" si="1"/>
        <v>15.915029838240002</v>
      </c>
    </row>
    <row r="30" spans="1:24" x14ac:dyDescent="0.2">
      <c r="X30" s="45">
        <f>SUM(X18:X29)</f>
        <v>23.23352465594472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P1" workbookViewId="0">
      <selection activeCell="W17" sqref="W17:W2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19</v>
      </c>
      <c r="B2" s="43">
        <v>30</v>
      </c>
      <c r="C2" s="43" t="s">
        <v>491</v>
      </c>
      <c r="D2" s="43" t="s">
        <v>492</v>
      </c>
      <c r="E2" s="43" t="s">
        <v>457</v>
      </c>
      <c r="F2" s="43" t="s">
        <v>493</v>
      </c>
      <c r="G2" s="43">
        <v>2589</v>
      </c>
      <c r="H2" s="43">
        <v>2590</v>
      </c>
      <c r="I2" s="43">
        <v>2581</v>
      </c>
      <c r="J2" s="43">
        <v>1210</v>
      </c>
      <c r="K2" s="43">
        <v>1210</v>
      </c>
      <c r="L2" s="43" t="s">
        <v>372</v>
      </c>
      <c r="M2" s="43" t="s">
        <v>478</v>
      </c>
      <c r="N2" s="44">
        <v>0.34913100000000002</v>
      </c>
      <c r="O2" s="43" t="s">
        <v>405</v>
      </c>
      <c r="P2" s="43" t="s">
        <v>406</v>
      </c>
      <c r="Q2" s="43">
        <v>19</v>
      </c>
      <c r="R2" s="43">
        <v>10</v>
      </c>
      <c r="S2" s="43" t="s">
        <v>407</v>
      </c>
      <c r="T2" s="43" t="s">
        <v>436</v>
      </c>
      <c r="U2" s="43" t="s">
        <v>437</v>
      </c>
      <c r="V2" s="45">
        <v>0.60924900000000004</v>
      </c>
      <c r="W2" s="45">
        <v>0.78300000000000003</v>
      </c>
      <c r="X2" s="45">
        <f t="shared" ref="X2:X12" si="0">N2*V2*(1-W2)</f>
        <v>4.6157573638322999E-2</v>
      </c>
    </row>
    <row r="3" spans="1:24" x14ac:dyDescent="0.2">
      <c r="A3" s="43">
        <v>19</v>
      </c>
      <c r="B3" s="43">
        <v>30</v>
      </c>
      <c r="C3" s="43" t="s">
        <v>491</v>
      </c>
      <c r="D3" s="43" t="s">
        <v>492</v>
      </c>
      <c r="E3" s="43" t="s">
        <v>457</v>
      </c>
      <c r="F3" s="43" t="s">
        <v>493</v>
      </c>
      <c r="G3" s="43">
        <v>4093</v>
      </c>
      <c r="H3" s="43">
        <v>4098</v>
      </c>
      <c r="I3" s="43">
        <v>4055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5.2482300000000003E-2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2.0215143230318398E-2</v>
      </c>
    </row>
    <row r="4" spans="1:24" x14ac:dyDescent="0.2">
      <c r="A4" s="43">
        <v>19</v>
      </c>
      <c r="B4" s="43">
        <v>30</v>
      </c>
      <c r="C4" s="43" t="s">
        <v>491</v>
      </c>
      <c r="D4" s="43" t="s">
        <v>492</v>
      </c>
      <c r="E4" s="43" t="s">
        <v>457</v>
      </c>
      <c r="F4" s="43" t="s">
        <v>493</v>
      </c>
      <c r="G4" s="43">
        <v>52701</v>
      </c>
      <c r="H4" s="43">
        <v>52706</v>
      </c>
      <c r="I4" s="43">
        <v>52672</v>
      </c>
      <c r="J4" s="43">
        <v>8140</v>
      </c>
      <c r="K4" s="43">
        <v>8140</v>
      </c>
      <c r="L4" s="43" t="s">
        <v>372</v>
      </c>
      <c r="M4" s="43" t="s">
        <v>478</v>
      </c>
      <c r="N4" s="44">
        <v>1.3302099999999999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0.78300000000000003</v>
      </c>
      <c r="X4" s="45">
        <f t="shared" si="0"/>
        <v>0.20697528066823995</v>
      </c>
    </row>
    <row r="5" spans="1:24" x14ac:dyDescent="0.2">
      <c r="A5" s="43">
        <v>20</v>
      </c>
      <c r="B5" s="43">
        <v>31</v>
      </c>
      <c r="C5" s="43" t="s">
        <v>5</v>
      </c>
      <c r="D5" s="43" t="s">
        <v>492</v>
      </c>
      <c r="E5" s="43" t="s">
        <v>5</v>
      </c>
      <c r="F5" s="43" t="s">
        <v>494</v>
      </c>
      <c r="G5" s="43">
        <v>2589</v>
      </c>
      <c r="H5" s="43">
        <v>2590</v>
      </c>
      <c r="I5" s="43">
        <v>2581</v>
      </c>
      <c r="J5" s="43">
        <v>1210</v>
      </c>
      <c r="K5" s="43">
        <v>1210</v>
      </c>
      <c r="L5" s="43" t="s">
        <v>372</v>
      </c>
      <c r="M5" s="43" t="s">
        <v>478</v>
      </c>
      <c r="N5" s="44">
        <v>2.2553E-2</v>
      </c>
      <c r="O5" s="43" t="s">
        <v>405</v>
      </c>
      <c r="P5" s="43" t="s">
        <v>406</v>
      </c>
      <c r="Q5" s="43">
        <v>19</v>
      </c>
      <c r="R5" s="43">
        <v>10</v>
      </c>
      <c r="S5" s="43" t="s">
        <v>407</v>
      </c>
      <c r="T5" s="43" t="s">
        <v>436</v>
      </c>
      <c r="U5" s="43" t="s">
        <v>437</v>
      </c>
      <c r="V5" s="45">
        <v>0.60924900000000004</v>
      </c>
      <c r="W5" s="45">
        <v>0.78300000000000003</v>
      </c>
      <c r="X5" s="45">
        <f t="shared" si="0"/>
        <v>2.9816652152490001E-3</v>
      </c>
    </row>
    <row r="6" spans="1:24" x14ac:dyDescent="0.2">
      <c r="A6" s="43">
        <v>20</v>
      </c>
      <c r="B6" s="43">
        <v>31</v>
      </c>
      <c r="C6" s="43" t="s">
        <v>5</v>
      </c>
      <c r="D6" s="43" t="s">
        <v>492</v>
      </c>
      <c r="E6" s="43" t="s">
        <v>5</v>
      </c>
      <c r="F6" s="43" t="s">
        <v>494</v>
      </c>
      <c r="G6" s="43">
        <v>4093</v>
      </c>
      <c r="H6" s="43">
        <v>4098</v>
      </c>
      <c r="I6" s="43">
        <v>4055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3.6375400000000002E-2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0.78300000000000003</v>
      </c>
      <c r="X6" s="45">
        <f t="shared" si="0"/>
        <v>1.4011084138083199E-2</v>
      </c>
    </row>
    <row r="7" spans="1:24" x14ac:dyDescent="0.2">
      <c r="A7" s="43">
        <v>20</v>
      </c>
      <c r="B7" s="43">
        <v>31</v>
      </c>
      <c r="C7" s="43" t="s">
        <v>5</v>
      </c>
      <c r="D7" s="43" t="s">
        <v>492</v>
      </c>
      <c r="E7" s="43" t="s">
        <v>5</v>
      </c>
      <c r="F7" s="43" t="s">
        <v>494</v>
      </c>
      <c r="G7" s="43">
        <v>52701</v>
      </c>
      <c r="H7" s="43">
        <v>52706</v>
      </c>
      <c r="I7" s="43">
        <v>52672</v>
      </c>
      <c r="J7" s="43">
        <v>8140</v>
      </c>
      <c r="K7" s="43">
        <v>8140</v>
      </c>
      <c r="L7" s="43" t="s">
        <v>372</v>
      </c>
      <c r="M7" s="43" t="s">
        <v>478</v>
      </c>
      <c r="N7" s="44">
        <v>1.0179800000000001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0.78300000000000003</v>
      </c>
      <c r="X7" s="45">
        <f t="shared" si="0"/>
        <v>0.15839355907312</v>
      </c>
    </row>
    <row r="8" spans="1:24" x14ac:dyDescent="0.2">
      <c r="A8" s="43">
        <v>21</v>
      </c>
      <c r="B8" s="43">
        <v>32</v>
      </c>
      <c r="C8" s="43" t="s">
        <v>464</v>
      </c>
      <c r="D8" s="43" t="s">
        <v>492</v>
      </c>
      <c r="E8" s="43" t="s">
        <v>424</v>
      </c>
      <c r="F8" s="43" t="s">
        <v>495</v>
      </c>
      <c r="G8" s="43">
        <v>2589</v>
      </c>
      <c r="H8" s="43">
        <v>2590</v>
      </c>
      <c r="I8" s="43">
        <v>2581</v>
      </c>
      <c r="J8" s="43">
        <v>1210</v>
      </c>
      <c r="K8" s="43">
        <v>1210</v>
      </c>
      <c r="L8" s="43" t="s">
        <v>372</v>
      </c>
      <c r="M8" s="43" t="s">
        <v>478</v>
      </c>
      <c r="N8" s="44">
        <v>9.7246399999999997E-3</v>
      </c>
      <c r="O8" s="43" t="s">
        <v>405</v>
      </c>
      <c r="P8" s="43" t="s">
        <v>406</v>
      </c>
      <c r="Q8" s="43">
        <v>19</v>
      </c>
      <c r="R8" s="43">
        <v>10</v>
      </c>
      <c r="S8" s="43" t="s">
        <v>407</v>
      </c>
      <c r="T8" s="43" t="s">
        <v>436</v>
      </c>
      <c r="U8" s="43" t="s">
        <v>437</v>
      </c>
      <c r="V8" s="45">
        <v>0.60924900000000004</v>
      </c>
      <c r="W8" s="45">
        <v>0.78300000000000003</v>
      </c>
      <c r="X8" s="45">
        <f t="shared" si="0"/>
        <v>1.2856658013931199E-3</v>
      </c>
    </row>
    <row r="9" spans="1:24" x14ac:dyDescent="0.2">
      <c r="A9" s="43">
        <v>21</v>
      </c>
      <c r="B9" s="43">
        <v>32</v>
      </c>
      <c r="C9" s="43" t="s">
        <v>464</v>
      </c>
      <c r="D9" s="43" t="s">
        <v>492</v>
      </c>
      <c r="E9" s="43" t="s">
        <v>424</v>
      </c>
      <c r="F9" s="43" t="s">
        <v>495</v>
      </c>
      <c r="G9" s="43">
        <v>4088</v>
      </c>
      <c r="H9" s="43">
        <v>4093</v>
      </c>
      <c r="I9" s="43">
        <v>4050</v>
      </c>
      <c r="J9" s="43">
        <v>1400</v>
      </c>
      <c r="K9" s="43">
        <v>1400</v>
      </c>
      <c r="L9" s="43" t="s">
        <v>372</v>
      </c>
      <c r="M9" s="43" t="s">
        <v>478</v>
      </c>
      <c r="N9" s="44">
        <v>0.60065400000000002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408</v>
      </c>
      <c r="U9" s="43" t="s">
        <v>408</v>
      </c>
      <c r="V9" s="45">
        <v>1.7750239999999999</v>
      </c>
      <c r="W9" s="45">
        <v>0.78300000000000003</v>
      </c>
      <c r="X9" s="45">
        <f t="shared" si="0"/>
        <v>0.23136003265603197</v>
      </c>
    </row>
    <row r="10" spans="1:24" x14ac:dyDescent="0.2">
      <c r="A10" s="43">
        <v>21</v>
      </c>
      <c r="B10" s="43">
        <v>32</v>
      </c>
      <c r="C10" s="43" t="s">
        <v>464</v>
      </c>
      <c r="D10" s="43" t="s">
        <v>492</v>
      </c>
      <c r="E10" s="43" t="s">
        <v>424</v>
      </c>
      <c r="F10" s="43" t="s">
        <v>495</v>
      </c>
      <c r="G10" s="43">
        <v>52701</v>
      </c>
      <c r="H10" s="43">
        <v>52706</v>
      </c>
      <c r="I10" s="43">
        <v>52672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1.5248900000000001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0.78300000000000003</v>
      </c>
      <c r="X10" s="45">
        <f t="shared" si="0"/>
        <v>0.23726669904615996</v>
      </c>
    </row>
    <row r="11" spans="1:24" x14ac:dyDescent="0.2">
      <c r="A11" s="43">
        <v>22</v>
      </c>
      <c r="B11" s="43">
        <v>35</v>
      </c>
      <c r="C11" s="43" t="s">
        <v>5</v>
      </c>
      <c r="D11" s="43" t="s">
        <v>492</v>
      </c>
      <c r="E11" s="43" t="s">
        <v>5</v>
      </c>
      <c r="F11" s="43" t="s">
        <v>496</v>
      </c>
      <c r="G11" s="43">
        <v>4088</v>
      </c>
      <c r="H11" s="43">
        <v>4093</v>
      </c>
      <c r="I11" s="43">
        <v>4050</v>
      </c>
      <c r="J11" s="43">
        <v>1400</v>
      </c>
      <c r="K11" s="43">
        <v>1400</v>
      </c>
      <c r="L11" s="43" t="s">
        <v>372</v>
      </c>
      <c r="M11" s="43" t="s">
        <v>478</v>
      </c>
      <c r="N11" s="44">
        <v>0.105462</v>
      </c>
      <c r="O11" s="43" t="s">
        <v>405</v>
      </c>
      <c r="P11" s="43" t="s">
        <v>406</v>
      </c>
      <c r="Q11" s="43">
        <v>3</v>
      </c>
      <c r="R11" s="43">
        <v>10</v>
      </c>
      <c r="S11" s="43" t="s">
        <v>407</v>
      </c>
      <c r="T11" s="43" t="s">
        <v>408</v>
      </c>
      <c r="U11" s="43" t="s">
        <v>408</v>
      </c>
      <c r="V11" s="45">
        <v>1.7750239999999999</v>
      </c>
      <c r="W11" s="45">
        <v>0.78300000000000003</v>
      </c>
      <c r="X11" s="45">
        <f t="shared" si="0"/>
        <v>4.0621875096095994E-2</v>
      </c>
    </row>
    <row r="12" spans="1:24" x14ac:dyDescent="0.2">
      <c r="A12" s="43">
        <v>22</v>
      </c>
      <c r="B12" s="43">
        <v>35</v>
      </c>
      <c r="C12" s="43" t="s">
        <v>5</v>
      </c>
      <c r="D12" s="43" t="s">
        <v>492</v>
      </c>
      <c r="E12" s="43" t="s">
        <v>5</v>
      </c>
      <c r="F12" s="43" t="s">
        <v>496</v>
      </c>
      <c r="G12" s="43">
        <v>52701</v>
      </c>
      <c r="H12" s="43">
        <v>52706</v>
      </c>
      <c r="I12" s="43">
        <v>52672</v>
      </c>
      <c r="J12" s="43">
        <v>8140</v>
      </c>
      <c r="K12" s="43">
        <v>8140</v>
      </c>
      <c r="L12" s="43" t="s">
        <v>372</v>
      </c>
      <c r="M12" s="43" t="s">
        <v>478</v>
      </c>
      <c r="N12" s="44">
        <v>0.67715099999999995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0.717032</v>
      </c>
      <c r="W12" s="45">
        <v>0.78300000000000003</v>
      </c>
      <c r="X12" s="45">
        <f t="shared" si="0"/>
        <v>0.10536194907554398</v>
      </c>
    </row>
    <row r="13" spans="1:24" x14ac:dyDescent="0.2">
      <c r="N13" s="44">
        <f>SUM(N2:N12)</f>
        <v>5.726613340000001</v>
      </c>
      <c r="X13" s="45">
        <f>SUM(X2:X12)</f>
        <v>1.0646305276385586</v>
      </c>
    </row>
    <row r="16" spans="1:24" x14ac:dyDescent="0.2">
      <c r="A16" s="43" t="s">
        <v>377</v>
      </c>
      <c r="B16" s="43" t="s">
        <v>378</v>
      </c>
      <c r="C16" s="43" t="s">
        <v>379</v>
      </c>
      <c r="D16" s="43" t="s">
        <v>380</v>
      </c>
      <c r="E16" s="43" t="s">
        <v>381</v>
      </c>
      <c r="F16" s="43" t="s">
        <v>382</v>
      </c>
      <c r="G16" s="43" t="s">
        <v>383</v>
      </c>
      <c r="H16" s="43" t="s">
        <v>384</v>
      </c>
      <c r="I16" s="43" t="s">
        <v>385</v>
      </c>
      <c r="J16" s="43" t="s">
        <v>386</v>
      </c>
      <c r="K16" s="43" t="s">
        <v>387</v>
      </c>
      <c r="L16" s="43" t="s">
        <v>388</v>
      </c>
      <c r="M16" s="43" t="s">
        <v>389</v>
      </c>
      <c r="N16" s="44" t="s">
        <v>391</v>
      </c>
      <c r="O16" s="43" t="s">
        <v>392</v>
      </c>
      <c r="P16" s="43" t="s">
        <v>393</v>
      </c>
      <c r="Q16" s="43" t="s">
        <v>394</v>
      </c>
      <c r="R16" s="43" t="s">
        <v>395</v>
      </c>
      <c r="S16" s="43" t="s">
        <v>396</v>
      </c>
      <c r="T16" s="43" t="s">
        <v>397</v>
      </c>
      <c r="U16" s="43" t="s">
        <v>398</v>
      </c>
      <c r="V16" s="45" t="s">
        <v>589</v>
      </c>
      <c r="W16" s="45" t="s">
        <v>590</v>
      </c>
      <c r="X16" s="45" t="s">
        <v>591</v>
      </c>
    </row>
    <row r="17" spans="1:24" x14ac:dyDescent="0.2">
      <c r="A17" s="43">
        <v>19</v>
      </c>
      <c r="B17" s="43">
        <v>30</v>
      </c>
      <c r="C17" s="43" t="s">
        <v>491</v>
      </c>
      <c r="D17" s="43" t="s">
        <v>492</v>
      </c>
      <c r="E17" s="43" t="s">
        <v>457</v>
      </c>
      <c r="F17" s="43" t="s">
        <v>493</v>
      </c>
      <c r="G17" s="43">
        <v>2589</v>
      </c>
      <c r="H17" s="43">
        <v>2590</v>
      </c>
      <c r="I17" s="43">
        <v>2581</v>
      </c>
      <c r="J17" s="43">
        <v>1210</v>
      </c>
      <c r="K17" s="43">
        <v>1210</v>
      </c>
      <c r="L17" s="43" t="s">
        <v>372</v>
      </c>
      <c r="M17" s="43" t="s">
        <v>478</v>
      </c>
      <c r="N17" s="44">
        <v>0.34913100000000002</v>
      </c>
      <c r="O17" s="43" t="s">
        <v>405</v>
      </c>
      <c r="P17" s="43" t="s">
        <v>406</v>
      </c>
      <c r="Q17" s="43">
        <v>19</v>
      </c>
      <c r="R17" s="43">
        <v>10</v>
      </c>
      <c r="S17" s="43" t="s">
        <v>407</v>
      </c>
      <c r="T17" s="43" t="s">
        <v>436</v>
      </c>
      <c r="U17" s="43" t="s">
        <v>437</v>
      </c>
      <c r="V17" s="45">
        <v>23.305396999999999</v>
      </c>
      <c r="W17" s="45">
        <v>0.6</v>
      </c>
      <c r="X17" s="45">
        <f t="shared" ref="X17:X27" si="1">N17*V17*(1-W17)</f>
        <v>3.2546546240028</v>
      </c>
    </row>
    <row r="18" spans="1:24" x14ac:dyDescent="0.2">
      <c r="A18" s="43">
        <v>19</v>
      </c>
      <c r="B18" s="43">
        <v>30</v>
      </c>
      <c r="C18" s="43" t="s">
        <v>491</v>
      </c>
      <c r="D18" s="43" t="s">
        <v>492</v>
      </c>
      <c r="E18" s="43" t="s">
        <v>457</v>
      </c>
      <c r="F18" s="43" t="s">
        <v>493</v>
      </c>
      <c r="G18" s="43">
        <v>4093</v>
      </c>
      <c r="H18" s="43">
        <v>4098</v>
      </c>
      <c r="I18" s="43">
        <v>4055</v>
      </c>
      <c r="J18" s="43">
        <v>1400</v>
      </c>
      <c r="K18" s="43">
        <v>1400</v>
      </c>
      <c r="L18" s="43" t="s">
        <v>372</v>
      </c>
      <c r="M18" s="43" t="s">
        <v>478</v>
      </c>
      <c r="N18" s="44">
        <v>5.2482300000000003E-2</v>
      </c>
      <c r="O18" s="43" t="s">
        <v>405</v>
      </c>
      <c r="P18" s="43" t="s">
        <v>406</v>
      </c>
      <c r="Q18" s="43">
        <v>3</v>
      </c>
      <c r="R18" s="43">
        <v>10</v>
      </c>
      <c r="S18" s="43" t="s">
        <v>407</v>
      </c>
      <c r="T18" s="43" t="s">
        <v>408</v>
      </c>
      <c r="U18" s="43" t="s">
        <v>408</v>
      </c>
      <c r="V18" s="45">
        <v>7.8337940000000001</v>
      </c>
      <c r="W18" s="45">
        <v>0.6</v>
      </c>
      <c r="X18" s="45">
        <f t="shared" si="1"/>
        <v>0.16445421073848002</v>
      </c>
    </row>
    <row r="19" spans="1:24" x14ac:dyDescent="0.2">
      <c r="A19" s="43">
        <v>19</v>
      </c>
      <c r="B19" s="43">
        <v>30</v>
      </c>
      <c r="C19" s="43" t="s">
        <v>491</v>
      </c>
      <c r="D19" s="43" t="s">
        <v>492</v>
      </c>
      <c r="E19" s="43" t="s">
        <v>457</v>
      </c>
      <c r="F19" s="43" t="s">
        <v>493</v>
      </c>
      <c r="G19" s="43">
        <v>52701</v>
      </c>
      <c r="H19" s="43">
        <v>52706</v>
      </c>
      <c r="I19" s="43">
        <v>52672</v>
      </c>
      <c r="J19" s="43">
        <v>8140</v>
      </c>
      <c r="K19" s="43">
        <v>8140</v>
      </c>
      <c r="L19" s="43" t="s">
        <v>372</v>
      </c>
      <c r="M19" s="43" t="s">
        <v>478</v>
      </c>
      <c r="N19" s="44">
        <v>1.3302099999999999</v>
      </c>
      <c r="O19" s="43" t="s">
        <v>405</v>
      </c>
      <c r="P19" s="43" t="s">
        <v>406</v>
      </c>
      <c r="Q19" s="43">
        <v>18</v>
      </c>
      <c r="R19" s="43">
        <v>10</v>
      </c>
      <c r="S19" s="43" t="s">
        <v>407</v>
      </c>
      <c r="T19" s="43" t="s">
        <v>420</v>
      </c>
      <c r="U19" s="43" t="s">
        <v>421</v>
      </c>
      <c r="V19" s="45">
        <v>3.4929570000000001</v>
      </c>
      <c r="W19" s="45">
        <v>0.6</v>
      </c>
      <c r="X19" s="45">
        <f t="shared" si="1"/>
        <v>1.8585465323879999</v>
      </c>
    </row>
    <row r="20" spans="1:24" x14ac:dyDescent="0.2">
      <c r="A20" s="43">
        <v>20</v>
      </c>
      <c r="B20" s="43">
        <v>31</v>
      </c>
      <c r="C20" s="43" t="s">
        <v>5</v>
      </c>
      <c r="D20" s="43" t="s">
        <v>492</v>
      </c>
      <c r="E20" s="43" t="s">
        <v>5</v>
      </c>
      <c r="F20" s="43" t="s">
        <v>494</v>
      </c>
      <c r="G20" s="43">
        <v>2589</v>
      </c>
      <c r="H20" s="43">
        <v>2590</v>
      </c>
      <c r="I20" s="43">
        <v>2581</v>
      </c>
      <c r="J20" s="43">
        <v>1210</v>
      </c>
      <c r="K20" s="43">
        <v>1210</v>
      </c>
      <c r="L20" s="43" t="s">
        <v>372</v>
      </c>
      <c r="M20" s="43" t="s">
        <v>478</v>
      </c>
      <c r="N20" s="44">
        <v>2.2553E-2</v>
      </c>
      <c r="O20" s="43" t="s">
        <v>405</v>
      </c>
      <c r="P20" s="43" t="s">
        <v>406</v>
      </c>
      <c r="Q20" s="43">
        <v>19</v>
      </c>
      <c r="R20" s="43">
        <v>10</v>
      </c>
      <c r="S20" s="43" t="s">
        <v>407</v>
      </c>
      <c r="T20" s="43" t="s">
        <v>436</v>
      </c>
      <c r="U20" s="43" t="s">
        <v>437</v>
      </c>
      <c r="V20" s="45">
        <v>23.305396999999999</v>
      </c>
      <c r="W20" s="45">
        <v>0.6</v>
      </c>
      <c r="X20" s="45">
        <f t="shared" si="1"/>
        <v>0.2102426474164</v>
      </c>
    </row>
    <row r="21" spans="1:24" x14ac:dyDescent="0.2">
      <c r="A21" s="43">
        <v>20</v>
      </c>
      <c r="B21" s="43">
        <v>31</v>
      </c>
      <c r="C21" s="43" t="s">
        <v>5</v>
      </c>
      <c r="D21" s="43" t="s">
        <v>492</v>
      </c>
      <c r="E21" s="43" t="s">
        <v>5</v>
      </c>
      <c r="F21" s="43" t="s">
        <v>494</v>
      </c>
      <c r="G21" s="43">
        <v>4093</v>
      </c>
      <c r="H21" s="43">
        <v>4098</v>
      </c>
      <c r="I21" s="43">
        <v>4055</v>
      </c>
      <c r="J21" s="43">
        <v>1400</v>
      </c>
      <c r="K21" s="43">
        <v>1400</v>
      </c>
      <c r="L21" s="43" t="s">
        <v>372</v>
      </c>
      <c r="M21" s="43" t="s">
        <v>478</v>
      </c>
      <c r="N21" s="44">
        <v>3.6375400000000002E-2</v>
      </c>
      <c r="O21" s="43" t="s">
        <v>405</v>
      </c>
      <c r="P21" s="43" t="s">
        <v>406</v>
      </c>
      <c r="Q21" s="43">
        <v>3</v>
      </c>
      <c r="R21" s="43">
        <v>10</v>
      </c>
      <c r="S21" s="43" t="s">
        <v>407</v>
      </c>
      <c r="T21" s="43" t="s">
        <v>408</v>
      </c>
      <c r="U21" s="43" t="s">
        <v>408</v>
      </c>
      <c r="V21" s="45">
        <v>7.8337940000000001</v>
      </c>
      <c r="W21" s="45">
        <v>0.6</v>
      </c>
      <c r="X21" s="45">
        <f t="shared" si="1"/>
        <v>0.11398295610704001</v>
      </c>
    </row>
    <row r="22" spans="1:24" x14ac:dyDescent="0.2">
      <c r="A22" s="43">
        <v>20</v>
      </c>
      <c r="B22" s="43">
        <v>31</v>
      </c>
      <c r="C22" s="43" t="s">
        <v>5</v>
      </c>
      <c r="D22" s="43" t="s">
        <v>492</v>
      </c>
      <c r="E22" s="43" t="s">
        <v>5</v>
      </c>
      <c r="F22" s="43" t="s">
        <v>494</v>
      </c>
      <c r="G22" s="43">
        <v>52701</v>
      </c>
      <c r="H22" s="43">
        <v>52706</v>
      </c>
      <c r="I22" s="43">
        <v>52672</v>
      </c>
      <c r="J22" s="43">
        <v>8140</v>
      </c>
      <c r="K22" s="43">
        <v>8140</v>
      </c>
      <c r="L22" s="43" t="s">
        <v>372</v>
      </c>
      <c r="M22" s="43" t="s">
        <v>478</v>
      </c>
      <c r="N22" s="44">
        <v>1.0179800000000001</v>
      </c>
      <c r="O22" s="43" t="s">
        <v>405</v>
      </c>
      <c r="P22" s="43" t="s">
        <v>406</v>
      </c>
      <c r="Q22" s="43">
        <v>18</v>
      </c>
      <c r="R22" s="43">
        <v>10</v>
      </c>
      <c r="S22" s="43" t="s">
        <v>407</v>
      </c>
      <c r="T22" s="43" t="s">
        <v>420</v>
      </c>
      <c r="U22" s="43" t="s">
        <v>421</v>
      </c>
      <c r="V22" s="45">
        <v>3.4929570000000001</v>
      </c>
      <c r="W22" s="45">
        <v>0.6</v>
      </c>
      <c r="X22" s="45">
        <f t="shared" si="1"/>
        <v>1.4223041467440003</v>
      </c>
    </row>
    <row r="23" spans="1:24" x14ac:dyDescent="0.2">
      <c r="A23" s="43">
        <v>21</v>
      </c>
      <c r="B23" s="43">
        <v>32</v>
      </c>
      <c r="C23" s="43" t="s">
        <v>464</v>
      </c>
      <c r="D23" s="43" t="s">
        <v>492</v>
      </c>
      <c r="E23" s="43" t="s">
        <v>424</v>
      </c>
      <c r="F23" s="43" t="s">
        <v>495</v>
      </c>
      <c r="G23" s="43">
        <v>2589</v>
      </c>
      <c r="H23" s="43">
        <v>2590</v>
      </c>
      <c r="I23" s="43">
        <v>2581</v>
      </c>
      <c r="J23" s="43">
        <v>1210</v>
      </c>
      <c r="K23" s="43">
        <v>1210</v>
      </c>
      <c r="L23" s="43" t="s">
        <v>372</v>
      </c>
      <c r="M23" s="43" t="s">
        <v>478</v>
      </c>
      <c r="N23" s="44">
        <v>9.7246399999999997E-3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0.6</v>
      </c>
      <c r="X23" s="45">
        <f t="shared" si="1"/>
        <v>9.0654638352831995E-2</v>
      </c>
    </row>
    <row r="24" spans="1:24" x14ac:dyDescent="0.2">
      <c r="A24" s="43">
        <v>21</v>
      </c>
      <c r="B24" s="43">
        <v>32</v>
      </c>
      <c r="C24" s="43" t="s">
        <v>464</v>
      </c>
      <c r="D24" s="43" t="s">
        <v>492</v>
      </c>
      <c r="E24" s="43" t="s">
        <v>424</v>
      </c>
      <c r="F24" s="43" t="s">
        <v>495</v>
      </c>
      <c r="G24" s="43">
        <v>4088</v>
      </c>
      <c r="H24" s="43">
        <v>4093</v>
      </c>
      <c r="I24" s="43">
        <v>4050</v>
      </c>
      <c r="J24" s="43">
        <v>1400</v>
      </c>
      <c r="K24" s="43">
        <v>1400</v>
      </c>
      <c r="L24" s="43" t="s">
        <v>372</v>
      </c>
      <c r="M24" s="43" t="s">
        <v>478</v>
      </c>
      <c r="N24" s="44">
        <v>0.60065400000000002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0.6</v>
      </c>
      <c r="X24" s="45">
        <f t="shared" si="1"/>
        <v>1.8821598805104001</v>
      </c>
    </row>
    <row r="25" spans="1:24" x14ac:dyDescent="0.2">
      <c r="A25" s="43">
        <v>21</v>
      </c>
      <c r="B25" s="43">
        <v>32</v>
      </c>
      <c r="C25" s="43" t="s">
        <v>464</v>
      </c>
      <c r="D25" s="43" t="s">
        <v>492</v>
      </c>
      <c r="E25" s="43" t="s">
        <v>424</v>
      </c>
      <c r="F25" s="43" t="s">
        <v>495</v>
      </c>
      <c r="G25" s="43">
        <v>52701</v>
      </c>
      <c r="H25" s="43">
        <v>52706</v>
      </c>
      <c r="I25" s="43">
        <v>52672</v>
      </c>
      <c r="J25" s="43">
        <v>8140</v>
      </c>
      <c r="K25" s="43">
        <v>8140</v>
      </c>
      <c r="L25" s="43" t="s">
        <v>372</v>
      </c>
      <c r="M25" s="43" t="s">
        <v>478</v>
      </c>
      <c r="N25" s="44">
        <v>1.5248900000000001</v>
      </c>
      <c r="O25" s="43" t="s">
        <v>405</v>
      </c>
      <c r="P25" s="43" t="s">
        <v>406</v>
      </c>
      <c r="Q25" s="43">
        <v>18</v>
      </c>
      <c r="R25" s="43">
        <v>10</v>
      </c>
      <c r="S25" s="43" t="s">
        <v>407</v>
      </c>
      <c r="T25" s="43" t="s">
        <v>420</v>
      </c>
      <c r="U25" s="43" t="s">
        <v>421</v>
      </c>
      <c r="V25" s="45">
        <v>3.4929570000000001</v>
      </c>
      <c r="W25" s="45">
        <v>0.6</v>
      </c>
      <c r="X25" s="45">
        <f t="shared" si="1"/>
        <v>2.1305500798920001</v>
      </c>
    </row>
    <row r="26" spans="1:24" x14ac:dyDescent="0.2">
      <c r="A26" s="43">
        <v>22</v>
      </c>
      <c r="B26" s="43">
        <v>35</v>
      </c>
      <c r="C26" s="43" t="s">
        <v>5</v>
      </c>
      <c r="D26" s="43" t="s">
        <v>492</v>
      </c>
      <c r="E26" s="43" t="s">
        <v>5</v>
      </c>
      <c r="F26" s="43" t="s">
        <v>496</v>
      </c>
      <c r="G26" s="43">
        <v>4088</v>
      </c>
      <c r="H26" s="43">
        <v>4093</v>
      </c>
      <c r="I26" s="43">
        <v>4050</v>
      </c>
      <c r="J26" s="43">
        <v>1400</v>
      </c>
      <c r="K26" s="43">
        <v>1400</v>
      </c>
      <c r="L26" s="43" t="s">
        <v>372</v>
      </c>
      <c r="M26" s="43" t="s">
        <v>478</v>
      </c>
      <c r="N26" s="44">
        <v>0.105462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0.6</v>
      </c>
      <c r="X26" s="45">
        <f t="shared" si="1"/>
        <v>0.33046703313120007</v>
      </c>
    </row>
    <row r="27" spans="1:24" x14ac:dyDescent="0.2">
      <c r="A27" s="43">
        <v>22</v>
      </c>
      <c r="B27" s="43">
        <v>35</v>
      </c>
      <c r="C27" s="43" t="s">
        <v>5</v>
      </c>
      <c r="D27" s="43" t="s">
        <v>492</v>
      </c>
      <c r="E27" s="43" t="s">
        <v>5</v>
      </c>
      <c r="F27" s="43" t="s">
        <v>496</v>
      </c>
      <c r="G27" s="43">
        <v>52701</v>
      </c>
      <c r="H27" s="43">
        <v>52706</v>
      </c>
      <c r="I27" s="43">
        <v>52672</v>
      </c>
      <c r="J27" s="43">
        <v>8140</v>
      </c>
      <c r="K27" s="43">
        <v>8140</v>
      </c>
      <c r="L27" s="43" t="s">
        <v>372</v>
      </c>
      <c r="M27" s="43" t="s">
        <v>478</v>
      </c>
      <c r="N27" s="44">
        <v>0.67715099999999995</v>
      </c>
      <c r="O27" s="43" t="s">
        <v>405</v>
      </c>
      <c r="P27" s="43" t="s">
        <v>406</v>
      </c>
      <c r="Q27" s="43">
        <v>18</v>
      </c>
      <c r="R27" s="43">
        <v>10</v>
      </c>
      <c r="S27" s="43" t="s">
        <v>407</v>
      </c>
      <c r="T27" s="43" t="s">
        <v>420</v>
      </c>
      <c r="U27" s="43" t="s">
        <v>421</v>
      </c>
      <c r="V27" s="45">
        <v>3.4929570000000001</v>
      </c>
      <c r="W27" s="45">
        <v>0.6</v>
      </c>
      <c r="X27" s="45">
        <f t="shared" si="1"/>
        <v>0.94610373020280003</v>
      </c>
    </row>
    <row r="28" spans="1:24" x14ac:dyDescent="0.2">
      <c r="X28" s="45">
        <f>SUM(X17:X27)</f>
        <v>12.404120479485952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opLeftCell="P1" workbookViewId="0">
      <selection activeCell="Y10" sqref="Y10:Y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71093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60</v>
      </c>
      <c r="B2" s="43">
        <v>66</v>
      </c>
      <c r="C2" s="43">
        <v>5</v>
      </c>
      <c r="D2" s="43" t="s">
        <v>424</v>
      </c>
      <c r="E2" s="43" t="s">
        <v>556</v>
      </c>
      <c r="F2" s="43" t="s">
        <v>557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0.826757879044</v>
      </c>
      <c r="P2" s="44">
        <v>0.33457700000000001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>P2*X2*(1-Y2)</f>
        <v>0.12887243845201599</v>
      </c>
    </row>
    <row r="3" spans="1:26" x14ac:dyDescent="0.2">
      <c r="A3" s="43">
        <v>60</v>
      </c>
      <c r="B3" s="43">
        <v>66</v>
      </c>
      <c r="C3" s="43">
        <v>5</v>
      </c>
      <c r="D3" s="43" t="s">
        <v>424</v>
      </c>
      <c r="E3" s="43" t="s">
        <v>556</v>
      </c>
      <c r="F3" s="43" t="s">
        <v>557</v>
      </c>
      <c r="G3" s="43" t="s">
        <v>464</v>
      </c>
      <c r="H3" s="43">
        <v>4436</v>
      </c>
      <c r="I3" s="43">
        <v>4437</v>
      </c>
      <c r="J3" s="43">
        <v>4405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0.49993607265599999</v>
      </c>
      <c r="P3" s="44">
        <v>0.202317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>P3*X3*(1-Y3)</f>
        <v>7.7928504141935986E-2</v>
      </c>
    </row>
    <row r="4" spans="1:26" x14ac:dyDescent="0.2">
      <c r="A4" s="43">
        <v>60</v>
      </c>
      <c r="B4" s="43">
        <v>66</v>
      </c>
      <c r="C4" s="43">
        <v>5</v>
      </c>
      <c r="D4" s="43" t="s">
        <v>424</v>
      </c>
      <c r="E4" s="43" t="s">
        <v>556</v>
      </c>
      <c r="F4" s="43" t="s">
        <v>557</v>
      </c>
      <c r="G4" s="43" t="s">
        <v>464</v>
      </c>
      <c r="H4" s="43">
        <v>4575</v>
      </c>
      <c r="I4" s="43">
        <v>4576</v>
      </c>
      <c r="J4" s="43">
        <v>4544</v>
      </c>
      <c r="K4" s="43">
        <v>1400</v>
      </c>
      <c r="L4" s="43">
        <v>1400</v>
      </c>
      <c r="M4" s="43" t="s">
        <v>372</v>
      </c>
      <c r="N4" s="43" t="s">
        <v>426</v>
      </c>
      <c r="O4" s="44">
        <v>0.73215031616199999</v>
      </c>
      <c r="P4" s="44">
        <v>0.29629100000000003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>P4*X4*(1-Y4)</f>
        <v>0.114125429008528</v>
      </c>
    </row>
    <row r="5" spans="1:26" x14ac:dyDescent="0.2">
      <c r="A5" s="43">
        <v>60</v>
      </c>
      <c r="B5" s="43">
        <v>66</v>
      </c>
      <c r="C5" s="43">
        <v>5</v>
      </c>
      <c r="D5" s="43" t="s">
        <v>424</v>
      </c>
      <c r="E5" s="43" t="s">
        <v>556</v>
      </c>
      <c r="F5" s="43" t="s">
        <v>557</v>
      </c>
      <c r="G5" s="43" t="s">
        <v>464</v>
      </c>
      <c r="H5" s="43">
        <v>52766</v>
      </c>
      <c r="I5" s="43">
        <v>52771</v>
      </c>
      <c r="J5" s="43">
        <v>52737</v>
      </c>
      <c r="K5" s="43">
        <v>8140</v>
      </c>
      <c r="L5" s="43">
        <v>8140</v>
      </c>
      <c r="M5" s="43" t="s">
        <v>372</v>
      </c>
      <c r="N5" s="43" t="s">
        <v>404</v>
      </c>
      <c r="O5" s="44">
        <v>6.3197797470100001</v>
      </c>
      <c r="P5" s="44">
        <v>2.5575199999999998</v>
      </c>
      <c r="Q5" s="43" t="s">
        <v>405</v>
      </c>
      <c r="R5" s="43" t="s">
        <v>406</v>
      </c>
      <c r="S5" s="43">
        <v>18</v>
      </c>
      <c r="T5" s="43">
        <v>10</v>
      </c>
      <c r="U5" s="43" t="s">
        <v>407</v>
      </c>
      <c r="V5" s="43" t="s">
        <v>420</v>
      </c>
      <c r="W5" s="43" t="s">
        <v>421</v>
      </c>
      <c r="X5" s="45">
        <v>0.717032</v>
      </c>
      <c r="Y5" s="45">
        <v>0.78300000000000003</v>
      </c>
      <c r="Z5" s="45">
        <f>P5*X5*(1-Y5)</f>
        <v>0.39793973869887994</v>
      </c>
    </row>
    <row r="6" spans="1:26" x14ac:dyDescent="0.2">
      <c r="O6" s="44">
        <f>SUM(O2:O5)</f>
        <v>8.378624014871999</v>
      </c>
      <c r="Z6" s="45">
        <f>SUM(Z2:Z5)</f>
        <v>0.71886611030135994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60</v>
      </c>
      <c r="B10" s="43">
        <v>66</v>
      </c>
      <c r="C10" s="43">
        <v>5</v>
      </c>
      <c r="D10" s="43" t="s">
        <v>424</v>
      </c>
      <c r="E10" s="43" t="s">
        <v>556</v>
      </c>
      <c r="F10" s="43" t="s">
        <v>557</v>
      </c>
      <c r="G10" s="43" t="s">
        <v>464</v>
      </c>
      <c r="H10" s="43">
        <v>4429</v>
      </c>
      <c r="I10" s="43">
        <v>4430</v>
      </c>
      <c r="J10" s="43">
        <v>4398</v>
      </c>
      <c r="K10" s="43">
        <v>1400</v>
      </c>
      <c r="L10" s="43">
        <v>1400</v>
      </c>
      <c r="M10" s="43" t="s">
        <v>372</v>
      </c>
      <c r="N10" s="43" t="s">
        <v>404</v>
      </c>
      <c r="O10" s="44">
        <v>0.826757879044</v>
      </c>
      <c r="P10" s="44">
        <v>0.33457700000000001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408</v>
      </c>
      <c r="W10" s="43" t="s">
        <v>408</v>
      </c>
      <c r="X10" s="45">
        <v>7.8337940000000001</v>
      </c>
      <c r="Y10" s="45">
        <v>0.6</v>
      </c>
      <c r="Z10" s="45">
        <v>0.73650304993377813</v>
      </c>
    </row>
    <row r="11" spans="1:26" x14ac:dyDescent="0.2">
      <c r="A11" s="43">
        <v>60</v>
      </c>
      <c r="B11" s="43">
        <v>66</v>
      </c>
      <c r="C11" s="43">
        <v>5</v>
      </c>
      <c r="D11" s="43" t="s">
        <v>424</v>
      </c>
      <c r="E11" s="43" t="s">
        <v>556</v>
      </c>
      <c r="F11" s="43" t="s">
        <v>557</v>
      </c>
      <c r="G11" s="43" t="s">
        <v>464</v>
      </c>
      <c r="H11" s="43">
        <v>4436</v>
      </c>
      <c r="I11" s="43">
        <v>4437</v>
      </c>
      <c r="J11" s="43">
        <v>4405</v>
      </c>
      <c r="K11" s="43">
        <v>1400</v>
      </c>
      <c r="L11" s="43">
        <v>1400</v>
      </c>
      <c r="M11" s="43" t="s">
        <v>372</v>
      </c>
      <c r="N11" s="43" t="s">
        <v>404</v>
      </c>
      <c r="O11" s="44">
        <v>0.49993607265599999</v>
      </c>
      <c r="P11" s="44">
        <v>0.202317</v>
      </c>
      <c r="Q11" s="43" t="s">
        <v>405</v>
      </c>
      <c r="R11" s="43" t="s">
        <v>406</v>
      </c>
      <c r="S11" s="43">
        <v>3</v>
      </c>
      <c r="T11" s="43">
        <v>10</v>
      </c>
      <c r="U11" s="43" t="s">
        <v>407</v>
      </c>
      <c r="V11" s="43" t="s">
        <v>408</v>
      </c>
      <c r="W11" s="43" t="s">
        <v>408</v>
      </c>
      <c r="X11" s="45">
        <v>7.8337940000000001</v>
      </c>
      <c r="Y11" s="45">
        <v>0.6</v>
      </c>
      <c r="Z11" s="45">
        <v>0.44535962589613803</v>
      </c>
    </row>
    <row r="12" spans="1:26" x14ac:dyDescent="0.2">
      <c r="A12" s="43">
        <v>60</v>
      </c>
      <c r="B12" s="43">
        <v>66</v>
      </c>
      <c r="C12" s="43">
        <v>5</v>
      </c>
      <c r="D12" s="43" t="s">
        <v>424</v>
      </c>
      <c r="E12" s="43" t="s">
        <v>556</v>
      </c>
      <c r="F12" s="43" t="s">
        <v>557</v>
      </c>
      <c r="G12" s="43" t="s">
        <v>464</v>
      </c>
      <c r="H12" s="43">
        <v>4575</v>
      </c>
      <c r="I12" s="43">
        <v>4576</v>
      </c>
      <c r="J12" s="43">
        <v>4544</v>
      </c>
      <c r="K12" s="43">
        <v>1400</v>
      </c>
      <c r="L12" s="43">
        <v>1400</v>
      </c>
      <c r="M12" s="43" t="s">
        <v>372</v>
      </c>
      <c r="N12" s="43" t="s">
        <v>426</v>
      </c>
      <c r="O12" s="44">
        <v>0.73215031616199999</v>
      </c>
      <c r="P12" s="44">
        <v>0.29629100000000003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0.6</v>
      </c>
      <c r="Z12" s="45">
        <v>0.65222422691317417</v>
      </c>
    </row>
    <row r="13" spans="1:26" x14ac:dyDescent="0.2">
      <c r="A13" s="43">
        <v>60</v>
      </c>
      <c r="B13" s="43">
        <v>66</v>
      </c>
      <c r="C13" s="43">
        <v>5</v>
      </c>
      <c r="D13" s="43" t="s">
        <v>424</v>
      </c>
      <c r="E13" s="43" t="s">
        <v>556</v>
      </c>
      <c r="F13" s="43" t="s">
        <v>557</v>
      </c>
      <c r="G13" s="43" t="s">
        <v>464</v>
      </c>
      <c r="H13" s="43">
        <v>52766</v>
      </c>
      <c r="I13" s="43">
        <v>52771</v>
      </c>
      <c r="J13" s="43">
        <v>52737</v>
      </c>
      <c r="K13" s="43">
        <v>8140</v>
      </c>
      <c r="L13" s="43">
        <v>8140</v>
      </c>
      <c r="M13" s="43" t="s">
        <v>372</v>
      </c>
      <c r="N13" s="43" t="s">
        <v>404</v>
      </c>
      <c r="O13" s="44">
        <v>6.3197797470100001</v>
      </c>
      <c r="P13" s="44">
        <v>2.5575199999999998</v>
      </c>
      <c r="Q13" s="43" t="s">
        <v>405</v>
      </c>
      <c r="R13" s="43" t="s">
        <v>406</v>
      </c>
      <c r="S13" s="43">
        <v>18</v>
      </c>
      <c r="T13" s="43">
        <v>10</v>
      </c>
      <c r="U13" s="43" t="s">
        <v>407</v>
      </c>
      <c r="V13" s="43" t="s">
        <v>420</v>
      </c>
      <c r="W13" s="43" t="s">
        <v>421</v>
      </c>
      <c r="X13" s="45">
        <v>3.4929570000000001</v>
      </c>
      <c r="Y13" s="45">
        <v>0.6</v>
      </c>
      <c r="Z13" s="45">
        <v>2.5102593756458402</v>
      </c>
    </row>
    <row r="14" spans="1:26" x14ac:dyDescent="0.2">
      <c r="Z14" s="45">
        <f>SUM(Z10:Z13)</f>
        <v>4.3443462783889304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opLeftCell="Q1" workbookViewId="0">
      <selection activeCell="Y10" sqref="Y10:Y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.425781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61</v>
      </c>
      <c r="B2" s="43">
        <v>69</v>
      </c>
      <c r="C2" s="43">
        <v>5</v>
      </c>
      <c r="D2" s="43" t="s">
        <v>547</v>
      </c>
      <c r="E2" s="43" t="s">
        <v>556</v>
      </c>
      <c r="F2" s="43" t="s">
        <v>558</v>
      </c>
      <c r="G2" s="43" t="s">
        <v>464</v>
      </c>
      <c r="H2" s="43">
        <v>3834</v>
      </c>
      <c r="I2" s="43">
        <v>3836</v>
      </c>
      <c r="J2" s="43">
        <v>3783</v>
      </c>
      <c r="K2" s="43">
        <v>1340</v>
      </c>
      <c r="L2" s="43">
        <v>1340</v>
      </c>
      <c r="M2" s="43" t="s">
        <v>372</v>
      </c>
      <c r="N2" s="43" t="s">
        <v>478</v>
      </c>
      <c r="O2" s="44">
        <v>0.58573991247000001</v>
      </c>
      <c r="P2" s="44">
        <v>0.237041</v>
      </c>
      <c r="Q2" s="43" t="s">
        <v>405</v>
      </c>
      <c r="R2" s="43" t="s">
        <v>406</v>
      </c>
      <c r="S2" s="43">
        <v>21</v>
      </c>
      <c r="T2" s="43">
        <v>10</v>
      </c>
      <c r="U2" s="43" t="s">
        <v>407</v>
      </c>
      <c r="V2" s="43" t="s">
        <v>559</v>
      </c>
      <c r="W2" s="43" t="s">
        <v>540</v>
      </c>
      <c r="X2" s="45">
        <v>1.2503169999999999</v>
      </c>
      <c r="Y2" s="45">
        <v>0.78300000000000003</v>
      </c>
      <c r="Z2" s="45">
        <f>P2*X2*(1-Y2)</f>
        <v>6.4313677063348992E-2</v>
      </c>
    </row>
    <row r="3" spans="1:26" x14ac:dyDescent="0.2">
      <c r="A3" s="43">
        <v>61</v>
      </c>
      <c r="B3" s="43">
        <v>69</v>
      </c>
      <c r="C3" s="43">
        <v>5</v>
      </c>
      <c r="D3" s="43" t="s">
        <v>547</v>
      </c>
      <c r="E3" s="43" t="s">
        <v>556</v>
      </c>
      <c r="F3" s="43" t="s">
        <v>558</v>
      </c>
      <c r="G3" s="43" t="s">
        <v>464</v>
      </c>
      <c r="H3" s="43">
        <v>4613</v>
      </c>
      <c r="I3" s="43">
        <v>4614</v>
      </c>
      <c r="J3" s="43">
        <v>4582</v>
      </c>
      <c r="K3" s="43">
        <v>1411</v>
      </c>
      <c r="L3" s="43">
        <v>1411</v>
      </c>
      <c r="M3" s="43" t="s">
        <v>372</v>
      </c>
      <c r="N3" s="43" t="s">
        <v>478</v>
      </c>
      <c r="O3" s="44">
        <v>7.9329600527600005E-2</v>
      </c>
      <c r="P3" s="44">
        <v>3.21035E-2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409</v>
      </c>
      <c r="W3" s="43" t="s">
        <v>408</v>
      </c>
      <c r="X3" s="45">
        <v>1.7750239999999999</v>
      </c>
      <c r="Y3" s="45">
        <v>0.78300000000000003</v>
      </c>
      <c r="Z3" s="45">
        <f>P3*X3*(1-Y3)</f>
        <v>1.2365632807527997E-2</v>
      </c>
    </row>
    <row r="4" spans="1:26" x14ac:dyDescent="0.2">
      <c r="A4" s="43">
        <v>61</v>
      </c>
      <c r="B4" s="43">
        <v>69</v>
      </c>
      <c r="C4" s="43">
        <v>5</v>
      </c>
      <c r="D4" s="43" t="s">
        <v>547</v>
      </c>
      <c r="E4" s="43" t="s">
        <v>556</v>
      </c>
      <c r="F4" s="43" t="s">
        <v>558</v>
      </c>
      <c r="G4" s="43" t="s">
        <v>464</v>
      </c>
      <c r="H4" s="43">
        <v>20987</v>
      </c>
      <c r="I4" s="43">
        <v>20988</v>
      </c>
      <c r="J4" s="43">
        <v>20988</v>
      </c>
      <c r="K4" s="43">
        <v>5300</v>
      </c>
      <c r="L4" s="43">
        <v>5300</v>
      </c>
      <c r="M4" s="43" t="s">
        <v>372</v>
      </c>
      <c r="N4" s="43" t="s">
        <v>478</v>
      </c>
      <c r="O4" s="44">
        <v>0.61111406099599996</v>
      </c>
      <c r="P4" s="44">
        <v>0.247309</v>
      </c>
      <c r="Q4" s="43" t="s">
        <v>405</v>
      </c>
      <c r="R4" s="43" t="s">
        <v>406</v>
      </c>
      <c r="S4" s="43">
        <v>9</v>
      </c>
      <c r="T4" s="43">
        <v>50</v>
      </c>
      <c r="U4" s="43" t="s">
        <v>438</v>
      </c>
      <c r="V4" s="43" t="s">
        <v>439</v>
      </c>
      <c r="W4" s="43" t="s">
        <v>440</v>
      </c>
      <c r="X4" s="45">
        <v>0.128413</v>
      </c>
      <c r="Y4" s="45">
        <v>0.78300000000000003</v>
      </c>
      <c r="Z4" s="45">
        <f>P4*X4*(1-Y4)</f>
        <v>6.8914188638889984E-3</v>
      </c>
    </row>
    <row r="5" spans="1:26" x14ac:dyDescent="0.2">
      <c r="A5" s="43">
        <v>61</v>
      </c>
      <c r="B5" s="43">
        <v>69</v>
      </c>
      <c r="C5" s="43">
        <v>5</v>
      </c>
      <c r="D5" s="43" t="s">
        <v>547</v>
      </c>
      <c r="E5" s="43" t="s">
        <v>556</v>
      </c>
      <c r="F5" s="43" t="s">
        <v>558</v>
      </c>
      <c r="G5" s="43" t="s">
        <v>464</v>
      </c>
      <c r="H5" s="43">
        <v>29046</v>
      </c>
      <c r="I5" s="43">
        <v>29250</v>
      </c>
      <c r="J5" s="43">
        <v>29225</v>
      </c>
      <c r="K5" s="43">
        <v>6210</v>
      </c>
      <c r="L5" s="43">
        <v>6210</v>
      </c>
      <c r="M5" s="43" t="s">
        <v>372</v>
      </c>
      <c r="N5" s="43" t="s">
        <v>478</v>
      </c>
      <c r="O5" s="44">
        <v>0.539765167918</v>
      </c>
      <c r="P5" s="44">
        <v>0.21843499999999999</v>
      </c>
      <c r="Q5" s="43" t="s">
        <v>405</v>
      </c>
      <c r="R5" s="43" t="s">
        <v>406</v>
      </c>
      <c r="S5" s="43">
        <v>14</v>
      </c>
      <c r="T5" s="43">
        <v>60</v>
      </c>
      <c r="U5" s="43" t="s">
        <v>417</v>
      </c>
      <c r="V5" s="43" t="s">
        <v>418</v>
      </c>
      <c r="W5" s="43" t="s">
        <v>418</v>
      </c>
      <c r="X5" s="45">
        <v>0.44770799999999999</v>
      </c>
      <c r="Y5" s="45">
        <v>0.78300000000000003</v>
      </c>
      <c r="Z5" s="45">
        <f>P5*X5*(1-Y5)</f>
        <v>2.1221536044659997E-2</v>
      </c>
    </row>
    <row r="6" spans="1:26" x14ac:dyDescent="0.2">
      <c r="A6" s="43">
        <v>61</v>
      </c>
      <c r="B6" s="43">
        <v>69</v>
      </c>
      <c r="C6" s="43">
        <v>5</v>
      </c>
      <c r="D6" s="43" t="s">
        <v>547</v>
      </c>
      <c r="E6" s="43" t="s">
        <v>556</v>
      </c>
      <c r="F6" s="43" t="s">
        <v>558</v>
      </c>
      <c r="G6" s="43" t="s">
        <v>464</v>
      </c>
      <c r="H6" s="43">
        <v>52697</v>
      </c>
      <c r="I6" s="43">
        <v>52702</v>
      </c>
      <c r="J6" s="43">
        <v>52668</v>
      </c>
      <c r="K6" s="43">
        <v>8140</v>
      </c>
      <c r="L6" s="43">
        <v>8140</v>
      </c>
      <c r="M6" s="43" t="s">
        <v>372</v>
      </c>
      <c r="N6" s="43" t="s">
        <v>478</v>
      </c>
      <c r="O6" s="44">
        <v>12.0795148584</v>
      </c>
      <c r="P6" s="44">
        <v>4.8884100000000004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0.78300000000000003</v>
      </c>
      <c r="Z6" s="45">
        <f>P6*X6*(1-Y6)</f>
        <v>0.76061676860904004</v>
      </c>
    </row>
    <row r="7" spans="1:26" x14ac:dyDescent="0.2">
      <c r="O7" s="44">
        <f>SUM(O2:O6)</f>
        <v>13.895463600311599</v>
      </c>
      <c r="P7" s="44"/>
      <c r="Z7" s="45">
        <f>SUM(Z2:Z6)</f>
        <v>0.86540903338846598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61</v>
      </c>
      <c r="B10" s="43">
        <v>69</v>
      </c>
      <c r="C10" s="43">
        <v>5</v>
      </c>
      <c r="D10" s="43" t="s">
        <v>547</v>
      </c>
      <c r="E10" s="43" t="s">
        <v>556</v>
      </c>
      <c r="F10" s="43" t="s">
        <v>558</v>
      </c>
      <c r="G10" s="43" t="s">
        <v>464</v>
      </c>
      <c r="H10" s="43">
        <v>3834</v>
      </c>
      <c r="I10" s="43">
        <v>3836</v>
      </c>
      <c r="J10" s="43">
        <v>3783</v>
      </c>
      <c r="K10" s="43">
        <v>1340</v>
      </c>
      <c r="L10" s="43">
        <v>1340</v>
      </c>
      <c r="M10" s="43" t="s">
        <v>372</v>
      </c>
      <c r="N10" s="43" t="s">
        <v>478</v>
      </c>
      <c r="O10" s="44">
        <v>0.58573991247000001</v>
      </c>
      <c r="P10" s="44">
        <v>0.237041</v>
      </c>
      <c r="Q10" s="43" t="s">
        <v>405</v>
      </c>
      <c r="R10" s="43" t="s">
        <v>406</v>
      </c>
      <c r="S10" s="43">
        <v>21</v>
      </c>
      <c r="T10" s="43">
        <v>10</v>
      </c>
      <c r="U10" s="43" t="s">
        <v>407</v>
      </c>
      <c r="V10" s="43" t="s">
        <v>559</v>
      </c>
      <c r="W10" s="43" t="s">
        <v>540</v>
      </c>
      <c r="X10" s="45">
        <v>6.4719680000000004</v>
      </c>
      <c r="Y10" s="45">
        <v>0.6</v>
      </c>
      <c r="Z10" s="45">
        <v>0.43108821643932804</v>
      </c>
    </row>
    <row r="11" spans="1:26" x14ac:dyDescent="0.2">
      <c r="A11" s="43">
        <v>61</v>
      </c>
      <c r="B11" s="43">
        <v>69</v>
      </c>
      <c r="C11" s="43">
        <v>5</v>
      </c>
      <c r="D11" s="43" t="s">
        <v>547</v>
      </c>
      <c r="E11" s="43" t="s">
        <v>556</v>
      </c>
      <c r="F11" s="43" t="s">
        <v>558</v>
      </c>
      <c r="G11" s="43" t="s">
        <v>464</v>
      </c>
      <c r="H11" s="43">
        <v>4613</v>
      </c>
      <c r="I11" s="43">
        <v>4614</v>
      </c>
      <c r="J11" s="43">
        <v>4582</v>
      </c>
      <c r="K11" s="43">
        <v>1411</v>
      </c>
      <c r="L11" s="43">
        <v>1411</v>
      </c>
      <c r="M11" s="43" t="s">
        <v>372</v>
      </c>
      <c r="N11" s="43" t="s">
        <v>478</v>
      </c>
      <c r="O11" s="44">
        <v>7.9329600527600005E-2</v>
      </c>
      <c r="P11" s="44">
        <v>3.21035E-2</v>
      </c>
      <c r="Q11" s="43" t="s">
        <v>405</v>
      </c>
      <c r="R11" s="43" t="s">
        <v>406</v>
      </c>
      <c r="S11" s="43">
        <v>3</v>
      </c>
      <c r="T11" s="43">
        <v>10</v>
      </c>
      <c r="U11" s="43" t="s">
        <v>407</v>
      </c>
      <c r="V11" s="43" t="s">
        <v>409</v>
      </c>
      <c r="W11" s="43" t="s">
        <v>408</v>
      </c>
      <c r="X11" s="45">
        <v>7.8337940000000001</v>
      </c>
      <c r="Y11" s="45">
        <v>0.6</v>
      </c>
      <c r="Z11" s="45">
        <v>7.066930979579901E-2</v>
      </c>
    </row>
    <row r="12" spans="1:26" x14ac:dyDescent="0.2">
      <c r="A12" s="43">
        <v>61</v>
      </c>
      <c r="B12" s="43">
        <v>69</v>
      </c>
      <c r="C12" s="43">
        <v>5</v>
      </c>
      <c r="D12" s="43" t="s">
        <v>547</v>
      </c>
      <c r="E12" s="43" t="s">
        <v>556</v>
      </c>
      <c r="F12" s="43" t="s">
        <v>558</v>
      </c>
      <c r="G12" s="43" t="s">
        <v>464</v>
      </c>
      <c r="H12" s="43">
        <v>20987</v>
      </c>
      <c r="I12" s="43">
        <v>20988</v>
      </c>
      <c r="J12" s="43">
        <v>20988</v>
      </c>
      <c r="K12" s="43">
        <v>5300</v>
      </c>
      <c r="L12" s="43">
        <v>5300</v>
      </c>
      <c r="M12" s="43" t="s">
        <v>372</v>
      </c>
      <c r="N12" s="43" t="s">
        <v>478</v>
      </c>
      <c r="O12" s="44">
        <v>0.61111406099599996</v>
      </c>
      <c r="P12" s="44">
        <v>0.247309</v>
      </c>
      <c r="Q12" s="43" t="s">
        <v>405</v>
      </c>
      <c r="R12" s="43" t="s">
        <v>406</v>
      </c>
      <c r="S12" s="43">
        <v>9</v>
      </c>
      <c r="T12" s="43">
        <v>50</v>
      </c>
      <c r="U12" s="43" t="s">
        <v>438</v>
      </c>
      <c r="V12" s="43" t="s">
        <v>439</v>
      </c>
      <c r="W12" s="43" t="s">
        <v>440</v>
      </c>
      <c r="X12" s="45">
        <v>2.201031</v>
      </c>
      <c r="Y12" s="45">
        <v>0.6</v>
      </c>
      <c r="Z12" s="45">
        <v>0.15295807193769903</v>
      </c>
    </row>
    <row r="13" spans="1:26" x14ac:dyDescent="0.2">
      <c r="A13" s="43">
        <v>61</v>
      </c>
      <c r="B13" s="43">
        <v>69</v>
      </c>
      <c r="C13" s="43">
        <v>5</v>
      </c>
      <c r="D13" s="43" t="s">
        <v>547</v>
      </c>
      <c r="E13" s="43" t="s">
        <v>556</v>
      </c>
      <c r="F13" s="43" t="s">
        <v>558</v>
      </c>
      <c r="G13" s="43" t="s">
        <v>464</v>
      </c>
      <c r="H13" s="43">
        <v>29046</v>
      </c>
      <c r="I13" s="43">
        <v>29250</v>
      </c>
      <c r="J13" s="43">
        <v>29225</v>
      </c>
      <c r="K13" s="43">
        <v>6210</v>
      </c>
      <c r="L13" s="43">
        <v>6210</v>
      </c>
      <c r="M13" s="43" t="s">
        <v>372</v>
      </c>
      <c r="N13" s="43" t="s">
        <v>478</v>
      </c>
      <c r="O13" s="44">
        <v>0.539765167918</v>
      </c>
      <c r="P13" s="44">
        <v>0.21843499999999999</v>
      </c>
      <c r="Q13" s="43" t="s">
        <v>405</v>
      </c>
      <c r="R13" s="43" t="s">
        <v>406</v>
      </c>
      <c r="S13" s="43">
        <v>14</v>
      </c>
      <c r="T13" s="43">
        <v>60</v>
      </c>
      <c r="U13" s="43" t="s">
        <v>417</v>
      </c>
      <c r="V13" s="43" t="s">
        <v>418</v>
      </c>
      <c r="W13" s="43" t="s">
        <v>418</v>
      </c>
      <c r="X13" s="45">
        <v>6.3260019999999999</v>
      </c>
      <c r="Y13" s="45">
        <v>0.6</v>
      </c>
      <c r="Z13" s="45">
        <v>0.38829148937046998</v>
      </c>
    </row>
    <row r="14" spans="1:26" x14ac:dyDescent="0.2">
      <c r="A14" s="43">
        <v>61</v>
      </c>
      <c r="B14" s="43">
        <v>69</v>
      </c>
      <c r="C14" s="43">
        <v>5</v>
      </c>
      <c r="D14" s="43" t="s">
        <v>547</v>
      </c>
      <c r="E14" s="43" t="s">
        <v>556</v>
      </c>
      <c r="F14" s="43" t="s">
        <v>558</v>
      </c>
      <c r="G14" s="43" t="s">
        <v>464</v>
      </c>
      <c r="H14" s="43">
        <v>52697</v>
      </c>
      <c r="I14" s="43">
        <v>52702</v>
      </c>
      <c r="J14" s="43">
        <v>52668</v>
      </c>
      <c r="K14" s="43">
        <v>8140</v>
      </c>
      <c r="L14" s="43">
        <v>8140</v>
      </c>
      <c r="M14" s="43" t="s">
        <v>372</v>
      </c>
      <c r="N14" s="43" t="s">
        <v>478</v>
      </c>
      <c r="O14" s="44">
        <v>12.0795148584</v>
      </c>
      <c r="P14" s="44">
        <v>4.8884100000000004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3.4929570000000001</v>
      </c>
      <c r="Y14" s="45">
        <v>0.6</v>
      </c>
      <c r="Z14" s="45">
        <v>4.7980766658719709</v>
      </c>
    </row>
    <row r="15" spans="1:26" x14ac:dyDescent="0.2">
      <c r="Z15" s="45">
        <f>SUM(Z10:Z14)</f>
        <v>5.8410837534152673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opLeftCell="S1" workbookViewId="0">
      <selection activeCell="Y23" sqref="Y23:Y3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5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62</v>
      </c>
      <c r="B2" s="43">
        <v>70</v>
      </c>
      <c r="C2" s="43">
        <v>5</v>
      </c>
      <c r="D2" s="43" t="s">
        <v>560</v>
      </c>
      <c r="E2" s="43" t="s">
        <v>556</v>
      </c>
      <c r="F2" s="43" t="s">
        <v>561</v>
      </c>
      <c r="G2" s="43" t="s">
        <v>464</v>
      </c>
      <c r="H2" s="43">
        <v>4613</v>
      </c>
      <c r="I2" s="43">
        <v>4614</v>
      </c>
      <c r="J2" s="43">
        <v>4582</v>
      </c>
      <c r="K2" s="43">
        <v>1411</v>
      </c>
      <c r="L2" s="43">
        <v>1411</v>
      </c>
      <c r="M2" s="43" t="s">
        <v>372</v>
      </c>
      <c r="N2" s="43" t="s">
        <v>478</v>
      </c>
      <c r="O2" s="44">
        <v>0.64630816391500001</v>
      </c>
      <c r="P2" s="44">
        <v>0.26155200000000001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409</v>
      </c>
      <c r="W2" s="43" t="s">
        <v>408</v>
      </c>
      <c r="X2" s="45">
        <v>1.7750239999999999</v>
      </c>
      <c r="Y2" s="45">
        <v>0.78300000000000003</v>
      </c>
      <c r="Z2" s="45">
        <f t="shared" ref="Z2:Z18" si="0">P2*X2*(1-Y2)</f>
        <v>0.10074465376281598</v>
      </c>
    </row>
    <row r="3" spans="1:26" x14ac:dyDescent="0.2">
      <c r="A3" s="43">
        <v>62</v>
      </c>
      <c r="B3" s="43">
        <v>70</v>
      </c>
      <c r="C3" s="43">
        <v>5</v>
      </c>
      <c r="D3" s="43" t="s">
        <v>560</v>
      </c>
      <c r="E3" s="43" t="s">
        <v>556</v>
      </c>
      <c r="F3" s="43" t="s">
        <v>561</v>
      </c>
      <c r="G3" s="43" t="s">
        <v>464</v>
      </c>
      <c r="H3" s="43">
        <v>20985</v>
      </c>
      <c r="I3" s="43">
        <v>20986</v>
      </c>
      <c r="J3" s="43">
        <v>20986</v>
      </c>
      <c r="K3" s="43">
        <v>5300</v>
      </c>
      <c r="L3" s="43">
        <v>5300</v>
      </c>
      <c r="M3" s="43" t="s">
        <v>372</v>
      </c>
      <c r="N3" s="43" t="s">
        <v>478</v>
      </c>
      <c r="O3" s="44">
        <v>0.61568110615799998</v>
      </c>
      <c r="P3" s="44">
        <v>0.24915699999999999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0.78300000000000003</v>
      </c>
      <c r="Z3" s="45">
        <f t="shared" si="0"/>
        <v>6.942914531496998E-3</v>
      </c>
    </row>
    <row r="4" spans="1:26" x14ac:dyDescent="0.2">
      <c r="A4" s="43">
        <v>62</v>
      </c>
      <c r="B4" s="43">
        <v>70</v>
      </c>
      <c r="C4" s="43">
        <v>5</v>
      </c>
      <c r="D4" s="43" t="s">
        <v>560</v>
      </c>
      <c r="E4" s="43" t="s">
        <v>556</v>
      </c>
      <c r="F4" s="43" t="s">
        <v>561</v>
      </c>
      <c r="G4" s="43" t="s">
        <v>464</v>
      </c>
      <c r="H4" s="43">
        <v>29042</v>
      </c>
      <c r="I4" s="43">
        <v>29246</v>
      </c>
      <c r="J4" s="43">
        <v>29221</v>
      </c>
      <c r="K4" s="43">
        <v>6210</v>
      </c>
      <c r="L4" s="43">
        <v>6210</v>
      </c>
      <c r="M4" s="43" t="s">
        <v>372</v>
      </c>
      <c r="N4" s="43" t="s">
        <v>478</v>
      </c>
      <c r="O4" s="44">
        <v>0.156718971052</v>
      </c>
      <c r="P4" s="44">
        <v>6.3421900000000003E-2</v>
      </c>
      <c r="Q4" s="43" t="s">
        <v>405</v>
      </c>
      <c r="R4" s="43" t="s">
        <v>406</v>
      </c>
      <c r="S4" s="43">
        <v>14</v>
      </c>
      <c r="T4" s="43">
        <v>60</v>
      </c>
      <c r="U4" s="43" t="s">
        <v>417</v>
      </c>
      <c r="V4" s="43" t="s">
        <v>418</v>
      </c>
      <c r="W4" s="43" t="s">
        <v>418</v>
      </c>
      <c r="X4" s="45">
        <v>0.44770799999999999</v>
      </c>
      <c r="Y4" s="45">
        <v>0.78300000000000003</v>
      </c>
      <c r="Z4" s="45">
        <f t="shared" si="0"/>
        <v>6.1616047651283992E-3</v>
      </c>
    </row>
    <row r="5" spans="1:26" x14ac:dyDescent="0.2">
      <c r="A5" s="43">
        <v>62</v>
      </c>
      <c r="B5" s="43">
        <v>70</v>
      </c>
      <c r="C5" s="43">
        <v>5</v>
      </c>
      <c r="D5" s="43" t="s">
        <v>560</v>
      </c>
      <c r="E5" s="43" t="s">
        <v>556</v>
      </c>
      <c r="F5" s="43" t="s">
        <v>561</v>
      </c>
      <c r="G5" s="43" t="s">
        <v>464</v>
      </c>
      <c r="H5" s="43">
        <v>52697</v>
      </c>
      <c r="I5" s="43">
        <v>52702</v>
      </c>
      <c r="J5" s="43">
        <v>52668</v>
      </c>
      <c r="K5" s="43">
        <v>8140</v>
      </c>
      <c r="L5" s="43">
        <v>8140</v>
      </c>
      <c r="M5" s="43" t="s">
        <v>372</v>
      </c>
      <c r="N5" s="43" t="s">
        <v>478</v>
      </c>
      <c r="O5" s="44">
        <v>12.8312289765</v>
      </c>
      <c r="P5" s="44">
        <v>5.1926100000000002</v>
      </c>
      <c r="Q5" s="43" t="s">
        <v>405</v>
      </c>
      <c r="R5" s="43" t="s">
        <v>406</v>
      </c>
      <c r="S5" s="43">
        <v>18</v>
      </c>
      <c r="T5" s="43">
        <v>10</v>
      </c>
      <c r="U5" s="43" t="s">
        <v>407</v>
      </c>
      <c r="V5" s="43" t="s">
        <v>420</v>
      </c>
      <c r="W5" s="43" t="s">
        <v>421</v>
      </c>
      <c r="X5" s="45">
        <v>0.717032</v>
      </c>
      <c r="Y5" s="45">
        <v>0.78300000000000003</v>
      </c>
      <c r="Z5" s="45">
        <f t="shared" si="0"/>
        <v>0.80794905477383994</v>
      </c>
    </row>
    <row r="6" spans="1:26" x14ac:dyDescent="0.2">
      <c r="A6" s="43">
        <v>62</v>
      </c>
      <c r="B6" s="43">
        <v>70</v>
      </c>
      <c r="C6" s="43">
        <v>5</v>
      </c>
      <c r="D6" s="43" t="s">
        <v>560</v>
      </c>
      <c r="E6" s="43" t="s">
        <v>556</v>
      </c>
      <c r="F6" s="43" t="s">
        <v>561</v>
      </c>
      <c r="G6" s="43" t="s">
        <v>464</v>
      </c>
      <c r="H6" s="43">
        <v>52779</v>
      </c>
      <c r="I6" s="43">
        <v>52784</v>
      </c>
      <c r="J6" s="43">
        <v>52750</v>
      </c>
      <c r="K6" s="43">
        <v>8140</v>
      </c>
      <c r="L6" s="43">
        <v>8140</v>
      </c>
      <c r="M6" s="43" t="s">
        <v>372</v>
      </c>
      <c r="N6" s="43" t="s">
        <v>426</v>
      </c>
      <c r="O6" s="44">
        <v>5.6270228626700003E-2</v>
      </c>
      <c r="P6" s="44">
        <v>2.2771799999999998E-2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0.78300000000000003</v>
      </c>
      <c r="Z6" s="45">
        <f t="shared" si="0"/>
        <v>3.5431997175791995E-3</v>
      </c>
    </row>
    <row r="7" spans="1:26" x14ac:dyDescent="0.2">
      <c r="A7" s="43">
        <v>63</v>
      </c>
      <c r="B7" s="43">
        <v>71</v>
      </c>
      <c r="C7" s="43">
        <v>5</v>
      </c>
      <c r="D7" s="43" t="s">
        <v>562</v>
      </c>
      <c r="E7" s="43" t="s">
        <v>556</v>
      </c>
      <c r="F7" s="43" t="s">
        <v>563</v>
      </c>
      <c r="G7" s="43" t="s">
        <v>464</v>
      </c>
      <c r="H7" s="43">
        <v>4594</v>
      </c>
      <c r="I7" s="43">
        <v>4595</v>
      </c>
      <c r="J7" s="43">
        <v>4563</v>
      </c>
      <c r="K7" s="43">
        <v>1400</v>
      </c>
      <c r="L7" s="43">
        <v>1400</v>
      </c>
      <c r="M7" s="43" t="s">
        <v>372</v>
      </c>
      <c r="N7" s="43" t="s">
        <v>426</v>
      </c>
      <c r="O7" s="44">
        <v>0.121183892865</v>
      </c>
      <c r="P7" s="44">
        <v>4.9041399999999999E-2</v>
      </c>
      <c r="Q7" s="43" t="s">
        <v>405</v>
      </c>
      <c r="R7" s="43" t="s">
        <v>406</v>
      </c>
      <c r="S7" s="43">
        <v>3</v>
      </c>
      <c r="T7" s="43">
        <v>10</v>
      </c>
      <c r="U7" s="43" t="s">
        <v>407</v>
      </c>
      <c r="V7" s="43" t="s">
        <v>408</v>
      </c>
      <c r="W7" s="43" t="s">
        <v>408</v>
      </c>
      <c r="X7" s="45">
        <v>1.7750239999999999</v>
      </c>
      <c r="Y7" s="45">
        <v>0.78300000000000003</v>
      </c>
      <c r="Z7" s="45">
        <f t="shared" si="0"/>
        <v>1.8889776652611195E-2</v>
      </c>
    </row>
    <row r="8" spans="1:26" x14ac:dyDescent="0.2">
      <c r="A8" s="43">
        <v>63</v>
      </c>
      <c r="B8" s="43">
        <v>71</v>
      </c>
      <c r="C8" s="43">
        <v>5</v>
      </c>
      <c r="D8" s="43" t="s">
        <v>562</v>
      </c>
      <c r="E8" s="43" t="s">
        <v>556</v>
      </c>
      <c r="F8" s="43" t="s">
        <v>563</v>
      </c>
      <c r="G8" s="43" t="s">
        <v>464</v>
      </c>
      <c r="H8" s="43">
        <v>4597</v>
      </c>
      <c r="I8" s="43">
        <v>4598</v>
      </c>
      <c r="J8" s="43">
        <v>4566</v>
      </c>
      <c r="K8" s="43">
        <v>1400</v>
      </c>
      <c r="L8" s="43">
        <v>1400</v>
      </c>
      <c r="M8" s="43" t="s">
        <v>372</v>
      </c>
      <c r="N8" s="43" t="s">
        <v>426</v>
      </c>
      <c r="O8" s="44">
        <v>5.37894848924E-2</v>
      </c>
      <c r="P8" s="44">
        <v>2.17678E-2</v>
      </c>
      <c r="Q8" s="43" t="s">
        <v>405</v>
      </c>
      <c r="R8" s="43" t="s">
        <v>406</v>
      </c>
      <c r="S8" s="43">
        <v>3</v>
      </c>
      <c r="T8" s="43">
        <v>10</v>
      </c>
      <c r="U8" s="43" t="s">
        <v>407</v>
      </c>
      <c r="V8" s="43" t="s">
        <v>408</v>
      </c>
      <c r="W8" s="43" t="s">
        <v>408</v>
      </c>
      <c r="X8" s="45">
        <v>1.7750239999999999</v>
      </c>
      <c r="Y8" s="45">
        <v>0.78300000000000003</v>
      </c>
      <c r="Z8" s="45">
        <f t="shared" si="0"/>
        <v>8.3845257317023986E-3</v>
      </c>
    </row>
    <row r="9" spans="1:26" x14ac:dyDescent="0.2">
      <c r="A9" s="43">
        <v>63</v>
      </c>
      <c r="B9" s="43">
        <v>71</v>
      </c>
      <c r="C9" s="43">
        <v>5</v>
      </c>
      <c r="D9" s="43" t="s">
        <v>562</v>
      </c>
      <c r="E9" s="43" t="s">
        <v>556</v>
      </c>
      <c r="F9" s="43" t="s">
        <v>563</v>
      </c>
      <c r="G9" s="43" t="s">
        <v>464</v>
      </c>
      <c r="H9" s="43">
        <v>4598</v>
      </c>
      <c r="I9" s="43">
        <v>4599</v>
      </c>
      <c r="J9" s="43">
        <v>4567</v>
      </c>
      <c r="K9" s="43">
        <v>1400</v>
      </c>
      <c r="L9" s="43">
        <v>1400</v>
      </c>
      <c r="M9" s="43" t="s">
        <v>372</v>
      </c>
      <c r="N9" s="43" t="s">
        <v>426</v>
      </c>
      <c r="O9" s="44">
        <v>0.122199976046</v>
      </c>
      <c r="P9" s="44">
        <v>4.9452599999999999E-2</v>
      </c>
      <c r="Q9" s="43" t="s">
        <v>405</v>
      </c>
      <c r="R9" s="43" t="s">
        <v>406</v>
      </c>
      <c r="S9" s="43">
        <v>3</v>
      </c>
      <c r="T9" s="43">
        <v>10</v>
      </c>
      <c r="U9" s="43" t="s">
        <v>407</v>
      </c>
      <c r="V9" s="43" t="s">
        <v>408</v>
      </c>
      <c r="W9" s="43" t="s">
        <v>408</v>
      </c>
      <c r="X9" s="45">
        <v>1.7750239999999999</v>
      </c>
      <c r="Y9" s="45">
        <v>0.78300000000000003</v>
      </c>
      <c r="Z9" s="45">
        <f t="shared" si="0"/>
        <v>1.9048162754140795E-2</v>
      </c>
    </row>
    <row r="10" spans="1:26" x14ac:dyDescent="0.2">
      <c r="A10" s="43">
        <v>63</v>
      </c>
      <c r="B10" s="43">
        <v>71</v>
      </c>
      <c r="C10" s="43">
        <v>5</v>
      </c>
      <c r="D10" s="43" t="s">
        <v>562</v>
      </c>
      <c r="E10" s="43" t="s">
        <v>556</v>
      </c>
      <c r="F10" s="43" t="s">
        <v>563</v>
      </c>
      <c r="G10" s="43" t="s">
        <v>464</v>
      </c>
      <c r="H10" s="43">
        <v>4724</v>
      </c>
      <c r="I10" s="43">
        <v>4725</v>
      </c>
      <c r="J10" s="43">
        <v>4693</v>
      </c>
      <c r="K10" s="43">
        <v>1411</v>
      </c>
      <c r="L10" s="43">
        <v>1411</v>
      </c>
      <c r="M10" s="43" t="s">
        <v>372</v>
      </c>
      <c r="N10" s="43" t="s">
        <v>426</v>
      </c>
      <c r="O10" s="44">
        <v>0.48964708336500001</v>
      </c>
      <c r="P10" s="44">
        <v>0.198153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409</v>
      </c>
      <c r="W10" s="43" t="s">
        <v>408</v>
      </c>
      <c r="X10" s="45">
        <v>1.7750239999999999</v>
      </c>
      <c r="Y10" s="45">
        <v>0.78300000000000003</v>
      </c>
      <c r="Z10" s="45">
        <f t="shared" si="0"/>
        <v>7.6324613755823986E-2</v>
      </c>
    </row>
    <row r="11" spans="1:26" x14ac:dyDescent="0.2">
      <c r="A11" s="43">
        <v>63</v>
      </c>
      <c r="B11" s="43">
        <v>71</v>
      </c>
      <c r="C11" s="43">
        <v>5</v>
      </c>
      <c r="D11" s="43" t="s">
        <v>562</v>
      </c>
      <c r="E11" s="43" t="s">
        <v>556</v>
      </c>
      <c r="F11" s="43" t="s">
        <v>563</v>
      </c>
      <c r="G11" s="43" t="s">
        <v>464</v>
      </c>
      <c r="H11" s="43">
        <v>6209</v>
      </c>
      <c r="I11" s="43">
        <v>6210</v>
      </c>
      <c r="J11" s="43">
        <v>6166</v>
      </c>
      <c r="K11" s="43">
        <v>1900</v>
      </c>
      <c r="L11" s="43">
        <v>1900</v>
      </c>
      <c r="M11" s="43" t="s">
        <v>372</v>
      </c>
      <c r="N11" s="43" t="s">
        <v>426</v>
      </c>
      <c r="O11" s="44">
        <v>9.2160049264999998E-3</v>
      </c>
      <c r="P11" s="44">
        <v>3.7295800000000001E-3</v>
      </c>
      <c r="Q11" s="43" t="s">
        <v>405</v>
      </c>
      <c r="R11" s="43" t="s">
        <v>406</v>
      </c>
      <c r="S11" s="43">
        <v>70</v>
      </c>
      <c r="T11" s="43">
        <v>10</v>
      </c>
      <c r="U11" s="43" t="s">
        <v>407</v>
      </c>
      <c r="V11" s="43" t="s">
        <v>410</v>
      </c>
      <c r="W11" s="43" t="s">
        <v>411</v>
      </c>
      <c r="X11" s="45">
        <v>0.19295699999999999</v>
      </c>
      <c r="Y11" s="45">
        <v>0.78300000000000003</v>
      </c>
      <c r="Z11" s="45">
        <f t="shared" si="0"/>
        <v>1.5616373926901999E-4</v>
      </c>
    </row>
    <row r="12" spans="1:26" x14ac:dyDescent="0.2">
      <c r="A12" s="43">
        <v>63</v>
      </c>
      <c r="B12" s="43">
        <v>71</v>
      </c>
      <c r="C12" s="43">
        <v>5</v>
      </c>
      <c r="D12" s="43" t="s">
        <v>562</v>
      </c>
      <c r="E12" s="43" t="s">
        <v>556</v>
      </c>
      <c r="F12" s="43" t="s">
        <v>563</v>
      </c>
      <c r="G12" s="43" t="s">
        <v>464</v>
      </c>
      <c r="H12" s="43">
        <v>6211</v>
      </c>
      <c r="I12" s="43">
        <v>6212</v>
      </c>
      <c r="J12" s="43">
        <v>6168</v>
      </c>
      <c r="K12" s="43">
        <v>1900</v>
      </c>
      <c r="L12" s="43">
        <v>1900</v>
      </c>
      <c r="M12" s="43" t="s">
        <v>372</v>
      </c>
      <c r="N12" s="43" t="s">
        <v>426</v>
      </c>
      <c r="O12" s="44">
        <v>0.22606415399099999</v>
      </c>
      <c r="P12" s="44">
        <v>9.1484899999999994E-2</v>
      </c>
      <c r="Q12" s="43" t="s">
        <v>405</v>
      </c>
      <c r="R12" s="43" t="s">
        <v>406</v>
      </c>
      <c r="S12" s="43">
        <v>70</v>
      </c>
      <c r="T12" s="43">
        <v>10</v>
      </c>
      <c r="U12" s="43" t="s">
        <v>407</v>
      </c>
      <c r="V12" s="43" t="s">
        <v>410</v>
      </c>
      <c r="W12" s="43" t="s">
        <v>411</v>
      </c>
      <c r="X12" s="45">
        <v>0.19295699999999999</v>
      </c>
      <c r="Y12" s="45">
        <v>0.78300000000000003</v>
      </c>
      <c r="Z12" s="45">
        <f t="shared" si="0"/>
        <v>3.830625451298099E-3</v>
      </c>
    </row>
    <row r="13" spans="1:26" x14ac:dyDescent="0.2">
      <c r="A13" s="43">
        <v>63</v>
      </c>
      <c r="B13" s="43">
        <v>71</v>
      </c>
      <c r="C13" s="43">
        <v>5</v>
      </c>
      <c r="D13" s="43" t="s">
        <v>562</v>
      </c>
      <c r="E13" s="43" t="s">
        <v>556</v>
      </c>
      <c r="F13" s="43" t="s">
        <v>563</v>
      </c>
      <c r="G13" s="43" t="s">
        <v>464</v>
      </c>
      <c r="H13" s="43">
        <v>15306</v>
      </c>
      <c r="I13" s="43">
        <v>15307</v>
      </c>
      <c r="J13" s="43">
        <v>15239</v>
      </c>
      <c r="K13" s="43">
        <v>3200</v>
      </c>
      <c r="L13" s="43">
        <v>3200</v>
      </c>
      <c r="M13" s="43" t="s">
        <v>372</v>
      </c>
      <c r="N13" s="43" t="s">
        <v>426</v>
      </c>
      <c r="O13" s="44">
        <v>4.2552053607599997E-4</v>
      </c>
      <c r="P13" s="44">
        <v>1.7220199999999999E-4</v>
      </c>
      <c r="Q13" s="43" t="s">
        <v>405</v>
      </c>
      <c r="R13" s="43" t="s">
        <v>406</v>
      </c>
      <c r="S13" s="43">
        <v>5</v>
      </c>
      <c r="T13" s="43">
        <v>30</v>
      </c>
      <c r="U13" s="43" t="s">
        <v>455</v>
      </c>
      <c r="V13" s="43" t="s">
        <v>456</v>
      </c>
      <c r="W13" s="43" t="s">
        <v>414</v>
      </c>
      <c r="X13" s="45">
        <v>9.3119999999999994E-2</v>
      </c>
      <c r="Y13" s="45">
        <v>0.78300000000000003</v>
      </c>
      <c r="Z13" s="45">
        <f t="shared" si="0"/>
        <v>3.4796927020799992E-6</v>
      </c>
    </row>
    <row r="14" spans="1:26" x14ac:dyDescent="0.2">
      <c r="A14" s="43">
        <v>63</v>
      </c>
      <c r="B14" s="43">
        <v>71</v>
      </c>
      <c r="C14" s="43">
        <v>5</v>
      </c>
      <c r="D14" s="43" t="s">
        <v>562</v>
      </c>
      <c r="E14" s="43" t="s">
        <v>556</v>
      </c>
      <c r="F14" s="43" t="s">
        <v>563</v>
      </c>
      <c r="G14" s="43" t="s">
        <v>464</v>
      </c>
      <c r="H14" s="43">
        <v>19680</v>
      </c>
      <c r="I14" s="43">
        <v>19682</v>
      </c>
      <c r="J14" s="43">
        <v>19621</v>
      </c>
      <c r="K14" s="43">
        <v>4410</v>
      </c>
      <c r="L14" s="43">
        <v>4410</v>
      </c>
      <c r="M14" s="43" t="s">
        <v>372</v>
      </c>
      <c r="N14" s="43" t="s">
        <v>426</v>
      </c>
      <c r="O14" s="44">
        <v>4.3911427762700003E-2</v>
      </c>
      <c r="P14" s="44">
        <v>1.7770299999999999E-2</v>
      </c>
      <c r="Q14" s="43" t="s">
        <v>405</v>
      </c>
      <c r="R14" s="43" t="s">
        <v>406</v>
      </c>
      <c r="S14" s="43">
        <v>8</v>
      </c>
      <c r="T14" s="43">
        <v>40</v>
      </c>
      <c r="U14" s="43" t="s">
        <v>412</v>
      </c>
      <c r="V14" s="43" t="s">
        <v>553</v>
      </c>
      <c r="W14" s="43" t="s">
        <v>553</v>
      </c>
      <c r="X14" s="45">
        <v>0.101843</v>
      </c>
      <c r="Y14" s="45">
        <v>0.78300000000000003</v>
      </c>
      <c r="Z14" s="45">
        <f t="shared" si="0"/>
        <v>3.9272240384929995E-4</v>
      </c>
    </row>
    <row r="15" spans="1:26" x14ac:dyDescent="0.2">
      <c r="A15" s="43">
        <v>63</v>
      </c>
      <c r="B15" s="43">
        <v>71</v>
      </c>
      <c r="C15" s="43">
        <v>5</v>
      </c>
      <c r="D15" s="43" t="s">
        <v>562</v>
      </c>
      <c r="E15" s="43" t="s">
        <v>556</v>
      </c>
      <c r="F15" s="43" t="s">
        <v>563</v>
      </c>
      <c r="G15" s="43" t="s">
        <v>464</v>
      </c>
      <c r="H15" s="43">
        <v>23463</v>
      </c>
      <c r="I15" s="43">
        <v>23464</v>
      </c>
      <c r="J15" s="43">
        <v>23453</v>
      </c>
      <c r="K15" s="43">
        <v>5300</v>
      </c>
      <c r="L15" s="43">
        <v>5300</v>
      </c>
      <c r="M15" s="43" t="s">
        <v>372</v>
      </c>
      <c r="N15" s="43" t="s">
        <v>426</v>
      </c>
      <c r="O15" s="44">
        <v>0.54150737806000004</v>
      </c>
      <c r="P15" s="44">
        <v>0.21914</v>
      </c>
      <c r="Q15" s="43" t="s">
        <v>405</v>
      </c>
      <c r="R15" s="43" t="s">
        <v>406</v>
      </c>
      <c r="S15" s="43">
        <v>9</v>
      </c>
      <c r="T15" s="43">
        <v>50</v>
      </c>
      <c r="U15" s="43" t="s">
        <v>438</v>
      </c>
      <c r="V15" s="43" t="s">
        <v>439</v>
      </c>
      <c r="W15" s="43" t="s">
        <v>440</v>
      </c>
      <c r="X15" s="45">
        <v>0.128413</v>
      </c>
      <c r="Y15" s="45">
        <v>0.78300000000000003</v>
      </c>
      <c r="Z15" s="45">
        <f t="shared" si="0"/>
        <v>6.1064721859399986E-3</v>
      </c>
    </row>
    <row r="16" spans="1:26" x14ac:dyDescent="0.2">
      <c r="A16" s="43">
        <v>63</v>
      </c>
      <c r="B16" s="43">
        <v>71</v>
      </c>
      <c r="C16" s="43">
        <v>5</v>
      </c>
      <c r="D16" s="43" t="s">
        <v>562</v>
      </c>
      <c r="E16" s="43" t="s">
        <v>556</v>
      </c>
      <c r="F16" s="43" t="s">
        <v>563</v>
      </c>
      <c r="G16" s="43" t="s">
        <v>464</v>
      </c>
      <c r="H16" s="43">
        <v>52697</v>
      </c>
      <c r="I16" s="43">
        <v>52702</v>
      </c>
      <c r="J16" s="43">
        <v>52668</v>
      </c>
      <c r="K16" s="43">
        <v>8140</v>
      </c>
      <c r="L16" s="43">
        <v>8140</v>
      </c>
      <c r="M16" s="43" t="s">
        <v>372</v>
      </c>
      <c r="N16" s="43" t="s">
        <v>478</v>
      </c>
      <c r="O16" s="44">
        <v>0.263074421063</v>
      </c>
      <c r="P16" s="44">
        <v>0.106462</v>
      </c>
      <c r="Q16" s="43" t="s">
        <v>405</v>
      </c>
      <c r="R16" s="43" t="s">
        <v>406</v>
      </c>
      <c r="S16" s="43">
        <v>18</v>
      </c>
      <c r="T16" s="43">
        <v>10</v>
      </c>
      <c r="U16" s="43" t="s">
        <v>407</v>
      </c>
      <c r="V16" s="43" t="s">
        <v>420</v>
      </c>
      <c r="W16" s="43" t="s">
        <v>421</v>
      </c>
      <c r="X16" s="45">
        <v>0.717032</v>
      </c>
      <c r="Y16" s="45">
        <v>0.78300000000000003</v>
      </c>
      <c r="Z16" s="45">
        <f t="shared" si="0"/>
        <v>1.6565055390127998E-2</v>
      </c>
    </row>
    <row r="17" spans="1:26" x14ac:dyDescent="0.2">
      <c r="A17" s="43">
        <v>63</v>
      </c>
      <c r="B17" s="43">
        <v>71</v>
      </c>
      <c r="C17" s="43">
        <v>5</v>
      </c>
      <c r="D17" s="43" t="s">
        <v>562</v>
      </c>
      <c r="E17" s="43" t="s">
        <v>556</v>
      </c>
      <c r="F17" s="43" t="s">
        <v>563</v>
      </c>
      <c r="G17" s="43" t="s">
        <v>464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6.8893996177600005E-4</v>
      </c>
      <c r="P17" s="44">
        <v>2.7880400000000001E-4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0.717032</v>
      </c>
      <c r="Y17" s="45">
        <v>0.78300000000000003</v>
      </c>
      <c r="Z17" s="45">
        <f t="shared" si="0"/>
        <v>4.3380771570975996E-5</v>
      </c>
    </row>
    <row r="18" spans="1:26" x14ac:dyDescent="0.2">
      <c r="A18" s="43">
        <v>63</v>
      </c>
      <c r="B18" s="43">
        <v>71</v>
      </c>
      <c r="C18" s="43">
        <v>5</v>
      </c>
      <c r="D18" s="43" t="s">
        <v>562</v>
      </c>
      <c r="E18" s="43" t="s">
        <v>556</v>
      </c>
      <c r="F18" s="43" t="s">
        <v>563</v>
      </c>
      <c r="G18" s="43" t="s">
        <v>464</v>
      </c>
      <c r="H18" s="43">
        <v>52779</v>
      </c>
      <c r="I18" s="43">
        <v>52784</v>
      </c>
      <c r="J18" s="43">
        <v>52750</v>
      </c>
      <c r="K18" s="43">
        <v>8140</v>
      </c>
      <c r="L18" s="43">
        <v>8140</v>
      </c>
      <c r="M18" s="43" t="s">
        <v>372</v>
      </c>
      <c r="N18" s="43" t="s">
        <v>426</v>
      </c>
      <c r="O18" s="44">
        <v>31.714183002599999</v>
      </c>
      <c r="P18" s="44">
        <v>12.834300000000001</v>
      </c>
      <c r="Q18" s="43" t="s">
        <v>405</v>
      </c>
      <c r="R18" s="43" t="s">
        <v>406</v>
      </c>
      <c r="S18" s="43">
        <v>18</v>
      </c>
      <c r="T18" s="43">
        <v>10</v>
      </c>
      <c r="U18" s="43" t="s">
        <v>407</v>
      </c>
      <c r="V18" s="43" t="s">
        <v>420</v>
      </c>
      <c r="W18" s="43" t="s">
        <v>421</v>
      </c>
      <c r="X18" s="45">
        <v>0.717032</v>
      </c>
      <c r="Y18" s="45">
        <v>0.78300000000000003</v>
      </c>
      <c r="Z18" s="45">
        <f t="shared" si="0"/>
        <v>1.9969650240791998</v>
      </c>
    </row>
    <row r="19" spans="1:26" x14ac:dyDescent="0.2">
      <c r="O19" s="44">
        <f>SUM(O2:O18)</f>
        <v>47.892098732321152</v>
      </c>
      <c r="Z19" s="45">
        <f>SUM(Z2:Z18)</f>
        <v>3.072051430159096</v>
      </c>
    </row>
    <row r="22" spans="1:26" x14ac:dyDescent="0.2">
      <c r="A22" s="43" t="s">
        <v>377</v>
      </c>
      <c r="B22" s="43" t="s">
        <v>378</v>
      </c>
      <c r="C22" s="43" t="s">
        <v>527</v>
      </c>
      <c r="D22" s="43" t="s">
        <v>528</v>
      </c>
      <c r="E22" s="43" t="s">
        <v>380</v>
      </c>
      <c r="F22" s="43" t="s">
        <v>529</v>
      </c>
      <c r="G22" s="43" t="s">
        <v>379</v>
      </c>
      <c r="H22" s="43" t="s">
        <v>383</v>
      </c>
      <c r="I22" s="43" t="s">
        <v>384</v>
      </c>
      <c r="J22" s="43" t="s">
        <v>385</v>
      </c>
      <c r="K22" s="43" t="s">
        <v>386</v>
      </c>
      <c r="L22" s="43" t="s">
        <v>387</v>
      </c>
      <c r="M22" s="43" t="s">
        <v>388</v>
      </c>
      <c r="N22" s="43" t="s">
        <v>389</v>
      </c>
      <c r="O22" s="44" t="s">
        <v>390</v>
      </c>
      <c r="P22" s="44" t="s">
        <v>391</v>
      </c>
      <c r="Q22" s="43" t="s">
        <v>392</v>
      </c>
      <c r="R22" s="43" t="s">
        <v>393</v>
      </c>
      <c r="S22" s="43" t="s">
        <v>394</v>
      </c>
      <c r="T22" s="43" t="s">
        <v>395</v>
      </c>
      <c r="U22" s="43" t="s">
        <v>396</v>
      </c>
      <c r="V22" s="43" t="s">
        <v>397</v>
      </c>
      <c r="W22" s="43" t="s">
        <v>398</v>
      </c>
      <c r="X22" s="45" t="s">
        <v>589</v>
      </c>
      <c r="Y22" s="45" t="s">
        <v>590</v>
      </c>
      <c r="Z22" s="45" t="s">
        <v>591</v>
      </c>
    </row>
    <row r="23" spans="1:26" x14ac:dyDescent="0.2">
      <c r="A23" s="43">
        <v>62</v>
      </c>
      <c r="B23" s="43">
        <v>70</v>
      </c>
      <c r="C23" s="43">
        <v>5</v>
      </c>
      <c r="D23" s="43" t="s">
        <v>560</v>
      </c>
      <c r="E23" s="43" t="s">
        <v>556</v>
      </c>
      <c r="F23" s="43" t="s">
        <v>561</v>
      </c>
      <c r="G23" s="43" t="s">
        <v>464</v>
      </c>
      <c r="H23" s="43">
        <v>4613</v>
      </c>
      <c r="I23" s="43">
        <v>4614</v>
      </c>
      <c r="J23" s="43">
        <v>4582</v>
      </c>
      <c r="K23" s="43">
        <v>1411</v>
      </c>
      <c r="L23" s="43">
        <v>1411</v>
      </c>
      <c r="M23" s="43" t="s">
        <v>372</v>
      </c>
      <c r="N23" s="43" t="s">
        <v>478</v>
      </c>
      <c r="O23" s="44">
        <v>0.64630816391500001</v>
      </c>
      <c r="P23" s="44">
        <v>0.26155200000000001</v>
      </c>
      <c r="Q23" s="43" t="s">
        <v>405</v>
      </c>
      <c r="R23" s="43" t="s">
        <v>406</v>
      </c>
      <c r="S23" s="43">
        <v>3</v>
      </c>
      <c r="T23" s="43">
        <v>10</v>
      </c>
      <c r="U23" s="43" t="s">
        <v>407</v>
      </c>
      <c r="V23" s="43" t="s">
        <v>409</v>
      </c>
      <c r="W23" s="43" t="s">
        <v>408</v>
      </c>
      <c r="X23" s="45">
        <v>7.8337940000000001</v>
      </c>
      <c r="Y23" s="45">
        <v>0.6</v>
      </c>
      <c r="Z23" s="45">
        <v>0.57575340120892804</v>
      </c>
    </row>
    <row r="24" spans="1:26" x14ac:dyDescent="0.2">
      <c r="A24" s="43">
        <v>62</v>
      </c>
      <c r="B24" s="43">
        <v>70</v>
      </c>
      <c r="C24" s="43">
        <v>5</v>
      </c>
      <c r="D24" s="43" t="s">
        <v>560</v>
      </c>
      <c r="E24" s="43" t="s">
        <v>556</v>
      </c>
      <c r="F24" s="43" t="s">
        <v>561</v>
      </c>
      <c r="G24" s="43" t="s">
        <v>464</v>
      </c>
      <c r="H24" s="43">
        <v>20985</v>
      </c>
      <c r="I24" s="43">
        <v>20986</v>
      </c>
      <c r="J24" s="43">
        <v>20986</v>
      </c>
      <c r="K24" s="43">
        <v>5300</v>
      </c>
      <c r="L24" s="43">
        <v>5300</v>
      </c>
      <c r="M24" s="43" t="s">
        <v>372</v>
      </c>
      <c r="N24" s="43" t="s">
        <v>478</v>
      </c>
      <c r="O24" s="44">
        <v>0.61568110615799998</v>
      </c>
      <c r="P24" s="44">
        <v>0.24915699999999999</v>
      </c>
      <c r="Q24" s="43" t="s">
        <v>405</v>
      </c>
      <c r="R24" s="43" t="s">
        <v>406</v>
      </c>
      <c r="S24" s="43">
        <v>9</v>
      </c>
      <c r="T24" s="43">
        <v>50</v>
      </c>
      <c r="U24" s="43" t="s">
        <v>438</v>
      </c>
      <c r="V24" s="43" t="s">
        <v>439</v>
      </c>
      <c r="W24" s="43" t="s">
        <v>440</v>
      </c>
      <c r="X24" s="45">
        <v>2.201031</v>
      </c>
      <c r="Y24" s="45">
        <v>0.6</v>
      </c>
      <c r="Z24" s="45">
        <v>0.154101040923627</v>
      </c>
    </row>
    <row r="25" spans="1:26" x14ac:dyDescent="0.2">
      <c r="A25" s="43">
        <v>62</v>
      </c>
      <c r="B25" s="43">
        <v>70</v>
      </c>
      <c r="C25" s="43">
        <v>5</v>
      </c>
      <c r="D25" s="43" t="s">
        <v>560</v>
      </c>
      <c r="E25" s="43" t="s">
        <v>556</v>
      </c>
      <c r="F25" s="43" t="s">
        <v>561</v>
      </c>
      <c r="G25" s="43" t="s">
        <v>464</v>
      </c>
      <c r="H25" s="43">
        <v>29042</v>
      </c>
      <c r="I25" s="43">
        <v>29246</v>
      </c>
      <c r="J25" s="43">
        <v>29221</v>
      </c>
      <c r="K25" s="43">
        <v>6210</v>
      </c>
      <c r="L25" s="43">
        <v>6210</v>
      </c>
      <c r="M25" s="43" t="s">
        <v>372</v>
      </c>
      <c r="N25" s="43" t="s">
        <v>478</v>
      </c>
      <c r="O25" s="44">
        <v>0.156718971052</v>
      </c>
      <c r="P25" s="44">
        <v>6.3421900000000003E-2</v>
      </c>
      <c r="Q25" s="43" t="s">
        <v>405</v>
      </c>
      <c r="R25" s="43" t="s">
        <v>406</v>
      </c>
      <c r="S25" s="43">
        <v>14</v>
      </c>
      <c r="T25" s="43">
        <v>60</v>
      </c>
      <c r="U25" s="43" t="s">
        <v>417</v>
      </c>
      <c r="V25" s="43" t="s">
        <v>418</v>
      </c>
      <c r="W25" s="43" t="s">
        <v>418</v>
      </c>
      <c r="X25" s="45">
        <v>6.3260019999999999</v>
      </c>
      <c r="Y25" s="45">
        <v>0.6</v>
      </c>
      <c r="Z25" s="45">
        <v>0.11273918561450783</v>
      </c>
    </row>
    <row r="26" spans="1:26" x14ac:dyDescent="0.2">
      <c r="A26" s="43">
        <v>62</v>
      </c>
      <c r="B26" s="43">
        <v>70</v>
      </c>
      <c r="C26" s="43">
        <v>5</v>
      </c>
      <c r="D26" s="43" t="s">
        <v>560</v>
      </c>
      <c r="E26" s="43" t="s">
        <v>556</v>
      </c>
      <c r="F26" s="43" t="s">
        <v>561</v>
      </c>
      <c r="G26" s="43" t="s">
        <v>464</v>
      </c>
      <c r="H26" s="43">
        <v>52697</v>
      </c>
      <c r="I26" s="43">
        <v>52702</v>
      </c>
      <c r="J26" s="43">
        <v>52668</v>
      </c>
      <c r="K26" s="43">
        <v>8140</v>
      </c>
      <c r="L26" s="43">
        <v>8140</v>
      </c>
      <c r="M26" s="43" t="s">
        <v>372</v>
      </c>
      <c r="N26" s="43" t="s">
        <v>478</v>
      </c>
      <c r="O26" s="44">
        <v>12.8312289765</v>
      </c>
      <c r="P26" s="44">
        <v>5.1926100000000002</v>
      </c>
      <c r="Q26" s="43" t="s">
        <v>405</v>
      </c>
      <c r="R26" s="43" t="s">
        <v>406</v>
      </c>
      <c r="S26" s="43">
        <v>18</v>
      </c>
      <c r="T26" s="43">
        <v>10</v>
      </c>
      <c r="U26" s="43" t="s">
        <v>407</v>
      </c>
      <c r="V26" s="43" t="s">
        <v>420</v>
      </c>
      <c r="W26" s="43" t="s">
        <v>421</v>
      </c>
      <c r="X26" s="45">
        <v>3.4929570000000001</v>
      </c>
      <c r="Y26" s="45">
        <v>0.6</v>
      </c>
      <c r="Z26" s="45">
        <v>5.0966553288233714</v>
      </c>
    </row>
    <row r="27" spans="1:26" x14ac:dyDescent="0.2">
      <c r="A27" s="43">
        <v>62</v>
      </c>
      <c r="B27" s="43">
        <v>70</v>
      </c>
      <c r="C27" s="43">
        <v>5</v>
      </c>
      <c r="D27" s="43" t="s">
        <v>560</v>
      </c>
      <c r="E27" s="43" t="s">
        <v>556</v>
      </c>
      <c r="F27" s="43" t="s">
        <v>561</v>
      </c>
      <c r="G27" s="43" t="s">
        <v>464</v>
      </c>
      <c r="H27" s="43">
        <v>52779</v>
      </c>
      <c r="I27" s="43">
        <v>52784</v>
      </c>
      <c r="J27" s="43">
        <v>52750</v>
      </c>
      <c r="K27" s="43">
        <v>8140</v>
      </c>
      <c r="L27" s="43">
        <v>8140</v>
      </c>
      <c r="M27" s="43" t="s">
        <v>372</v>
      </c>
      <c r="N27" s="43" t="s">
        <v>426</v>
      </c>
      <c r="O27" s="44">
        <v>5.6270228626700003E-2</v>
      </c>
      <c r="P27" s="44">
        <v>2.2771799999999998E-2</v>
      </c>
      <c r="Q27" s="43" t="s">
        <v>405</v>
      </c>
      <c r="R27" s="43" t="s">
        <v>406</v>
      </c>
      <c r="S27" s="43">
        <v>18</v>
      </c>
      <c r="T27" s="43">
        <v>10</v>
      </c>
      <c r="U27" s="43" t="s">
        <v>407</v>
      </c>
      <c r="V27" s="43" t="s">
        <v>420</v>
      </c>
      <c r="W27" s="43" t="s">
        <v>421</v>
      </c>
      <c r="X27" s="45">
        <v>3.4929570000000001</v>
      </c>
      <c r="Y27" s="45">
        <v>0.6</v>
      </c>
      <c r="Z27" s="45">
        <v>2.2350998017740601E-2</v>
      </c>
    </row>
    <row r="28" spans="1:26" x14ac:dyDescent="0.2">
      <c r="A28" s="43">
        <v>63</v>
      </c>
      <c r="B28" s="43">
        <v>71</v>
      </c>
      <c r="C28" s="43">
        <v>5</v>
      </c>
      <c r="D28" s="43" t="s">
        <v>562</v>
      </c>
      <c r="E28" s="43" t="s">
        <v>556</v>
      </c>
      <c r="F28" s="43" t="s">
        <v>563</v>
      </c>
      <c r="G28" s="43" t="s">
        <v>464</v>
      </c>
      <c r="H28" s="43">
        <v>4594</v>
      </c>
      <c r="I28" s="43">
        <v>4595</v>
      </c>
      <c r="J28" s="43">
        <v>4563</v>
      </c>
      <c r="K28" s="43">
        <v>1400</v>
      </c>
      <c r="L28" s="43">
        <v>1400</v>
      </c>
      <c r="M28" s="43" t="s">
        <v>372</v>
      </c>
      <c r="N28" s="43" t="s">
        <v>426</v>
      </c>
      <c r="O28" s="44">
        <v>0.121183892865</v>
      </c>
      <c r="P28" s="44">
        <v>4.9041399999999999E-2</v>
      </c>
      <c r="Q28" s="43" t="s">
        <v>405</v>
      </c>
      <c r="R28" s="43" t="s">
        <v>406</v>
      </c>
      <c r="S28" s="43">
        <v>3</v>
      </c>
      <c r="T28" s="43">
        <v>10</v>
      </c>
      <c r="U28" s="43" t="s">
        <v>407</v>
      </c>
      <c r="V28" s="43" t="s">
        <v>408</v>
      </c>
      <c r="W28" s="43" t="s">
        <v>408</v>
      </c>
      <c r="X28" s="45">
        <v>7.8337940000000001</v>
      </c>
      <c r="Y28" s="45">
        <v>0.6</v>
      </c>
      <c r="Z28" s="45">
        <v>0.10795464324511961</v>
      </c>
    </row>
    <row r="29" spans="1:26" x14ac:dyDescent="0.2">
      <c r="A29" s="43">
        <v>63</v>
      </c>
      <c r="B29" s="43">
        <v>71</v>
      </c>
      <c r="C29" s="43">
        <v>5</v>
      </c>
      <c r="D29" s="43" t="s">
        <v>562</v>
      </c>
      <c r="E29" s="43" t="s">
        <v>556</v>
      </c>
      <c r="F29" s="43" t="s">
        <v>563</v>
      </c>
      <c r="G29" s="43" t="s">
        <v>464</v>
      </c>
      <c r="H29" s="43">
        <v>4597</v>
      </c>
      <c r="I29" s="43">
        <v>4598</v>
      </c>
      <c r="J29" s="43">
        <v>4566</v>
      </c>
      <c r="K29" s="43">
        <v>1400</v>
      </c>
      <c r="L29" s="43">
        <v>1400</v>
      </c>
      <c r="M29" s="43" t="s">
        <v>372</v>
      </c>
      <c r="N29" s="43" t="s">
        <v>426</v>
      </c>
      <c r="O29" s="44">
        <v>5.37894848924E-2</v>
      </c>
      <c r="P29" s="44">
        <v>2.17678E-2</v>
      </c>
      <c r="Q29" s="43" t="s">
        <v>405</v>
      </c>
      <c r="R29" s="43" t="s">
        <v>406</v>
      </c>
      <c r="S29" s="43">
        <v>3</v>
      </c>
      <c r="T29" s="43">
        <v>10</v>
      </c>
      <c r="U29" s="43" t="s">
        <v>407</v>
      </c>
      <c r="V29" s="43" t="s">
        <v>408</v>
      </c>
      <c r="W29" s="43" t="s">
        <v>408</v>
      </c>
      <c r="X29" s="45">
        <v>7.8337940000000001</v>
      </c>
      <c r="Y29" s="45">
        <v>0.6</v>
      </c>
      <c r="Z29" s="45">
        <v>4.7917373550329212E-2</v>
      </c>
    </row>
    <row r="30" spans="1:26" x14ac:dyDescent="0.2">
      <c r="A30" s="43">
        <v>63</v>
      </c>
      <c r="B30" s="43">
        <v>71</v>
      </c>
      <c r="C30" s="43">
        <v>5</v>
      </c>
      <c r="D30" s="43" t="s">
        <v>562</v>
      </c>
      <c r="E30" s="43" t="s">
        <v>556</v>
      </c>
      <c r="F30" s="43" t="s">
        <v>563</v>
      </c>
      <c r="G30" s="43" t="s">
        <v>464</v>
      </c>
      <c r="H30" s="43">
        <v>4598</v>
      </c>
      <c r="I30" s="43">
        <v>4599</v>
      </c>
      <c r="J30" s="43">
        <v>4567</v>
      </c>
      <c r="K30" s="43">
        <v>1400</v>
      </c>
      <c r="L30" s="43">
        <v>1400</v>
      </c>
      <c r="M30" s="43" t="s">
        <v>372</v>
      </c>
      <c r="N30" s="43" t="s">
        <v>426</v>
      </c>
      <c r="O30" s="44">
        <v>0.122199976046</v>
      </c>
      <c r="P30" s="44">
        <v>4.9452599999999999E-2</v>
      </c>
      <c r="Q30" s="43" t="s">
        <v>405</v>
      </c>
      <c r="R30" s="43" t="s">
        <v>406</v>
      </c>
      <c r="S30" s="43">
        <v>3</v>
      </c>
      <c r="T30" s="43">
        <v>10</v>
      </c>
      <c r="U30" s="43" t="s">
        <v>407</v>
      </c>
      <c r="V30" s="43" t="s">
        <v>408</v>
      </c>
      <c r="W30" s="43" t="s">
        <v>408</v>
      </c>
      <c r="X30" s="45">
        <v>7.8337940000000001</v>
      </c>
      <c r="Y30" s="45">
        <v>0.6</v>
      </c>
      <c r="Z30" s="45">
        <v>0.10885981620719641</v>
      </c>
    </row>
    <row r="31" spans="1:26" x14ac:dyDescent="0.2">
      <c r="A31" s="43">
        <v>63</v>
      </c>
      <c r="B31" s="43">
        <v>71</v>
      </c>
      <c r="C31" s="43">
        <v>5</v>
      </c>
      <c r="D31" s="43" t="s">
        <v>562</v>
      </c>
      <c r="E31" s="43" t="s">
        <v>556</v>
      </c>
      <c r="F31" s="43" t="s">
        <v>563</v>
      </c>
      <c r="G31" s="43" t="s">
        <v>464</v>
      </c>
      <c r="H31" s="43">
        <v>4724</v>
      </c>
      <c r="I31" s="43">
        <v>4725</v>
      </c>
      <c r="J31" s="43">
        <v>4693</v>
      </c>
      <c r="K31" s="43">
        <v>1411</v>
      </c>
      <c r="L31" s="43">
        <v>1411</v>
      </c>
      <c r="M31" s="43" t="s">
        <v>372</v>
      </c>
      <c r="N31" s="43" t="s">
        <v>426</v>
      </c>
      <c r="O31" s="44">
        <v>0.48964708336500001</v>
      </c>
      <c r="P31" s="44">
        <v>0.198153</v>
      </c>
      <c r="Q31" s="43" t="s">
        <v>405</v>
      </c>
      <c r="R31" s="43" t="s">
        <v>406</v>
      </c>
      <c r="S31" s="43">
        <v>3</v>
      </c>
      <c r="T31" s="43">
        <v>10</v>
      </c>
      <c r="U31" s="43" t="s">
        <v>407</v>
      </c>
      <c r="V31" s="43" t="s">
        <v>409</v>
      </c>
      <c r="W31" s="43" t="s">
        <v>408</v>
      </c>
      <c r="X31" s="45">
        <v>7.8337940000000001</v>
      </c>
      <c r="Y31" s="45">
        <v>0.6</v>
      </c>
      <c r="Z31" s="45">
        <v>0.436193428877442</v>
      </c>
    </row>
    <row r="32" spans="1:26" x14ac:dyDescent="0.2">
      <c r="A32" s="43">
        <v>63</v>
      </c>
      <c r="B32" s="43">
        <v>71</v>
      </c>
      <c r="C32" s="43">
        <v>5</v>
      </c>
      <c r="D32" s="43" t="s">
        <v>562</v>
      </c>
      <c r="E32" s="43" t="s">
        <v>556</v>
      </c>
      <c r="F32" s="43" t="s">
        <v>563</v>
      </c>
      <c r="G32" s="43" t="s">
        <v>464</v>
      </c>
      <c r="H32" s="43">
        <v>6209</v>
      </c>
      <c r="I32" s="43">
        <v>6210</v>
      </c>
      <c r="J32" s="43">
        <v>6166</v>
      </c>
      <c r="K32" s="43">
        <v>1900</v>
      </c>
      <c r="L32" s="43">
        <v>1900</v>
      </c>
      <c r="M32" s="43" t="s">
        <v>372</v>
      </c>
      <c r="N32" s="43" t="s">
        <v>426</v>
      </c>
      <c r="O32" s="44">
        <v>9.2160049264999998E-3</v>
      </c>
      <c r="P32" s="44">
        <v>3.7295800000000001E-3</v>
      </c>
      <c r="Q32" s="43" t="s">
        <v>405</v>
      </c>
      <c r="R32" s="43" t="s">
        <v>406</v>
      </c>
      <c r="S32" s="43">
        <v>70</v>
      </c>
      <c r="T32" s="43">
        <v>10</v>
      </c>
      <c r="U32" s="43" t="s">
        <v>407</v>
      </c>
      <c r="V32" s="43" t="s">
        <v>410</v>
      </c>
      <c r="W32" s="43" t="s">
        <v>411</v>
      </c>
      <c r="X32" s="45">
        <v>1.1817740000000001</v>
      </c>
      <c r="Y32" s="45">
        <v>0.6</v>
      </c>
      <c r="Z32" s="45">
        <v>1.2385133096525203E-3</v>
      </c>
    </row>
    <row r="33" spans="1:26" x14ac:dyDescent="0.2">
      <c r="A33" s="43">
        <v>63</v>
      </c>
      <c r="B33" s="43">
        <v>71</v>
      </c>
      <c r="C33" s="43">
        <v>5</v>
      </c>
      <c r="D33" s="43" t="s">
        <v>562</v>
      </c>
      <c r="E33" s="43" t="s">
        <v>556</v>
      </c>
      <c r="F33" s="43" t="s">
        <v>563</v>
      </c>
      <c r="G33" s="43" t="s">
        <v>464</v>
      </c>
      <c r="H33" s="43">
        <v>6211</v>
      </c>
      <c r="I33" s="43">
        <v>6212</v>
      </c>
      <c r="J33" s="43">
        <v>6168</v>
      </c>
      <c r="K33" s="43">
        <v>1900</v>
      </c>
      <c r="L33" s="43">
        <v>1900</v>
      </c>
      <c r="M33" s="43" t="s">
        <v>372</v>
      </c>
      <c r="N33" s="43" t="s">
        <v>426</v>
      </c>
      <c r="O33" s="44">
        <v>0.22606415399099999</v>
      </c>
      <c r="P33" s="44">
        <v>9.1484899999999994E-2</v>
      </c>
      <c r="Q33" s="43" t="s">
        <v>405</v>
      </c>
      <c r="R33" s="43" t="s">
        <v>406</v>
      </c>
      <c r="S33" s="43">
        <v>70</v>
      </c>
      <c r="T33" s="43">
        <v>10</v>
      </c>
      <c r="U33" s="43" t="s">
        <v>407</v>
      </c>
      <c r="V33" s="43" t="s">
        <v>410</v>
      </c>
      <c r="W33" s="43" t="s">
        <v>411</v>
      </c>
      <c r="X33" s="45">
        <v>1.1817740000000001</v>
      </c>
      <c r="Y33" s="45">
        <v>0.6</v>
      </c>
      <c r="Z33" s="45">
        <v>3.0380167815740607E-2</v>
      </c>
    </row>
    <row r="34" spans="1:26" x14ac:dyDescent="0.2">
      <c r="A34" s="43">
        <v>63</v>
      </c>
      <c r="B34" s="43">
        <v>71</v>
      </c>
      <c r="C34" s="43">
        <v>5</v>
      </c>
      <c r="D34" s="43" t="s">
        <v>562</v>
      </c>
      <c r="E34" s="43" t="s">
        <v>556</v>
      </c>
      <c r="F34" s="43" t="s">
        <v>563</v>
      </c>
      <c r="G34" s="43" t="s">
        <v>464</v>
      </c>
      <c r="H34" s="43">
        <v>15306</v>
      </c>
      <c r="I34" s="43">
        <v>15307</v>
      </c>
      <c r="J34" s="43">
        <v>15239</v>
      </c>
      <c r="K34" s="43">
        <v>3200</v>
      </c>
      <c r="L34" s="43">
        <v>3200</v>
      </c>
      <c r="M34" s="43" t="s">
        <v>372</v>
      </c>
      <c r="N34" s="43" t="s">
        <v>426</v>
      </c>
      <c r="O34" s="44">
        <v>4.2552053607599997E-4</v>
      </c>
      <c r="P34" s="44">
        <v>1.7220199999999999E-4</v>
      </c>
      <c r="Q34" s="43" t="s">
        <v>405</v>
      </c>
      <c r="R34" s="43" t="s">
        <v>406</v>
      </c>
      <c r="S34" s="43">
        <v>5</v>
      </c>
      <c r="T34" s="43">
        <v>30</v>
      </c>
      <c r="U34" s="43" t="s">
        <v>455</v>
      </c>
      <c r="V34" s="43" t="s">
        <v>456</v>
      </c>
      <c r="W34" s="43" t="s">
        <v>414</v>
      </c>
      <c r="X34" s="45">
        <v>8.1290569999999995</v>
      </c>
      <c r="Y34" s="45">
        <v>0.6</v>
      </c>
      <c r="Z34" s="45">
        <v>3.9335500445743401E-4</v>
      </c>
    </row>
    <row r="35" spans="1:26" x14ac:dyDescent="0.2">
      <c r="A35" s="43">
        <v>63</v>
      </c>
      <c r="B35" s="43">
        <v>71</v>
      </c>
      <c r="C35" s="43">
        <v>5</v>
      </c>
      <c r="D35" s="43" t="s">
        <v>562</v>
      </c>
      <c r="E35" s="43" t="s">
        <v>556</v>
      </c>
      <c r="F35" s="43" t="s">
        <v>563</v>
      </c>
      <c r="G35" s="43" t="s">
        <v>464</v>
      </c>
      <c r="H35" s="43">
        <v>19680</v>
      </c>
      <c r="I35" s="43">
        <v>19682</v>
      </c>
      <c r="J35" s="43">
        <v>19621</v>
      </c>
      <c r="K35" s="43">
        <v>4410</v>
      </c>
      <c r="L35" s="43">
        <v>4410</v>
      </c>
      <c r="M35" s="43" t="s">
        <v>372</v>
      </c>
      <c r="N35" s="43" t="s">
        <v>426</v>
      </c>
      <c r="O35" s="44">
        <v>4.3911427762700003E-2</v>
      </c>
      <c r="P35" s="44">
        <v>1.7770299999999999E-2</v>
      </c>
      <c r="Q35" s="43" t="s">
        <v>405</v>
      </c>
      <c r="R35" s="43" t="s">
        <v>406</v>
      </c>
      <c r="S35" s="43">
        <v>8</v>
      </c>
      <c r="T35" s="43">
        <v>40</v>
      </c>
      <c r="U35" s="43" t="s">
        <v>412</v>
      </c>
      <c r="V35" s="43" t="s">
        <v>553</v>
      </c>
      <c r="W35" s="43" t="s">
        <v>553</v>
      </c>
      <c r="X35" s="45">
        <v>14.620869000000001</v>
      </c>
      <c r="Y35" s="45">
        <v>0.6</v>
      </c>
      <c r="Z35" s="45">
        <v>7.3008641177786701E-2</v>
      </c>
    </row>
    <row r="36" spans="1:26" x14ac:dyDescent="0.2">
      <c r="A36" s="43">
        <v>63</v>
      </c>
      <c r="B36" s="43">
        <v>71</v>
      </c>
      <c r="C36" s="43">
        <v>5</v>
      </c>
      <c r="D36" s="43" t="s">
        <v>562</v>
      </c>
      <c r="E36" s="43" t="s">
        <v>556</v>
      </c>
      <c r="F36" s="43" t="s">
        <v>563</v>
      </c>
      <c r="G36" s="43" t="s">
        <v>464</v>
      </c>
      <c r="H36" s="43">
        <v>23463</v>
      </c>
      <c r="I36" s="43">
        <v>23464</v>
      </c>
      <c r="J36" s="43">
        <v>23453</v>
      </c>
      <c r="K36" s="43">
        <v>5300</v>
      </c>
      <c r="L36" s="43">
        <v>5300</v>
      </c>
      <c r="M36" s="43" t="s">
        <v>372</v>
      </c>
      <c r="N36" s="43" t="s">
        <v>426</v>
      </c>
      <c r="O36" s="44">
        <v>0.54150737806000004</v>
      </c>
      <c r="P36" s="44">
        <v>0.21914</v>
      </c>
      <c r="Q36" s="43" t="s">
        <v>405</v>
      </c>
      <c r="R36" s="43" t="s">
        <v>406</v>
      </c>
      <c r="S36" s="43">
        <v>9</v>
      </c>
      <c r="T36" s="43">
        <v>50</v>
      </c>
      <c r="U36" s="43" t="s">
        <v>438</v>
      </c>
      <c r="V36" s="43" t="s">
        <v>439</v>
      </c>
      <c r="W36" s="43" t="s">
        <v>440</v>
      </c>
      <c r="X36" s="45">
        <v>2.201031</v>
      </c>
      <c r="Y36" s="45">
        <v>0.6</v>
      </c>
      <c r="Z36" s="45">
        <v>0.13553583526854002</v>
      </c>
    </row>
    <row r="37" spans="1:26" x14ac:dyDescent="0.2">
      <c r="A37" s="43">
        <v>63</v>
      </c>
      <c r="B37" s="43">
        <v>71</v>
      </c>
      <c r="C37" s="43">
        <v>5</v>
      </c>
      <c r="D37" s="43" t="s">
        <v>562</v>
      </c>
      <c r="E37" s="43" t="s">
        <v>556</v>
      </c>
      <c r="F37" s="43" t="s">
        <v>563</v>
      </c>
      <c r="G37" s="43" t="s">
        <v>464</v>
      </c>
      <c r="H37" s="43">
        <v>52697</v>
      </c>
      <c r="I37" s="43">
        <v>52702</v>
      </c>
      <c r="J37" s="43">
        <v>52668</v>
      </c>
      <c r="K37" s="43">
        <v>8140</v>
      </c>
      <c r="L37" s="43">
        <v>8140</v>
      </c>
      <c r="M37" s="43" t="s">
        <v>372</v>
      </c>
      <c r="N37" s="43" t="s">
        <v>478</v>
      </c>
      <c r="O37" s="44">
        <v>0.263074421063</v>
      </c>
      <c r="P37" s="44">
        <v>0.106462</v>
      </c>
      <c r="Q37" s="43" t="s">
        <v>405</v>
      </c>
      <c r="R37" s="43" t="s">
        <v>406</v>
      </c>
      <c r="S37" s="43">
        <v>18</v>
      </c>
      <c r="T37" s="43">
        <v>10</v>
      </c>
      <c r="U37" s="43" t="s">
        <v>407</v>
      </c>
      <c r="V37" s="43" t="s">
        <v>420</v>
      </c>
      <c r="W37" s="43" t="s">
        <v>421</v>
      </c>
      <c r="X37" s="45">
        <v>3.4929570000000001</v>
      </c>
      <c r="Y37" s="45">
        <v>0.6</v>
      </c>
      <c r="Z37" s="45">
        <v>0.10449467986565401</v>
      </c>
    </row>
    <row r="38" spans="1:26" x14ac:dyDescent="0.2">
      <c r="A38" s="43">
        <v>63</v>
      </c>
      <c r="B38" s="43">
        <v>71</v>
      </c>
      <c r="C38" s="43">
        <v>5</v>
      </c>
      <c r="D38" s="43" t="s">
        <v>562</v>
      </c>
      <c r="E38" s="43" t="s">
        <v>556</v>
      </c>
      <c r="F38" s="43" t="s">
        <v>563</v>
      </c>
      <c r="G38" s="43" t="s">
        <v>464</v>
      </c>
      <c r="H38" s="43">
        <v>52766</v>
      </c>
      <c r="I38" s="43">
        <v>52771</v>
      </c>
      <c r="J38" s="43">
        <v>52737</v>
      </c>
      <c r="K38" s="43">
        <v>8140</v>
      </c>
      <c r="L38" s="43">
        <v>8140</v>
      </c>
      <c r="M38" s="43" t="s">
        <v>372</v>
      </c>
      <c r="N38" s="43" t="s">
        <v>404</v>
      </c>
      <c r="O38" s="44">
        <v>6.8893996177600005E-4</v>
      </c>
      <c r="P38" s="44">
        <v>2.7880400000000001E-4</v>
      </c>
      <c r="Q38" s="43" t="s">
        <v>405</v>
      </c>
      <c r="R38" s="43" t="s">
        <v>406</v>
      </c>
      <c r="S38" s="43">
        <v>18</v>
      </c>
      <c r="T38" s="43">
        <v>10</v>
      </c>
      <c r="U38" s="43" t="s">
        <v>407</v>
      </c>
      <c r="V38" s="43" t="s">
        <v>420</v>
      </c>
      <c r="W38" s="43" t="s">
        <v>421</v>
      </c>
      <c r="X38" s="45">
        <v>3.4929570000000001</v>
      </c>
      <c r="Y38" s="45">
        <v>0.6</v>
      </c>
      <c r="Z38" s="45">
        <v>2.7365195774326802E-4</v>
      </c>
    </row>
    <row r="39" spans="1:26" x14ac:dyDescent="0.2">
      <c r="A39" s="43">
        <v>63</v>
      </c>
      <c r="B39" s="43">
        <v>71</v>
      </c>
      <c r="C39" s="43">
        <v>5</v>
      </c>
      <c r="D39" s="43" t="s">
        <v>562</v>
      </c>
      <c r="E39" s="43" t="s">
        <v>556</v>
      </c>
      <c r="F39" s="43" t="s">
        <v>563</v>
      </c>
      <c r="G39" s="43" t="s">
        <v>464</v>
      </c>
      <c r="H39" s="43">
        <v>52779</v>
      </c>
      <c r="I39" s="43">
        <v>52784</v>
      </c>
      <c r="J39" s="43">
        <v>52750</v>
      </c>
      <c r="K39" s="43">
        <v>8140</v>
      </c>
      <c r="L39" s="43">
        <v>8140</v>
      </c>
      <c r="M39" s="43" t="s">
        <v>372</v>
      </c>
      <c r="N39" s="43" t="s">
        <v>426</v>
      </c>
      <c r="O39" s="44">
        <v>31.714183002599999</v>
      </c>
      <c r="P39" s="44">
        <v>12.834300000000001</v>
      </c>
      <c r="Q39" s="43" t="s">
        <v>405</v>
      </c>
      <c r="R39" s="43" t="s">
        <v>406</v>
      </c>
      <c r="S39" s="43">
        <v>18</v>
      </c>
      <c r="T39" s="43">
        <v>10</v>
      </c>
      <c r="U39" s="43" t="s">
        <v>407</v>
      </c>
      <c r="V39" s="43" t="s">
        <v>420</v>
      </c>
      <c r="W39" s="43" t="s">
        <v>421</v>
      </c>
      <c r="X39" s="45">
        <v>3.4929570000000001</v>
      </c>
      <c r="Y39" s="45">
        <v>0.6</v>
      </c>
      <c r="Z39" s="45">
        <v>12.597133905053102</v>
      </c>
    </row>
    <row r="40" spans="1:26" x14ac:dyDescent="0.2">
      <c r="Z40" s="45">
        <f>SUM(Z23:Z39)</f>
        <v>19.60498396592094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opLeftCell="Q1" workbookViewId="0">
      <selection activeCell="Y15" sqref="Y15:Y2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64</v>
      </c>
      <c r="B2" s="43">
        <v>72</v>
      </c>
      <c r="C2" s="43">
        <v>5</v>
      </c>
      <c r="D2" s="43" t="s">
        <v>432</v>
      </c>
      <c r="E2" s="43" t="s">
        <v>556</v>
      </c>
      <c r="F2" s="43" t="s">
        <v>564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9.9455140547299994E-2</v>
      </c>
      <c r="P2" s="44">
        <v>4.0248100000000002E-2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9" si="0">P2*X2*(1-Y2)</f>
        <v>1.5502771529604796E-2</v>
      </c>
    </row>
    <row r="3" spans="1:26" x14ac:dyDescent="0.2">
      <c r="A3" s="43">
        <v>64</v>
      </c>
      <c r="B3" s="43">
        <v>72</v>
      </c>
      <c r="C3" s="43">
        <v>5</v>
      </c>
      <c r="D3" s="43" t="s">
        <v>432</v>
      </c>
      <c r="E3" s="43" t="s">
        <v>556</v>
      </c>
      <c r="F3" s="43" t="s">
        <v>564</v>
      </c>
      <c r="G3" s="43" t="s">
        <v>464</v>
      </c>
      <c r="H3" s="43">
        <v>4449</v>
      </c>
      <c r="I3" s="43">
        <v>4450</v>
      </c>
      <c r="J3" s="43">
        <v>4418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2.2537416167300002</v>
      </c>
      <c r="P3" s="44">
        <v>0.91205700000000001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0.35130630496785592</v>
      </c>
    </row>
    <row r="4" spans="1:26" x14ac:dyDescent="0.2">
      <c r="A4" s="43">
        <v>64</v>
      </c>
      <c r="B4" s="43">
        <v>72</v>
      </c>
      <c r="C4" s="43">
        <v>5</v>
      </c>
      <c r="D4" s="43" t="s">
        <v>432</v>
      </c>
      <c r="E4" s="43" t="s">
        <v>556</v>
      </c>
      <c r="F4" s="43" t="s">
        <v>564</v>
      </c>
      <c r="G4" s="43" t="s">
        <v>464</v>
      </c>
      <c r="H4" s="43">
        <v>4452</v>
      </c>
      <c r="I4" s="43">
        <v>4453</v>
      </c>
      <c r="J4" s="43">
        <v>4421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0.117188982513</v>
      </c>
      <c r="P4" s="44">
        <v>4.74247E-2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1.8267055810337596E-2</v>
      </c>
    </row>
    <row r="5" spans="1:26" x14ac:dyDescent="0.2">
      <c r="A5" s="43">
        <v>64</v>
      </c>
      <c r="B5" s="43">
        <v>72</v>
      </c>
      <c r="C5" s="43">
        <v>5</v>
      </c>
      <c r="D5" s="43" t="s">
        <v>432</v>
      </c>
      <c r="E5" s="43" t="s">
        <v>556</v>
      </c>
      <c r="F5" s="43" t="s">
        <v>564</v>
      </c>
      <c r="G5" s="43" t="s">
        <v>464</v>
      </c>
      <c r="H5" s="43">
        <v>4594</v>
      </c>
      <c r="I5" s="43">
        <v>4595</v>
      </c>
      <c r="J5" s="43">
        <v>4563</v>
      </c>
      <c r="K5" s="43">
        <v>1400</v>
      </c>
      <c r="L5" s="43">
        <v>1400</v>
      </c>
      <c r="M5" s="43" t="s">
        <v>372</v>
      </c>
      <c r="N5" s="43" t="s">
        <v>426</v>
      </c>
      <c r="O5" s="44">
        <v>2.2497182408099999E-5</v>
      </c>
      <c r="P5" s="44">
        <v>9.1042899999999995E-6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0.78300000000000003</v>
      </c>
      <c r="Z5" s="45">
        <f t="shared" si="0"/>
        <v>3.5067923158923194E-6</v>
      </c>
    </row>
    <row r="6" spans="1:26" x14ac:dyDescent="0.2">
      <c r="A6" s="43">
        <v>64</v>
      </c>
      <c r="B6" s="43">
        <v>72</v>
      </c>
      <c r="C6" s="43">
        <v>5</v>
      </c>
      <c r="D6" s="43" t="s">
        <v>432</v>
      </c>
      <c r="E6" s="43" t="s">
        <v>556</v>
      </c>
      <c r="F6" s="43" t="s">
        <v>564</v>
      </c>
      <c r="G6" s="43" t="s">
        <v>464</v>
      </c>
      <c r="H6" s="43">
        <v>5054</v>
      </c>
      <c r="I6" s="43">
        <v>5084</v>
      </c>
      <c r="J6" s="43">
        <v>5084</v>
      </c>
      <c r="K6" s="43">
        <v>1700</v>
      </c>
      <c r="L6" s="43">
        <v>1700</v>
      </c>
      <c r="M6" s="43" t="s">
        <v>372</v>
      </c>
      <c r="N6" s="43" t="s">
        <v>404</v>
      </c>
      <c r="O6" s="44">
        <v>0.189984846672</v>
      </c>
      <c r="P6" s="44">
        <v>7.6884099999999997E-2</v>
      </c>
      <c r="Q6" s="43" t="s">
        <v>405</v>
      </c>
      <c r="R6" s="43" t="s">
        <v>406</v>
      </c>
      <c r="S6" s="43">
        <v>3</v>
      </c>
      <c r="T6" s="43">
        <v>10</v>
      </c>
      <c r="U6" s="43" t="s">
        <v>407</v>
      </c>
      <c r="V6" s="43" t="s">
        <v>450</v>
      </c>
      <c r="W6" s="43" t="s">
        <v>408</v>
      </c>
      <c r="X6" s="45">
        <v>1.7750239999999999</v>
      </c>
      <c r="Y6" s="45">
        <v>0.78300000000000003</v>
      </c>
      <c r="Z6" s="45">
        <f t="shared" si="0"/>
        <v>2.9614233629892791E-2</v>
      </c>
    </row>
    <row r="7" spans="1:26" x14ac:dyDescent="0.2">
      <c r="A7" s="43">
        <v>64</v>
      </c>
      <c r="B7" s="43">
        <v>72</v>
      </c>
      <c r="C7" s="43">
        <v>5</v>
      </c>
      <c r="D7" s="43" t="s">
        <v>432</v>
      </c>
      <c r="E7" s="43" t="s">
        <v>556</v>
      </c>
      <c r="F7" s="43" t="s">
        <v>564</v>
      </c>
      <c r="G7" s="43" t="s">
        <v>464</v>
      </c>
      <c r="H7" s="43">
        <v>30231</v>
      </c>
      <c r="I7" s="43">
        <v>30232</v>
      </c>
      <c r="J7" s="43">
        <v>30232</v>
      </c>
      <c r="K7" s="43">
        <v>6210</v>
      </c>
      <c r="L7" s="43">
        <v>6210</v>
      </c>
      <c r="M7" s="43" t="s">
        <v>372</v>
      </c>
      <c r="N7" s="43" t="s">
        <v>404</v>
      </c>
      <c r="O7" s="44">
        <v>5.02011553943E-2</v>
      </c>
      <c r="P7" s="44">
        <v>2.0315699999999999E-2</v>
      </c>
      <c r="Q7" s="43" t="s">
        <v>405</v>
      </c>
      <c r="R7" s="43" t="s">
        <v>406</v>
      </c>
      <c r="S7" s="43">
        <v>14</v>
      </c>
      <c r="T7" s="43">
        <v>60</v>
      </c>
      <c r="U7" s="43" t="s">
        <v>417</v>
      </c>
      <c r="V7" s="43" t="s">
        <v>418</v>
      </c>
      <c r="W7" s="43" t="s">
        <v>418</v>
      </c>
      <c r="X7" s="45">
        <v>0.44770799999999999</v>
      </c>
      <c r="Y7" s="45">
        <v>0.78300000000000003</v>
      </c>
      <c r="Z7" s="45">
        <f t="shared" si="0"/>
        <v>1.9737238071851995E-3</v>
      </c>
    </row>
    <row r="8" spans="1:26" x14ac:dyDescent="0.2">
      <c r="A8" s="43">
        <v>64</v>
      </c>
      <c r="B8" s="43">
        <v>72</v>
      </c>
      <c r="C8" s="43">
        <v>5</v>
      </c>
      <c r="D8" s="43" t="s">
        <v>432</v>
      </c>
      <c r="E8" s="43" t="s">
        <v>556</v>
      </c>
      <c r="F8" s="43" t="s">
        <v>564</v>
      </c>
      <c r="G8" s="43" t="s">
        <v>464</v>
      </c>
      <c r="H8" s="43">
        <v>52766</v>
      </c>
      <c r="I8" s="43">
        <v>52771</v>
      </c>
      <c r="J8" s="43">
        <v>52737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13.6287407893</v>
      </c>
      <c r="P8" s="44">
        <v>5.5153600000000003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0.78300000000000003</v>
      </c>
      <c r="Z8" s="45">
        <f t="shared" si="0"/>
        <v>0.85816764569983994</v>
      </c>
    </row>
    <row r="9" spans="1:26" x14ac:dyDescent="0.2">
      <c r="A9" s="43">
        <v>64</v>
      </c>
      <c r="B9" s="43">
        <v>72</v>
      </c>
      <c r="C9" s="43">
        <v>5</v>
      </c>
      <c r="D9" s="43" t="s">
        <v>432</v>
      </c>
      <c r="E9" s="43" t="s">
        <v>556</v>
      </c>
      <c r="F9" s="43" t="s">
        <v>564</v>
      </c>
      <c r="G9" s="43" t="s">
        <v>464</v>
      </c>
      <c r="H9" s="43">
        <v>52779</v>
      </c>
      <c r="I9" s="43">
        <v>52784</v>
      </c>
      <c r="J9" s="43">
        <v>52750</v>
      </c>
      <c r="K9" s="43">
        <v>8140</v>
      </c>
      <c r="L9" s="43">
        <v>8140</v>
      </c>
      <c r="M9" s="43" t="s">
        <v>372</v>
      </c>
      <c r="N9" s="43" t="s">
        <v>426</v>
      </c>
      <c r="O9" s="44">
        <v>0.34769556984299999</v>
      </c>
      <c r="P9" s="44">
        <v>0.140707</v>
      </c>
      <c r="Q9" s="43" t="s">
        <v>405</v>
      </c>
      <c r="R9" s="43" t="s">
        <v>406</v>
      </c>
      <c r="S9" s="43">
        <v>18</v>
      </c>
      <c r="T9" s="43">
        <v>10</v>
      </c>
      <c r="U9" s="43" t="s">
        <v>407</v>
      </c>
      <c r="V9" s="43" t="s">
        <v>420</v>
      </c>
      <c r="W9" s="43" t="s">
        <v>421</v>
      </c>
      <c r="X9" s="45">
        <v>0.717032</v>
      </c>
      <c r="Y9" s="45">
        <v>0.78300000000000003</v>
      </c>
      <c r="Z9" s="45">
        <f t="shared" si="0"/>
        <v>2.1893438492407997E-2</v>
      </c>
    </row>
    <row r="10" spans="1:26" x14ac:dyDescent="0.2">
      <c r="O10" s="44">
        <f>SUM(O2:O9)</f>
        <v>16.687030598182009</v>
      </c>
      <c r="Z10" s="45">
        <f>SUM(Z2:Z9)</f>
        <v>1.2967286807294403</v>
      </c>
    </row>
    <row r="11" spans="1:26" x14ac:dyDescent="0.2">
      <c r="Z11" s="45"/>
    </row>
    <row r="14" spans="1:26" x14ac:dyDescent="0.2">
      <c r="A14" s="43" t="s">
        <v>377</v>
      </c>
      <c r="B14" s="43" t="s">
        <v>378</v>
      </c>
      <c r="C14" s="43" t="s">
        <v>527</v>
      </c>
      <c r="D14" s="43" t="s">
        <v>528</v>
      </c>
      <c r="E14" s="43" t="s">
        <v>380</v>
      </c>
      <c r="F14" s="43" t="s">
        <v>529</v>
      </c>
      <c r="G14" s="43" t="s">
        <v>379</v>
      </c>
      <c r="H14" s="43" t="s">
        <v>383</v>
      </c>
      <c r="I14" s="43" t="s">
        <v>384</v>
      </c>
      <c r="J14" s="43" t="s">
        <v>385</v>
      </c>
      <c r="K14" s="43" t="s">
        <v>386</v>
      </c>
      <c r="L14" s="43" t="s">
        <v>387</v>
      </c>
      <c r="M14" s="43" t="s">
        <v>388</v>
      </c>
      <c r="N14" s="43" t="s">
        <v>389</v>
      </c>
      <c r="O14" s="44" t="s">
        <v>390</v>
      </c>
      <c r="P14" s="44" t="s">
        <v>391</v>
      </c>
      <c r="Q14" s="43" t="s">
        <v>392</v>
      </c>
      <c r="R14" s="43" t="s">
        <v>393</v>
      </c>
      <c r="S14" s="43" t="s">
        <v>394</v>
      </c>
      <c r="T14" s="43" t="s">
        <v>395</v>
      </c>
      <c r="U14" s="43" t="s">
        <v>396</v>
      </c>
      <c r="V14" s="43" t="s">
        <v>397</v>
      </c>
      <c r="W14" s="43" t="s">
        <v>398</v>
      </c>
      <c r="X14" s="45" t="s">
        <v>589</v>
      </c>
      <c r="Y14" s="45" t="s">
        <v>590</v>
      </c>
      <c r="Z14" s="45" t="s">
        <v>591</v>
      </c>
    </row>
    <row r="15" spans="1:26" x14ac:dyDescent="0.2">
      <c r="A15" s="43">
        <v>64</v>
      </c>
      <c r="B15" s="43">
        <v>72</v>
      </c>
      <c r="C15" s="43">
        <v>5</v>
      </c>
      <c r="D15" s="43" t="s">
        <v>432</v>
      </c>
      <c r="E15" s="43" t="s">
        <v>556</v>
      </c>
      <c r="F15" s="43" t="s">
        <v>564</v>
      </c>
      <c r="G15" s="43" t="s">
        <v>464</v>
      </c>
      <c r="H15" s="43">
        <v>4429</v>
      </c>
      <c r="I15" s="43">
        <v>4430</v>
      </c>
      <c r="J15" s="43">
        <v>4398</v>
      </c>
      <c r="K15" s="43">
        <v>1400</v>
      </c>
      <c r="L15" s="43">
        <v>1400</v>
      </c>
      <c r="M15" s="43" t="s">
        <v>372</v>
      </c>
      <c r="N15" s="43" t="s">
        <v>404</v>
      </c>
      <c r="O15" s="44">
        <v>9.9455140547299994E-2</v>
      </c>
      <c r="P15" s="44">
        <v>4.0248100000000002E-2</v>
      </c>
      <c r="Q15" s="43" t="s">
        <v>405</v>
      </c>
      <c r="R15" s="43" t="s">
        <v>406</v>
      </c>
      <c r="S15" s="43">
        <v>3</v>
      </c>
      <c r="T15" s="43">
        <v>10</v>
      </c>
      <c r="U15" s="43" t="s">
        <v>407</v>
      </c>
      <c r="V15" s="43" t="s">
        <v>408</v>
      </c>
      <c r="W15" s="43" t="s">
        <v>408</v>
      </c>
      <c r="X15" s="45">
        <v>7.8337940000000001</v>
      </c>
      <c r="Y15" s="45">
        <v>0.6</v>
      </c>
      <c r="Z15" s="45">
        <v>8.8597986125883404E-2</v>
      </c>
    </row>
    <row r="16" spans="1:26" x14ac:dyDescent="0.2">
      <c r="A16" s="43">
        <v>64</v>
      </c>
      <c r="B16" s="43">
        <v>72</v>
      </c>
      <c r="C16" s="43">
        <v>5</v>
      </c>
      <c r="D16" s="43" t="s">
        <v>432</v>
      </c>
      <c r="E16" s="43" t="s">
        <v>556</v>
      </c>
      <c r="F16" s="43" t="s">
        <v>564</v>
      </c>
      <c r="G16" s="43" t="s">
        <v>464</v>
      </c>
      <c r="H16" s="43">
        <v>4449</v>
      </c>
      <c r="I16" s="43">
        <v>4450</v>
      </c>
      <c r="J16" s="43">
        <v>4418</v>
      </c>
      <c r="K16" s="43">
        <v>1400</v>
      </c>
      <c r="L16" s="43">
        <v>1400</v>
      </c>
      <c r="M16" s="43" t="s">
        <v>372</v>
      </c>
      <c r="N16" s="43" t="s">
        <v>404</v>
      </c>
      <c r="O16" s="44">
        <v>2.2537416167300002</v>
      </c>
      <c r="P16" s="44">
        <v>0.91205700000000001</v>
      </c>
      <c r="Q16" s="43" t="s">
        <v>405</v>
      </c>
      <c r="R16" s="43" t="s">
        <v>406</v>
      </c>
      <c r="S16" s="43">
        <v>3</v>
      </c>
      <c r="T16" s="43">
        <v>10</v>
      </c>
      <c r="U16" s="43" t="s">
        <v>407</v>
      </c>
      <c r="V16" s="43" t="s">
        <v>408</v>
      </c>
      <c r="W16" s="43" t="s">
        <v>408</v>
      </c>
      <c r="X16" s="45">
        <v>7.8337940000000001</v>
      </c>
      <c r="Y16" s="45">
        <v>0.6</v>
      </c>
      <c r="Z16" s="45">
        <v>2.0077075298464981</v>
      </c>
    </row>
    <row r="17" spans="1:26" x14ac:dyDescent="0.2">
      <c r="A17" s="43">
        <v>64</v>
      </c>
      <c r="B17" s="43">
        <v>72</v>
      </c>
      <c r="C17" s="43">
        <v>5</v>
      </c>
      <c r="D17" s="43" t="s">
        <v>432</v>
      </c>
      <c r="E17" s="43" t="s">
        <v>556</v>
      </c>
      <c r="F17" s="43" t="s">
        <v>564</v>
      </c>
      <c r="G17" s="43" t="s">
        <v>464</v>
      </c>
      <c r="H17" s="43">
        <v>4452</v>
      </c>
      <c r="I17" s="43">
        <v>4453</v>
      </c>
      <c r="J17" s="43">
        <v>4421</v>
      </c>
      <c r="K17" s="43">
        <v>1400</v>
      </c>
      <c r="L17" s="43">
        <v>1400</v>
      </c>
      <c r="M17" s="43" t="s">
        <v>372</v>
      </c>
      <c r="N17" s="43" t="s">
        <v>404</v>
      </c>
      <c r="O17" s="44">
        <v>0.117188982513</v>
      </c>
      <c r="P17" s="44">
        <v>4.74247E-2</v>
      </c>
      <c r="Q17" s="43" t="s">
        <v>405</v>
      </c>
      <c r="R17" s="43" t="s">
        <v>406</v>
      </c>
      <c r="S17" s="43">
        <v>3</v>
      </c>
      <c r="T17" s="43">
        <v>10</v>
      </c>
      <c r="U17" s="43" t="s">
        <v>407</v>
      </c>
      <c r="V17" s="43" t="s">
        <v>408</v>
      </c>
      <c r="W17" s="43" t="s">
        <v>408</v>
      </c>
      <c r="X17" s="45">
        <v>7.8337940000000001</v>
      </c>
      <c r="Y17" s="45">
        <v>0.6</v>
      </c>
      <c r="Z17" s="45">
        <v>0.10439580781761582</v>
      </c>
    </row>
    <row r="18" spans="1:26" x14ac:dyDescent="0.2">
      <c r="A18" s="43">
        <v>64</v>
      </c>
      <c r="B18" s="43">
        <v>72</v>
      </c>
      <c r="C18" s="43">
        <v>5</v>
      </c>
      <c r="D18" s="43" t="s">
        <v>432</v>
      </c>
      <c r="E18" s="43" t="s">
        <v>556</v>
      </c>
      <c r="F18" s="43" t="s">
        <v>564</v>
      </c>
      <c r="G18" s="43" t="s">
        <v>464</v>
      </c>
      <c r="H18" s="43">
        <v>4594</v>
      </c>
      <c r="I18" s="43">
        <v>4595</v>
      </c>
      <c r="J18" s="43">
        <v>4563</v>
      </c>
      <c r="K18" s="43">
        <v>1400</v>
      </c>
      <c r="L18" s="43">
        <v>1400</v>
      </c>
      <c r="M18" s="43" t="s">
        <v>372</v>
      </c>
      <c r="N18" s="43" t="s">
        <v>426</v>
      </c>
      <c r="O18" s="44">
        <v>2.2497182408099999E-5</v>
      </c>
      <c r="P18" s="44">
        <v>9.1042899999999995E-6</v>
      </c>
      <c r="Q18" s="43" t="s">
        <v>405</v>
      </c>
      <c r="R18" s="43" t="s">
        <v>406</v>
      </c>
      <c r="S18" s="43">
        <v>3</v>
      </c>
      <c r="T18" s="43">
        <v>10</v>
      </c>
      <c r="U18" s="43" t="s">
        <v>407</v>
      </c>
      <c r="V18" s="43" t="s">
        <v>408</v>
      </c>
      <c r="W18" s="43" t="s">
        <v>408</v>
      </c>
      <c r="X18" s="45">
        <v>7.8337940000000001</v>
      </c>
      <c r="Y18" s="45">
        <v>0.6</v>
      </c>
      <c r="Z18" s="45">
        <v>2.0041238197729062E-5</v>
      </c>
    </row>
    <row r="19" spans="1:26" x14ac:dyDescent="0.2">
      <c r="A19" s="43">
        <v>64</v>
      </c>
      <c r="B19" s="43">
        <v>72</v>
      </c>
      <c r="C19" s="43">
        <v>5</v>
      </c>
      <c r="D19" s="43" t="s">
        <v>432</v>
      </c>
      <c r="E19" s="43" t="s">
        <v>556</v>
      </c>
      <c r="F19" s="43" t="s">
        <v>564</v>
      </c>
      <c r="G19" s="43" t="s">
        <v>464</v>
      </c>
      <c r="H19" s="43">
        <v>5054</v>
      </c>
      <c r="I19" s="43">
        <v>5084</v>
      </c>
      <c r="J19" s="43">
        <v>5084</v>
      </c>
      <c r="K19" s="43">
        <v>1700</v>
      </c>
      <c r="L19" s="43">
        <v>1700</v>
      </c>
      <c r="M19" s="43" t="s">
        <v>372</v>
      </c>
      <c r="N19" s="43" t="s">
        <v>404</v>
      </c>
      <c r="O19" s="44">
        <v>0.189984846672</v>
      </c>
      <c r="P19" s="44">
        <v>7.6884099999999997E-2</v>
      </c>
      <c r="Q19" s="43" t="s">
        <v>405</v>
      </c>
      <c r="R19" s="43" t="s">
        <v>406</v>
      </c>
      <c r="S19" s="43">
        <v>3</v>
      </c>
      <c r="T19" s="43">
        <v>10</v>
      </c>
      <c r="U19" s="43" t="s">
        <v>407</v>
      </c>
      <c r="V19" s="43" t="s">
        <v>450</v>
      </c>
      <c r="W19" s="43" t="s">
        <v>408</v>
      </c>
      <c r="X19" s="45">
        <v>7.8337940000000001</v>
      </c>
      <c r="Y19" s="45">
        <v>0.6</v>
      </c>
      <c r="Z19" s="45">
        <v>0.16924467055838741</v>
      </c>
    </row>
    <row r="20" spans="1:26" x14ac:dyDescent="0.2">
      <c r="A20" s="43">
        <v>64</v>
      </c>
      <c r="B20" s="43">
        <v>72</v>
      </c>
      <c r="C20" s="43">
        <v>5</v>
      </c>
      <c r="D20" s="43" t="s">
        <v>432</v>
      </c>
      <c r="E20" s="43" t="s">
        <v>556</v>
      </c>
      <c r="F20" s="43" t="s">
        <v>564</v>
      </c>
      <c r="G20" s="43" t="s">
        <v>464</v>
      </c>
      <c r="H20" s="43">
        <v>30231</v>
      </c>
      <c r="I20" s="43">
        <v>30232</v>
      </c>
      <c r="J20" s="43">
        <v>30232</v>
      </c>
      <c r="K20" s="43">
        <v>6210</v>
      </c>
      <c r="L20" s="43">
        <v>6210</v>
      </c>
      <c r="M20" s="43" t="s">
        <v>372</v>
      </c>
      <c r="N20" s="43" t="s">
        <v>404</v>
      </c>
      <c r="O20" s="44">
        <v>5.02011553943E-2</v>
      </c>
      <c r="P20" s="44">
        <v>2.0315699999999999E-2</v>
      </c>
      <c r="Q20" s="43" t="s">
        <v>405</v>
      </c>
      <c r="R20" s="43" t="s">
        <v>406</v>
      </c>
      <c r="S20" s="43">
        <v>14</v>
      </c>
      <c r="T20" s="43">
        <v>60</v>
      </c>
      <c r="U20" s="43" t="s">
        <v>417</v>
      </c>
      <c r="V20" s="43" t="s">
        <v>418</v>
      </c>
      <c r="W20" s="43" t="s">
        <v>418</v>
      </c>
      <c r="X20" s="45">
        <v>6.3260019999999999</v>
      </c>
      <c r="Y20" s="45">
        <v>0.6</v>
      </c>
      <c r="Z20" s="45">
        <v>3.6113321631623403E-2</v>
      </c>
    </row>
    <row r="21" spans="1:26" x14ac:dyDescent="0.2">
      <c r="A21" s="43">
        <v>64</v>
      </c>
      <c r="B21" s="43">
        <v>72</v>
      </c>
      <c r="C21" s="43">
        <v>5</v>
      </c>
      <c r="D21" s="43" t="s">
        <v>432</v>
      </c>
      <c r="E21" s="43" t="s">
        <v>556</v>
      </c>
      <c r="F21" s="43" t="s">
        <v>564</v>
      </c>
      <c r="G21" s="43" t="s">
        <v>464</v>
      </c>
      <c r="H21" s="43">
        <v>52766</v>
      </c>
      <c r="I21" s="43">
        <v>52771</v>
      </c>
      <c r="J21" s="43">
        <v>52737</v>
      </c>
      <c r="K21" s="43">
        <v>8140</v>
      </c>
      <c r="L21" s="43">
        <v>8140</v>
      </c>
      <c r="M21" s="43" t="s">
        <v>372</v>
      </c>
      <c r="N21" s="43" t="s">
        <v>404</v>
      </c>
      <c r="O21" s="44">
        <v>13.6287407893</v>
      </c>
      <c r="P21" s="44">
        <v>5.5153600000000003</v>
      </c>
      <c r="Q21" s="43" t="s">
        <v>405</v>
      </c>
      <c r="R21" s="43" t="s">
        <v>406</v>
      </c>
      <c r="S21" s="43">
        <v>18</v>
      </c>
      <c r="T21" s="43">
        <v>10</v>
      </c>
      <c r="U21" s="43" t="s">
        <v>407</v>
      </c>
      <c r="V21" s="43" t="s">
        <v>420</v>
      </c>
      <c r="W21" s="43" t="s">
        <v>421</v>
      </c>
      <c r="X21" s="45">
        <v>3.4929570000000001</v>
      </c>
      <c r="Y21" s="45">
        <v>0.6</v>
      </c>
      <c r="Z21" s="45">
        <v>5.4134412047851201</v>
      </c>
    </row>
    <row r="22" spans="1:26" x14ac:dyDescent="0.2">
      <c r="A22" s="43">
        <v>64</v>
      </c>
      <c r="B22" s="43">
        <v>72</v>
      </c>
      <c r="C22" s="43">
        <v>5</v>
      </c>
      <c r="D22" s="43" t="s">
        <v>432</v>
      </c>
      <c r="E22" s="43" t="s">
        <v>556</v>
      </c>
      <c r="F22" s="43" t="s">
        <v>564</v>
      </c>
      <c r="G22" s="43" t="s">
        <v>464</v>
      </c>
      <c r="H22" s="43">
        <v>52779</v>
      </c>
      <c r="I22" s="43">
        <v>52784</v>
      </c>
      <c r="J22" s="43">
        <v>52750</v>
      </c>
      <c r="K22" s="43">
        <v>8140</v>
      </c>
      <c r="L22" s="43">
        <v>8140</v>
      </c>
      <c r="M22" s="43" t="s">
        <v>372</v>
      </c>
      <c r="N22" s="43" t="s">
        <v>426</v>
      </c>
      <c r="O22" s="44">
        <v>0.34769556984299999</v>
      </c>
      <c r="P22" s="44">
        <v>0.140707</v>
      </c>
      <c r="Q22" s="43" t="s">
        <v>405</v>
      </c>
      <c r="R22" s="43" t="s">
        <v>406</v>
      </c>
      <c r="S22" s="43">
        <v>18</v>
      </c>
      <c r="T22" s="43">
        <v>10</v>
      </c>
      <c r="U22" s="43" t="s">
        <v>407</v>
      </c>
      <c r="V22" s="43" t="s">
        <v>420</v>
      </c>
      <c r="W22" s="43" t="s">
        <v>421</v>
      </c>
      <c r="X22" s="45">
        <v>3.4929570000000001</v>
      </c>
      <c r="Y22" s="45">
        <v>0.6</v>
      </c>
      <c r="Z22" s="45">
        <v>0.13810686366831904</v>
      </c>
    </row>
    <row r="23" spans="1:26" x14ac:dyDescent="0.2">
      <c r="Z23" s="45">
        <f>SUM(Z15:Z22)</f>
        <v>7.957627425671645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O1" workbookViewId="0">
      <selection activeCell="Y12" sqref="Y12:Y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65</v>
      </c>
      <c r="B2" s="43">
        <v>73</v>
      </c>
      <c r="C2" s="43">
        <v>5</v>
      </c>
      <c r="D2" s="43" t="s">
        <v>444</v>
      </c>
      <c r="E2" s="43" t="s">
        <v>556</v>
      </c>
      <c r="F2" s="43" t="s">
        <v>565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0.28025108070999999</v>
      </c>
      <c r="P2" s="44">
        <v>0.113414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7" si="0">P2*X2*(1-Y2)</f>
        <v>4.3684828110111991E-2</v>
      </c>
    </row>
    <row r="3" spans="1:26" x14ac:dyDescent="0.2">
      <c r="A3" s="43">
        <v>65</v>
      </c>
      <c r="B3" s="43">
        <v>73</v>
      </c>
      <c r="C3" s="43">
        <v>5</v>
      </c>
      <c r="D3" s="43" t="s">
        <v>444</v>
      </c>
      <c r="E3" s="43" t="s">
        <v>556</v>
      </c>
      <c r="F3" s="43" t="s">
        <v>565</v>
      </c>
      <c r="G3" s="43" t="s">
        <v>464</v>
      </c>
      <c r="H3" s="43">
        <v>4444</v>
      </c>
      <c r="I3" s="43">
        <v>4445</v>
      </c>
      <c r="J3" s="43">
        <v>4413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9.3955076871899995E-2</v>
      </c>
      <c r="P3" s="44">
        <v>3.8022300000000002E-2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1.4645437422638399E-2</v>
      </c>
    </row>
    <row r="4" spans="1:26" x14ac:dyDescent="0.2">
      <c r="A4" s="43">
        <v>65</v>
      </c>
      <c r="B4" s="43">
        <v>73</v>
      </c>
      <c r="C4" s="43">
        <v>5</v>
      </c>
      <c r="D4" s="43" t="s">
        <v>444</v>
      </c>
      <c r="E4" s="43" t="s">
        <v>556</v>
      </c>
      <c r="F4" s="43" t="s">
        <v>565</v>
      </c>
      <c r="G4" s="43" t="s">
        <v>464</v>
      </c>
      <c r="H4" s="43">
        <v>4699</v>
      </c>
      <c r="I4" s="43">
        <v>4700</v>
      </c>
      <c r="J4" s="43">
        <v>4668</v>
      </c>
      <c r="K4" s="43">
        <v>1411</v>
      </c>
      <c r="L4" s="43">
        <v>1411</v>
      </c>
      <c r="M4" s="43" t="s">
        <v>372</v>
      </c>
      <c r="N4" s="43" t="s">
        <v>404</v>
      </c>
      <c r="O4" s="44">
        <v>9.9662677546600006E-2</v>
      </c>
      <c r="P4" s="44">
        <v>4.0332100000000003E-2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409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1.5535126667076798E-2</v>
      </c>
    </row>
    <row r="5" spans="1:26" x14ac:dyDescent="0.2">
      <c r="A5" s="43">
        <v>65</v>
      </c>
      <c r="B5" s="43">
        <v>73</v>
      </c>
      <c r="C5" s="43">
        <v>5</v>
      </c>
      <c r="D5" s="43" t="s">
        <v>444</v>
      </c>
      <c r="E5" s="43" t="s">
        <v>556</v>
      </c>
      <c r="F5" s="43" t="s">
        <v>565</v>
      </c>
      <c r="G5" s="43" t="s">
        <v>464</v>
      </c>
      <c r="H5" s="43">
        <v>6110</v>
      </c>
      <c r="I5" s="43">
        <v>6111</v>
      </c>
      <c r="J5" s="43">
        <v>6056</v>
      </c>
      <c r="K5" s="43">
        <v>1900</v>
      </c>
      <c r="L5" s="43">
        <v>1900</v>
      </c>
      <c r="M5" s="43" t="s">
        <v>372</v>
      </c>
      <c r="N5" s="43" t="s">
        <v>404</v>
      </c>
      <c r="O5" s="44">
        <v>0.65199176630400002</v>
      </c>
      <c r="P5" s="44">
        <v>0.26385199999999998</v>
      </c>
      <c r="Q5" s="43" t="s">
        <v>405</v>
      </c>
      <c r="R5" s="43" t="s">
        <v>406</v>
      </c>
      <c r="S5" s="43">
        <v>70</v>
      </c>
      <c r="T5" s="43">
        <v>10</v>
      </c>
      <c r="U5" s="43" t="s">
        <v>407</v>
      </c>
      <c r="V5" s="43" t="s">
        <v>410</v>
      </c>
      <c r="W5" s="43" t="s">
        <v>411</v>
      </c>
      <c r="X5" s="45">
        <v>0.19295699999999999</v>
      </c>
      <c r="Y5" s="45">
        <v>0.78300000000000003</v>
      </c>
      <c r="Z5" s="45">
        <f t="shared" si="0"/>
        <v>1.1047923608987997E-2</v>
      </c>
    </row>
    <row r="6" spans="1:26" x14ac:dyDescent="0.2">
      <c r="A6" s="43">
        <v>65</v>
      </c>
      <c r="B6" s="43">
        <v>73</v>
      </c>
      <c r="C6" s="43">
        <v>5</v>
      </c>
      <c r="D6" s="43" t="s">
        <v>444</v>
      </c>
      <c r="E6" s="43" t="s">
        <v>556</v>
      </c>
      <c r="F6" s="43" t="s">
        <v>565</v>
      </c>
      <c r="G6" s="43" t="s">
        <v>464</v>
      </c>
      <c r="H6" s="43">
        <v>22993</v>
      </c>
      <c r="I6" s="43">
        <v>22994</v>
      </c>
      <c r="J6" s="43">
        <v>22959</v>
      </c>
      <c r="K6" s="43">
        <v>5300</v>
      </c>
      <c r="L6" s="43">
        <v>5300</v>
      </c>
      <c r="M6" s="43" t="s">
        <v>372</v>
      </c>
      <c r="N6" s="43" t="s">
        <v>404</v>
      </c>
      <c r="O6" s="44">
        <v>0.581957495223</v>
      </c>
      <c r="P6" s="44">
        <v>0.23551</v>
      </c>
      <c r="Q6" s="43" t="s">
        <v>405</v>
      </c>
      <c r="R6" s="43" t="s">
        <v>406</v>
      </c>
      <c r="S6" s="43">
        <v>9</v>
      </c>
      <c r="T6" s="43">
        <v>50</v>
      </c>
      <c r="U6" s="43" t="s">
        <v>438</v>
      </c>
      <c r="V6" s="43" t="s">
        <v>439</v>
      </c>
      <c r="W6" s="43" t="s">
        <v>440</v>
      </c>
      <c r="X6" s="45">
        <v>0.128413</v>
      </c>
      <c r="Y6" s="45">
        <v>0.78300000000000003</v>
      </c>
      <c r="Z6" s="45">
        <f t="shared" si="0"/>
        <v>6.5626324017099991E-3</v>
      </c>
    </row>
    <row r="7" spans="1:26" x14ac:dyDescent="0.2">
      <c r="A7" s="43">
        <v>65</v>
      </c>
      <c r="B7" s="43">
        <v>73</v>
      </c>
      <c r="C7" s="43">
        <v>5</v>
      </c>
      <c r="D7" s="43" t="s">
        <v>444</v>
      </c>
      <c r="E7" s="43" t="s">
        <v>556</v>
      </c>
      <c r="F7" s="43" t="s">
        <v>565</v>
      </c>
      <c r="G7" s="43" t="s">
        <v>464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4.9367403167999999</v>
      </c>
      <c r="P7" s="44">
        <v>1.99783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0.78300000000000003</v>
      </c>
      <c r="Z7" s="45">
        <f t="shared" si="0"/>
        <v>0.31085424480151996</v>
      </c>
    </row>
    <row r="8" spans="1:26" x14ac:dyDescent="0.2">
      <c r="O8" s="44">
        <f>SUM(O2:O7)</f>
        <v>6.6445584134555</v>
      </c>
      <c r="Z8" s="45">
        <f>SUM(Z2:Z7)</f>
        <v>0.40233019301204515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65</v>
      </c>
      <c r="B12" s="43">
        <v>73</v>
      </c>
      <c r="C12" s="43">
        <v>5</v>
      </c>
      <c r="D12" s="43" t="s">
        <v>444</v>
      </c>
      <c r="E12" s="43" t="s">
        <v>556</v>
      </c>
      <c r="F12" s="43" t="s">
        <v>565</v>
      </c>
      <c r="G12" s="43" t="s">
        <v>464</v>
      </c>
      <c r="H12" s="43">
        <v>4429</v>
      </c>
      <c r="I12" s="43">
        <v>4430</v>
      </c>
      <c r="J12" s="43">
        <v>4398</v>
      </c>
      <c r="K12" s="43">
        <v>1400</v>
      </c>
      <c r="L12" s="43">
        <v>1400</v>
      </c>
      <c r="M12" s="43" t="s">
        <v>372</v>
      </c>
      <c r="N12" s="43" t="s">
        <v>404</v>
      </c>
      <c r="O12" s="44">
        <v>0.28025108070999999</v>
      </c>
      <c r="P12" s="44">
        <v>0.113414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0.6</v>
      </c>
      <c r="Z12" s="45">
        <v>0.24965779747319605</v>
      </c>
    </row>
    <row r="13" spans="1:26" x14ac:dyDescent="0.2">
      <c r="A13" s="43">
        <v>65</v>
      </c>
      <c r="B13" s="43">
        <v>73</v>
      </c>
      <c r="C13" s="43">
        <v>5</v>
      </c>
      <c r="D13" s="43" t="s">
        <v>444</v>
      </c>
      <c r="E13" s="43" t="s">
        <v>556</v>
      </c>
      <c r="F13" s="43" t="s">
        <v>565</v>
      </c>
      <c r="G13" s="43" t="s">
        <v>464</v>
      </c>
      <c r="H13" s="43">
        <v>4444</v>
      </c>
      <c r="I13" s="43">
        <v>4445</v>
      </c>
      <c r="J13" s="43">
        <v>4413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9.3955076871899995E-2</v>
      </c>
      <c r="P13" s="44">
        <v>3.8022300000000002E-2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8.3698341235342213E-2</v>
      </c>
    </row>
    <row r="14" spans="1:26" x14ac:dyDescent="0.2">
      <c r="A14" s="43">
        <v>65</v>
      </c>
      <c r="B14" s="43">
        <v>73</v>
      </c>
      <c r="C14" s="43">
        <v>5</v>
      </c>
      <c r="D14" s="43" t="s">
        <v>444</v>
      </c>
      <c r="E14" s="43" t="s">
        <v>556</v>
      </c>
      <c r="F14" s="43" t="s">
        <v>565</v>
      </c>
      <c r="G14" s="43" t="s">
        <v>464</v>
      </c>
      <c r="H14" s="43">
        <v>4699</v>
      </c>
      <c r="I14" s="43">
        <v>4700</v>
      </c>
      <c r="J14" s="43">
        <v>4668</v>
      </c>
      <c r="K14" s="43">
        <v>1411</v>
      </c>
      <c r="L14" s="43">
        <v>1411</v>
      </c>
      <c r="M14" s="43" t="s">
        <v>372</v>
      </c>
      <c r="N14" s="43" t="s">
        <v>404</v>
      </c>
      <c r="O14" s="44">
        <v>9.9662677546600006E-2</v>
      </c>
      <c r="P14" s="44">
        <v>4.0332100000000003E-2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409</v>
      </c>
      <c r="W14" s="43" t="s">
        <v>408</v>
      </c>
      <c r="X14" s="45">
        <v>7.8337940000000001</v>
      </c>
      <c r="Y14" s="45">
        <v>0.6</v>
      </c>
      <c r="Z14" s="45">
        <v>8.8782894999459405E-2</v>
      </c>
    </row>
    <row r="15" spans="1:26" x14ac:dyDescent="0.2">
      <c r="A15" s="43">
        <v>65</v>
      </c>
      <c r="B15" s="43">
        <v>73</v>
      </c>
      <c r="C15" s="43">
        <v>5</v>
      </c>
      <c r="D15" s="43" t="s">
        <v>444</v>
      </c>
      <c r="E15" s="43" t="s">
        <v>556</v>
      </c>
      <c r="F15" s="43" t="s">
        <v>565</v>
      </c>
      <c r="G15" s="43" t="s">
        <v>464</v>
      </c>
      <c r="H15" s="43">
        <v>6110</v>
      </c>
      <c r="I15" s="43">
        <v>6111</v>
      </c>
      <c r="J15" s="43">
        <v>6056</v>
      </c>
      <c r="K15" s="43">
        <v>1900</v>
      </c>
      <c r="L15" s="43">
        <v>1900</v>
      </c>
      <c r="M15" s="43" t="s">
        <v>372</v>
      </c>
      <c r="N15" s="43" t="s">
        <v>404</v>
      </c>
      <c r="O15" s="44">
        <v>0.65199176630400002</v>
      </c>
      <c r="P15" s="44">
        <v>0.26385199999999998</v>
      </c>
      <c r="Q15" s="43" t="s">
        <v>405</v>
      </c>
      <c r="R15" s="43" t="s">
        <v>406</v>
      </c>
      <c r="S15" s="43">
        <v>70</v>
      </c>
      <c r="T15" s="43">
        <v>10</v>
      </c>
      <c r="U15" s="43" t="s">
        <v>407</v>
      </c>
      <c r="V15" s="43" t="s">
        <v>410</v>
      </c>
      <c r="W15" s="43" t="s">
        <v>411</v>
      </c>
      <c r="X15" s="45">
        <v>1.1817740000000001</v>
      </c>
      <c r="Y15" s="45">
        <v>0.6</v>
      </c>
      <c r="Z15" s="45">
        <v>8.7619574798888003E-2</v>
      </c>
    </row>
    <row r="16" spans="1:26" x14ac:dyDescent="0.2">
      <c r="A16" s="43">
        <v>65</v>
      </c>
      <c r="B16" s="43">
        <v>73</v>
      </c>
      <c r="C16" s="43">
        <v>5</v>
      </c>
      <c r="D16" s="43" t="s">
        <v>444</v>
      </c>
      <c r="E16" s="43" t="s">
        <v>556</v>
      </c>
      <c r="F16" s="43" t="s">
        <v>565</v>
      </c>
      <c r="G16" s="43" t="s">
        <v>464</v>
      </c>
      <c r="H16" s="43">
        <v>22993</v>
      </c>
      <c r="I16" s="43">
        <v>22994</v>
      </c>
      <c r="J16" s="43">
        <v>22959</v>
      </c>
      <c r="K16" s="43">
        <v>5300</v>
      </c>
      <c r="L16" s="43">
        <v>5300</v>
      </c>
      <c r="M16" s="43" t="s">
        <v>372</v>
      </c>
      <c r="N16" s="43" t="s">
        <v>404</v>
      </c>
      <c r="O16" s="44">
        <v>0.581957495223</v>
      </c>
      <c r="P16" s="44">
        <v>0.23551</v>
      </c>
      <c r="Q16" s="43" t="s">
        <v>405</v>
      </c>
      <c r="R16" s="43" t="s">
        <v>406</v>
      </c>
      <c r="S16" s="43">
        <v>9</v>
      </c>
      <c r="T16" s="43">
        <v>50</v>
      </c>
      <c r="U16" s="43" t="s">
        <v>438</v>
      </c>
      <c r="V16" s="43" t="s">
        <v>439</v>
      </c>
      <c r="W16" s="43" t="s">
        <v>440</v>
      </c>
      <c r="X16" s="45">
        <v>2.201031</v>
      </c>
      <c r="Y16" s="45">
        <v>0.6</v>
      </c>
      <c r="Z16" s="45">
        <v>0.14566051183761</v>
      </c>
    </row>
    <row r="17" spans="1:26" x14ac:dyDescent="0.2">
      <c r="A17" s="43">
        <v>65</v>
      </c>
      <c r="B17" s="43">
        <v>73</v>
      </c>
      <c r="C17" s="43">
        <v>5</v>
      </c>
      <c r="D17" s="43" t="s">
        <v>444</v>
      </c>
      <c r="E17" s="43" t="s">
        <v>556</v>
      </c>
      <c r="F17" s="43" t="s">
        <v>565</v>
      </c>
      <c r="G17" s="43" t="s">
        <v>464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4.9367403167999999</v>
      </c>
      <c r="P17" s="44">
        <v>1.99783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3.4929570000000001</v>
      </c>
      <c r="Y17" s="45">
        <v>0.6</v>
      </c>
      <c r="Z17" s="45">
        <v>1.9609119336101102</v>
      </c>
    </row>
    <row r="18" spans="1:26" x14ac:dyDescent="0.2">
      <c r="Z18" s="45">
        <f>SUM(Z12:Z17)</f>
        <v>2.6163310539546059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opLeftCell="R1" workbookViewId="0">
      <selection activeCell="Y22" sqref="Y22:Y3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99</v>
      </c>
      <c r="B2" s="43">
        <v>110</v>
      </c>
      <c r="C2" s="43">
        <v>5</v>
      </c>
      <c r="D2" s="43" t="s">
        <v>554</v>
      </c>
      <c r="E2" s="43" t="s">
        <v>566</v>
      </c>
      <c r="F2" s="43" t="s">
        <v>567</v>
      </c>
      <c r="G2" s="43" t="s">
        <v>464</v>
      </c>
      <c r="H2" s="43">
        <v>3060</v>
      </c>
      <c r="I2" s="43">
        <v>3061</v>
      </c>
      <c r="J2" s="43">
        <v>2989</v>
      </c>
      <c r="K2" s="43">
        <v>1210</v>
      </c>
      <c r="L2" s="43">
        <v>1210</v>
      </c>
      <c r="M2" s="43" t="s">
        <v>372</v>
      </c>
      <c r="N2" s="43" t="s">
        <v>426</v>
      </c>
      <c r="O2" s="44">
        <v>3.1845976369200002E-3</v>
      </c>
      <c r="P2" s="44">
        <v>1.2887599999999999E-3</v>
      </c>
      <c r="Q2" s="43" t="s">
        <v>405</v>
      </c>
      <c r="R2" s="43" t="s">
        <v>406</v>
      </c>
      <c r="S2" s="43">
        <v>19</v>
      </c>
      <c r="T2" s="43">
        <v>10</v>
      </c>
      <c r="U2" s="43" t="s">
        <v>407</v>
      </c>
      <c r="V2" s="43" t="s">
        <v>436</v>
      </c>
      <c r="W2" s="43" t="s">
        <v>437</v>
      </c>
      <c r="X2" s="45">
        <v>0.60924900000000004</v>
      </c>
      <c r="Y2" s="45">
        <v>0.78300000000000003</v>
      </c>
      <c r="Z2" s="45">
        <f t="shared" ref="Z2:Z17" si="0">P2*X2*(1-Y2)</f>
        <v>1.7038313584907998E-4</v>
      </c>
    </row>
    <row r="3" spans="1:26" x14ac:dyDescent="0.2">
      <c r="A3" s="43">
        <v>99</v>
      </c>
      <c r="B3" s="43">
        <v>110</v>
      </c>
      <c r="C3" s="43">
        <v>5</v>
      </c>
      <c r="D3" s="43" t="s">
        <v>554</v>
      </c>
      <c r="E3" s="43" t="s">
        <v>566</v>
      </c>
      <c r="F3" s="43" t="s">
        <v>567</v>
      </c>
      <c r="G3" s="43" t="s">
        <v>464</v>
      </c>
      <c r="H3" s="43">
        <v>3811</v>
      </c>
      <c r="I3" s="43">
        <v>3812</v>
      </c>
      <c r="J3" s="43">
        <v>3759</v>
      </c>
      <c r="K3" s="43">
        <v>1330</v>
      </c>
      <c r="L3" s="43">
        <v>1330</v>
      </c>
      <c r="M3" s="43" t="s">
        <v>372</v>
      </c>
      <c r="N3" s="43" t="s">
        <v>426</v>
      </c>
      <c r="O3" s="44">
        <v>2.6264195780399999E-2</v>
      </c>
      <c r="P3" s="44">
        <v>1.06287E-2</v>
      </c>
      <c r="Q3" s="43" t="s">
        <v>405</v>
      </c>
      <c r="R3" s="43" t="s">
        <v>406</v>
      </c>
      <c r="S3" s="43">
        <v>21</v>
      </c>
      <c r="T3" s="43">
        <v>10</v>
      </c>
      <c r="U3" s="43" t="s">
        <v>407</v>
      </c>
      <c r="V3" s="43" t="s">
        <v>539</v>
      </c>
      <c r="W3" s="43" t="s">
        <v>540</v>
      </c>
      <c r="X3" s="45">
        <v>1.2503169999999999</v>
      </c>
      <c r="Y3" s="45">
        <v>0.78300000000000003</v>
      </c>
      <c r="Z3" s="45">
        <f t="shared" si="0"/>
        <v>2.8837660126442991E-3</v>
      </c>
    </row>
    <row r="4" spans="1:26" x14ac:dyDescent="0.2">
      <c r="A4" s="43">
        <v>99</v>
      </c>
      <c r="B4" s="43">
        <v>110</v>
      </c>
      <c r="C4" s="43">
        <v>5</v>
      </c>
      <c r="D4" s="43" t="s">
        <v>554</v>
      </c>
      <c r="E4" s="43" t="s">
        <v>566</v>
      </c>
      <c r="F4" s="43" t="s">
        <v>567</v>
      </c>
      <c r="G4" s="43" t="s">
        <v>464</v>
      </c>
      <c r="H4" s="43">
        <v>4525</v>
      </c>
      <c r="I4" s="43">
        <v>4526</v>
      </c>
      <c r="J4" s="43">
        <v>4494</v>
      </c>
      <c r="K4" s="43">
        <v>1400</v>
      </c>
      <c r="L4" s="43">
        <v>1400</v>
      </c>
      <c r="M4" s="43" t="s">
        <v>372</v>
      </c>
      <c r="N4" s="43" t="s">
        <v>426</v>
      </c>
      <c r="O4" s="44">
        <v>0.19045879990699999</v>
      </c>
      <c r="P4" s="44">
        <v>7.7075900000000003E-2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2.9688111193787194E-2</v>
      </c>
    </row>
    <row r="5" spans="1:26" x14ac:dyDescent="0.2">
      <c r="A5" s="43">
        <v>99</v>
      </c>
      <c r="B5" s="43">
        <v>110</v>
      </c>
      <c r="C5" s="43">
        <v>5</v>
      </c>
      <c r="D5" s="43" t="s">
        <v>554</v>
      </c>
      <c r="E5" s="43" t="s">
        <v>566</v>
      </c>
      <c r="F5" s="43" t="s">
        <v>567</v>
      </c>
      <c r="G5" s="43" t="s">
        <v>464</v>
      </c>
      <c r="H5" s="43">
        <v>4527</v>
      </c>
      <c r="I5" s="43">
        <v>4528</v>
      </c>
      <c r="J5" s="43">
        <v>4496</v>
      </c>
      <c r="K5" s="43">
        <v>1400</v>
      </c>
      <c r="L5" s="43">
        <v>1400</v>
      </c>
      <c r="M5" s="43" t="s">
        <v>372</v>
      </c>
      <c r="N5" s="43" t="s">
        <v>426</v>
      </c>
      <c r="O5" s="44">
        <v>0.16972320412700001</v>
      </c>
      <c r="P5" s="44">
        <v>6.8684499999999996E-2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0.78300000000000003</v>
      </c>
      <c r="Z5" s="45">
        <f t="shared" si="0"/>
        <v>2.6455909996375995E-2</v>
      </c>
    </row>
    <row r="6" spans="1:26" x14ac:dyDescent="0.2">
      <c r="A6" s="43">
        <v>99</v>
      </c>
      <c r="B6" s="43">
        <v>110</v>
      </c>
      <c r="C6" s="43">
        <v>5</v>
      </c>
      <c r="D6" s="43" t="s">
        <v>554</v>
      </c>
      <c r="E6" s="43" t="s">
        <v>566</v>
      </c>
      <c r="F6" s="43" t="s">
        <v>567</v>
      </c>
      <c r="G6" s="43" t="s">
        <v>464</v>
      </c>
      <c r="H6" s="43">
        <v>4530</v>
      </c>
      <c r="I6" s="43">
        <v>4531</v>
      </c>
      <c r="J6" s="43">
        <v>4499</v>
      </c>
      <c r="K6" s="43">
        <v>1400</v>
      </c>
      <c r="L6" s="43">
        <v>1400</v>
      </c>
      <c r="M6" s="43" t="s">
        <v>372</v>
      </c>
      <c r="N6" s="43" t="s">
        <v>426</v>
      </c>
      <c r="O6" s="44">
        <v>0.181016255174</v>
      </c>
      <c r="P6" s="44">
        <v>7.3254700000000006E-2</v>
      </c>
      <c r="Q6" s="43" t="s">
        <v>405</v>
      </c>
      <c r="R6" s="43" t="s">
        <v>406</v>
      </c>
      <c r="S6" s="43">
        <v>3</v>
      </c>
      <c r="T6" s="43">
        <v>10</v>
      </c>
      <c r="U6" s="43" t="s">
        <v>407</v>
      </c>
      <c r="V6" s="43" t="s">
        <v>408</v>
      </c>
      <c r="W6" s="43" t="s">
        <v>408</v>
      </c>
      <c r="X6" s="45">
        <v>1.7750239999999999</v>
      </c>
      <c r="Y6" s="45">
        <v>0.78300000000000003</v>
      </c>
      <c r="Z6" s="45">
        <f t="shared" si="0"/>
        <v>2.8216260582977597E-2</v>
      </c>
    </row>
    <row r="7" spans="1:26" x14ac:dyDescent="0.2">
      <c r="A7" s="43">
        <v>99</v>
      </c>
      <c r="B7" s="43">
        <v>110</v>
      </c>
      <c r="C7" s="43">
        <v>5</v>
      </c>
      <c r="D7" s="43" t="s">
        <v>554</v>
      </c>
      <c r="E7" s="43" t="s">
        <v>566</v>
      </c>
      <c r="F7" s="43" t="s">
        <v>567</v>
      </c>
      <c r="G7" s="43" t="s">
        <v>464</v>
      </c>
      <c r="H7" s="43">
        <v>4535</v>
      </c>
      <c r="I7" s="43">
        <v>4536</v>
      </c>
      <c r="J7" s="43">
        <v>4504</v>
      </c>
      <c r="K7" s="43">
        <v>1400</v>
      </c>
      <c r="L7" s="43">
        <v>1400</v>
      </c>
      <c r="M7" s="43" t="s">
        <v>372</v>
      </c>
      <c r="N7" s="43" t="s">
        <v>426</v>
      </c>
      <c r="O7" s="44">
        <v>1.42886283606</v>
      </c>
      <c r="P7" s="44">
        <v>0.57823999999999998</v>
      </c>
      <c r="Q7" s="43" t="s">
        <v>405</v>
      </c>
      <c r="R7" s="43" t="s">
        <v>406</v>
      </c>
      <c r="S7" s="43">
        <v>3</v>
      </c>
      <c r="T7" s="43">
        <v>10</v>
      </c>
      <c r="U7" s="43" t="s">
        <v>407</v>
      </c>
      <c r="V7" s="43" t="s">
        <v>408</v>
      </c>
      <c r="W7" s="43" t="s">
        <v>408</v>
      </c>
      <c r="X7" s="45">
        <v>1.7750239999999999</v>
      </c>
      <c r="Y7" s="45">
        <v>0.78300000000000003</v>
      </c>
      <c r="Z7" s="45">
        <f t="shared" si="0"/>
        <v>0.22272660347391998</v>
      </c>
    </row>
    <row r="8" spans="1:26" x14ac:dyDescent="0.2">
      <c r="A8" s="43">
        <v>99</v>
      </c>
      <c r="B8" s="43">
        <v>110</v>
      </c>
      <c r="C8" s="43">
        <v>5</v>
      </c>
      <c r="D8" s="43" t="s">
        <v>554</v>
      </c>
      <c r="E8" s="43" t="s">
        <v>566</v>
      </c>
      <c r="F8" s="43" t="s">
        <v>567</v>
      </c>
      <c r="G8" s="43" t="s">
        <v>464</v>
      </c>
      <c r="H8" s="43">
        <v>6161</v>
      </c>
      <c r="I8" s="43">
        <v>6162</v>
      </c>
      <c r="J8" s="43">
        <v>6118</v>
      </c>
      <c r="K8" s="43">
        <v>1900</v>
      </c>
      <c r="L8" s="43">
        <v>1900</v>
      </c>
      <c r="M8" s="43" t="s">
        <v>372</v>
      </c>
      <c r="N8" s="43" t="s">
        <v>426</v>
      </c>
      <c r="O8" s="44">
        <v>2.06670422399</v>
      </c>
      <c r="P8" s="44">
        <v>0.83636600000000005</v>
      </c>
      <c r="Q8" s="43" t="s">
        <v>405</v>
      </c>
      <c r="R8" s="43" t="s">
        <v>406</v>
      </c>
      <c r="S8" s="43">
        <v>70</v>
      </c>
      <c r="T8" s="43">
        <v>10</v>
      </c>
      <c r="U8" s="43" t="s">
        <v>407</v>
      </c>
      <c r="V8" s="43" t="s">
        <v>410</v>
      </c>
      <c r="W8" s="43" t="s">
        <v>411</v>
      </c>
      <c r="X8" s="45">
        <v>0.19295699999999999</v>
      </c>
      <c r="Y8" s="45">
        <v>0.78300000000000003</v>
      </c>
      <c r="Z8" s="45">
        <f t="shared" si="0"/>
        <v>3.5020040314853999E-2</v>
      </c>
    </row>
    <row r="9" spans="1:26" x14ac:dyDescent="0.2">
      <c r="A9" s="43">
        <v>99</v>
      </c>
      <c r="B9" s="43">
        <v>110</v>
      </c>
      <c r="C9" s="43">
        <v>5</v>
      </c>
      <c r="D9" s="43" t="s">
        <v>554</v>
      </c>
      <c r="E9" s="43" t="s">
        <v>566</v>
      </c>
      <c r="F9" s="43" t="s">
        <v>567</v>
      </c>
      <c r="G9" s="43" t="s">
        <v>464</v>
      </c>
      <c r="H9" s="43">
        <v>17241</v>
      </c>
      <c r="I9" s="43">
        <v>17242</v>
      </c>
      <c r="J9" s="43">
        <v>17231</v>
      </c>
      <c r="K9" s="43">
        <v>4110</v>
      </c>
      <c r="L9" s="43">
        <v>4110</v>
      </c>
      <c r="M9" s="43" t="s">
        <v>372</v>
      </c>
      <c r="N9" s="43" t="s">
        <v>426</v>
      </c>
      <c r="O9" s="44">
        <v>0.277585676068</v>
      </c>
      <c r="P9" s="44">
        <v>0.112335</v>
      </c>
      <c r="Q9" s="43" t="s">
        <v>405</v>
      </c>
      <c r="R9" s="43" t="s">
        <v>406</v>
      </c>
      <c r="S9" s="43">
        <v>5</v>
      </c>
      <c r="T9" s="43">
        <v>40</v>
      </c>
      <c r="U9" s="43" t="s">
        <v>412</v>
      </c>
      <c r="V9" s="43" t="s">
        <v>413</v>
      </c>
      <c r="W9" s="43" t="s">
        <v>414</v>
      </c>
      <c r="X9" s="45">
        <v>9.3119999999999994E-2</v>
      </c>
      <c r="Y9" s="45">
        <v>0.78300000000000003</v>
      </c>
      <c r="Z9" s="45">
        <f t="shared" si="0"/>
        <v>2.2699578383999996E-3</v>
      </c>
    </row>
    <row r="10" spans="1:26" x14ac:dyDescent="0.2">
      <c r="A10" s="43">
        <v>99</v>
      </c>
      <c r="B10" s="43">
        <v>110</v>
      </c>
      <c r="C10" s="43">
        <v>5</v>
      </c>
      <c r="D10" s="43" t="s">
        <v>554</v>
      </c>
      <c r="E10" s="43" t="s">
        <v>566</v>
      </c>
      <c r="F10" s="43" t="s">
        <v>567</v>
      </c>
      <c r="G10" s="43" t="s">
        <v>464</v>
      </c>
      <c r="H10" s="43">
        <v>21279</v>
      </c>
      <c r="I10" s="43">
        <v>21280</v>
      </c>
      <c r="J10" s="43">
        <v>23208</v>
      </c>
      <c r="K10" s="43">
        <v>5300</v>
      </c>
      <c r="L10" s="43">
        <v>5300</v>
      </c>
      <c r="M10" s="43" t="s">
        <v>372</v>
      </c>
      <c r="N10" s="43" t="s">
        <v>426</v>
      </c>
      <c r="O10" s="44">
        <v>0.52639275489500004</v>
      </c>
      <c r="P10" s="44">
        <v>0.21302399999999999</v>
      </c>
      <c r="Q10" s="43" t="s">
        <v>405</v>
      </c>
      <c r="R10" s="43" t="s">
        <v>406</v>
      </c>
      <c r="S10" s="43">
        <v>9</v>
      </c>
      <c r="T10" s="43">
        <v>50</v>
      </c>
      <c r="U10" s="43" t="s">
        <v>438</v>
      </c>
      <c r="V10" s="43" t="s">
        <v>439</v>
      </c>
      <c r="W10" s="43" t="s">
        <v>440</v>
      </c>
      <c r="X10" s="45">
        <v>0.128413</v>
      </c>
      <c r="Y10" s="45">
        <v>0.78300000000000003</v>
      </c>
      <c r="Z10" s="45">
        <f t="shared" si="0"/>
        <v>5.9360460479039989E-3</v>
      </c>
    </row>
    <row r="11" spans="1:26" x14ac:dyDescent="0.2">
      <c r="A11" s="43">
        <v>99</v>
      </c>
      <c r="B11" s="43">
        <v>110</v>
      </c>
      <c r="C11" s="43">
        <v>5</v>
      </c>
      <c r="D11" s="43" t="s">
        <v>554</v>
      </c>
      <c r="E11" s="43" t="s">
        <v>566</v>
      </c>
      <c r="F11" s="43" t="s">
        <v>567</v>
      </c>
      <c r="G11" s="43" t="s">
        <v>464</v>
      </c>
      <c r="H11" s="43">
        <v>25257</v>
      </c>
      <c r="I11" s="43">
        <v>25258</v>
      </c>
      <c r="J11" s="43">
        <v>25198</v>
      </c>
      <c r="K11" s="43">
        <v>6170</v>
      </c>
      <c r="L11" s="43">
        <v>6170</v>
      </c>
      <c r="M11" s="43" t="s">
        <v>372</v>
      </c>
      <c r="N11" s="43" t="s">
        <v>426</v>
      </c>
      <c r="O11" s="44">
        <v>7.4807643676200006E-2</v>
      </c>
      <c r="P11" s="44">
        <v>3.0273600000000001E-2</v>
      </c>
      <c r="Q11" s="43" t="s">
        <v>405</v>
      </c>
      <c r="R11" s="43" t="s">
        <v>406</v>
      </c>
      <c r="S11" s="43">
        <v>12</v>
      </c>
      <c r="T11" s="43">
        <v>60</v>
      </c>
      <c r="U11" s="43" t="s">
        <v>417</v>
      </c>
      <c r="V11" s="43" t="s">
        <v>480</v>
      </c>
      <c r="W11" s="43" t="s">
        <v>480</v>
      </c>
      <c r="X11" s="45">
        <v>0.596611</v>
      </c>
      <c r="Y11" s="45">
        <v>0.78300000000000003</v>
      </c>
      <c r="Z11" s="45">
        <f t="shared" si="0"/>
        <v>3.9193591210031995E-3</v>
      </c>
    </row>
    <row r="12" spans="1:26" x14ac:dyDescent="0.2">
      <c r="A12" s="43">
        <v>99</v>
      </c>
      <c r="B12" s="43">
        <v>110</v>
      </c>
      <c r="C12" s="43">
        <v>5</v>
      </c>
      <c r="D12" s="43" t="s">
        <v>554</v>
      </c>
      <c r="E12" s="43" t="s">
        <v>566</v>
      </c>
      <c r="F12" s="43" t="s">
        <v>567</v>
      </c>
      <c r="G12" s="43" t="s">
        <v>464</v>
      </c>
      <c r="H12" s="43">
        <v>25260</v>
      </c>
      <c r="I12" s="43">
        <v>25261</v>
      </c>
      <c r="J12" s="43">
        <v>25201</v>
      </c>
      <c r="K12" s="43">
        <v>6170</v>
      </c>
      <c r="L12" s="43">
        <v>6170</v>
      </c>
      <c r="M12" s="43" t="s">
        <v>372</v>
      </c>
      <c r="N12" s="43" t="s">
        <v>426</v>
      </c>
      <c r="O12" s="44">
        <v>8.8630956092100005E-2</v>
      </c>
      <c r="P12" s="44">
        <v>3.5867700000000002E-2</v>
      </c>
      <c r="Q12" s="43" t="s">
        <v>405</v>
      </c>
      <c r="R12" s="43" t="s">
        <v>406</v>
      </c>
      <c r="S12" s="43">
        <v>12</v>
      </c>
      <c r="T12" s="43">
        <v>60</v>
      </c>
      <c r="U12" s="43" t="s">
        <v>417</v>
      </c>
      <c r="V12" s="43" t="s">
        <v>480</v>
      </c>
      <c r="W12" s="43" t="s">
        <v>480</v>
      </c>
      <c r="X12" s="45">
        <v>0.596611</v>
      </c>
      <c r="Y12" s="45">
        <v>0.78300000000000003</v>
      </c>
      <c r="Z12" s="45">
        <f t="shared" si="0"/>
        <v>4.6435969671399001E-3</v>
      </c>
    </row>
    <row r="13" spans="1:26" x14ac:dyDescent="0.2">
      <c r="A13" s="43">
        <v>99</v>
      </c>
      <c r="B13" s="43">
        <v>110</v>
      </c>
      <c r="C13" s="43">
        <v>5</v>
      </c>
      <c r="D13" s="43" t="s">
        <v>554</v>
      </c>
      <c r="E13" s="43" t="s">
        <v>566</v>
      </c>
      <c r="F13" s="43" t="s">
        <v>567</v>
      </c>
      <c r="G13" s="43" t="s">
        <v>464</v>
      </c>
      <c r="H13" s="43">
        <v>33959</v>
      </c>
      <c r="I13" s="43">
        <v>33960</v>
      </c>
      <c r="J13" s="43">
        <v>33899</v>
      </c>
      <c r="K13" s="43">
        <v>6300</v>
      </c>
      <c r="L13" s="43">
        <v>6300</v>
      </c>
      <c r="M13" s="43" t="s">
        <v>372</v>
      </c>
      <c r="N13" s="43" t="s">
        <v>426</v>
      </c>
      <c r="O13" s="44">
        <v>0.68199876310899998</v>
      </c>
      <c r="P13" s="44">
        <v>0.27599499999999999</v>
      </c>
      <c r="Q13" s="43" t="s">
        <v>405</v>
      </c>
      <c r="R13" s="43" t="s">
        <v>406</v>
      </c>
      <c r="S13" s="43">
        <v>15</v>
      </c>
      <c r="T13" s="43">
        <v>60</v>
      </c>
      <c r="U13" s="43" t="s">
        <v>417</v>
      </c>
      <c r="V13" s="43" t="s">
        <v>419</v>
      </c>
      <c r="W13" s="43" t="s">
        <v>419</v>
      </c>
      <c r="X13" s="45">
        <v>0.75712800000000002</v>
      </c>
      <c r="Y13" s="45">
        <v>0.78300000000000003</v>
      </c>
      <c r="Z13" s="45">
        <f t="shared" si="0"/>
        <v>4.5345088692119992E-2</v>
      </c>
    </row>
    <row r="14" spans="1:26" x14ac:dyDescent="0.2">
      <c r="A14" s="43">
        <v>99</v>
      </c>
      <c r="B14" s="43">
        <v>110</v>
      </c>
      <c r="C14" s="43">
        <v>5</v>
      </c>
      <c r="D14" s="43" t="s">
        <v>554</v>
      </c>
      <c r="E14" s="43" t="s">
        <v>566</v>
      </c>
      <c r="F14" s="43" t="s">
        <v>567</v>
      </c>
      <c r="G14" s="43" t="s">
        <v>464</v>
      </c>
      <c r="H14" s="43">
        <v>52779</v>
      </c>
      <c r="I14" s="43">
        <v>52784</v>
      </c>
      <c r="J14" s="43">
        <v>52750</v>
      </c>
      <c r="K14" s="43">
        <v>8140</v>
      </c>
      <c r="L14" s="43">
        <v>8140</v>
      </c>
      <c r="M14" s="43" t="s">
        <v>372</v>
      </c>
      <c r="N14" s="43" t="s">
        <v>426</v>
      </c>
      <c r="O14" s="44">
        <v>32.9902894588</v>
      </c>
      <c r="P14" s="44">
        <v>13.3507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0.717032</v>
      </c>
      <c r="Y14" s="45">
        <v>0.78300000000000003</v>
      </c>
      <c r="Z14" s="45">
        <f t="shared" si="0"/>
        <v>2.0773147695607999</v>
      </c>
    </row>
    <row r="15" spans="1:26" x14ac:dyDescent="0.2">
      <c r="A15" s="43">
        <v>99</v>
      </c>
      <c r="B15" s="43">
        <v>110</v>
      </c>
      <c r="C15" s="43">
        <v>5</v>
      </c>
      <c r="D15" s="43" t="s">
        <v>554</v>
      </c>
      <c r="E15" s="43" t="s">
        <v>566</v>
      </c>
      <c r="F15" s="43" t="s">
        <v>567</v>
      </c>
      <c r="G15" s="43" t="s">
        <v>464</v>
      </c>
      <c r="H15" s="43">
        <v>55511</v>
      </c>
      <c r="I15" s="43">
        <v>55512</v>
      </c>
      <c r="J15" s="43">
        <v>55447</v>
      </c>
      <c r="K15" s="43">
        <v>1200</v>
      </c>
      <c r="L15" s="43">
        <v>1200</v>
      </c>
      <c r="M15" s="43" t="s">
        <v>372</v>
      </c>
      <c r="N15" s="43" t="s">
        <v>426</v>
      </c>
      <c r="O15" s="44">
        <v>8.1826865752699998E-3</v>
      </c>
      <c r="P15" s="44">
        <v>3.3114199999999998E-3</v>
      </c>
      <c r="Q15" s="43" t="s">
        <v>405</v>
      </c>
      <c r="R15" s="43" t="s">
        <v>406</v>
      </c>
      <c r="S15" s="43">
        <v>19</v>
      </c>
      <c r="T15" s="43">
        <v>10</v>
      </c>
      <c r="U15" s="43" t="s">
        <v>407</v>
      </c>
      <c r="V15" s="43" t="s">
        <v>441</v>
      </c>
      <c r="W15" s="43" t="s">
        <v>437</v>
      </c>
      <c r="X15" s="45">
        <v>0.60924900000000004</v>
      </c>
      <c r="Y15" s="45">
        <v>0.78300000000000003</v>
      </c>
      <c r="Z15" s="45">
        <f t="shared" si="0"/>
        <v>4.3779301321685997E-4</v>
      </c>
    </row>
    <row r="16" spans="1:26" x14ac:dyDescent="0.2">
      <c r="A16" s="43">
        <v>99</v>
      </c>
      <c r="B16" s="43">
        <v>110</v>
      </c>
      <c r="C16" s="43">
        <v>5</v>
      </c>
      <c r="D16" s="43" t="s">
        <v>554</v>
      </c>
      <c r="E16" s="43" t="s">
        <v>566</v>
      </c>
      <c r="F16" s="43" t="s">
        <v>567</v>
      </c>
      <c r="G16" s="43" t="s">
        <v>464</v>
      </c>
      <c r="H16" s="43">
        <v>55599</v>
      </c>
      <c r="I16" s="43">
        <v>55600</v>
      </c>
      <c r="J16" s="43">
        <v>55535</v>
      </c>
      <c r="K16" s="43">
        <v>1400</v>
      </c>
      <c r="L16" s="43">
        <v>1400</v>
      </c>
      <c r="M16" s="43" t="s">
        <v>372</v>
      </c>
      <c r="N16" s="43" t="s">
        <v>426</v>
      </c>
      <c r="O16" s="44">
        <v>1.0718715745200001E-2</v>
      </c>
      <c r="P16" s="44">
        <v>4.3377099999999998E-3</v>
      </c>
      <c r="Q16" s="43" t="s">
        <v>405</v>
      </c>
      <c r="R16" s="43" t="s">
        <v>406</v>
      </c>
      <c r="S16" s="43">
        <v>3</v>
      </c>
      <c r="T16" s="43">
        <v>10</v>
      </c>
      <c r="U16" s="43" t="s">
        <v>407</v>
      </c>
      <c r="V16" s="43" t="s">
        <v>408</v>
      </c>
      <c r="W16" s="43" t="s">
        <v>408</v>
      </c>
      <c r="X16" s="45">
        <v>1.7750239999999999</v>
      </c>
      <c r="Y16" s="45">
        <v>0.78300000000000003</v>
      </c>
      <c r="Z16" s="45">
        <f t="shared" si="0"/>
        <v>1.6708000400436796E-3</v>
      </c>
    </row>
    <row r="17" spans="1:26" x14ac:dyDescent="0.2">
      <c r="A17" s="43">
        <v>99</v>
      </c>
      <c r="B17" s="43">
        <v>110</v>
      </c>
      <c r="C17" s="43">
        <v>5</v>
      </c>
      <c r="D17" s="43" t="s">
        <v>554</v>
      </c>
      <c r="E17" s="43" t="s">
        <v>566</v>
      </c>
      <c r="F17" s="43" t="s">
        <v>567</v>
      </c>
      <c r="G17" s="43" t="s">
        <v>464</v>
      </c>
      <c r="H17" s="43">
        <v>56349</v>
      </c>
      <c r="I17" s="43">
        <v>56350</v>
      </c>
      <c r="J17" s="43">
        <v>56285</v>
      </c>
      <c r="K17" s="43">
        <v>8140</v>
      </c>
      <c r="L17" s="43">
        <v>8140</v>
      </c>
      <c r="M17" s="43" t="s">
        <v>372</v>
      </c>
      <c r="N17" s="43" t="s">
        <v>426</v>
      </c>
      <c r="O17" s="44">
        <v>6.10024679768E-2</v>
      </c>
      <c r="P17" s="44">
        <v>2.4686799999999998E-2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0.717032</v>
      </c>
      <c r="Y17" s="45">
        <v>0.78300000000000003</v>
      </c>
      <c r="Z17" s="45">
        <f t="shared" si="0"/>
        <v>3.8411659503391994E-3</v>
      </c>
    </row>
    <row r="18" spans="1:26" x14ac:dyDescent="0.2">
      <c r="O18" s="44">
        <f>SUM(O2:O17)</f>
        <v>38.785823235612888</v>
      </c>
      <c r="Z18" s="45">
        <f>SUM(Z2:Z17)</f>
        <v>2.4905396519413747</v>
      </c>
    </row>
    <row r="21" spans="1:26" x14ac:dyDescent="0.2">
      <c r="A21" s="43" t="s">
        <v>377</v>
      </c>
      <c r="B21" s="43" t="s">
        <v>378</v>
      </c>
      <c r="C21" s="43" t="s">
        <v>527</v>
      </c>
      <c r="D21" s="43" t="s">
        <v>528</v>
      </c>
      <c r="E21" s="43" t="s">
        <v>380</v>
      </c>
      <c r="F21" s="43" t="s">
        <v>529</v>
      </c>
      <c r="G21" s="43" t="s">
        <v>379</v>
      </c>
      <c r="H21" s="43" t="s">
        <v>383</v>
      </c>
      <c r="I21" s="43" t="s">
        <v>384</v>
      </c>
      <c r="J21" s="43" t="s">
        <v>385</v>
      </c>
      <c r="K21" s="43" t="s">
        <v>386</v>
      </c>
      <c r="L21" s="43" t="s">
        <v>387</v>
      </c>
      <c r="M21" s="43" t="s">
        <v>388</v>
      </c>
      <c r="N21" s="43" t="s">
        <v>389</v>
      </c>
      <c r="O21" s="44" t="s">
        <v>390</v>
      </c>
      <c r="P21" s="44" t="s">
        <v>391</v>
      </c>
      <c r="Q21" s="43" t="s">
        <v>392</v>
      </c>
      <c r="R21" s="43" t="s">
        <v>393</v>
      </c>
      <c r="S21" s="43" t="s">
        <v>394</v>
      </c>
      <c r="T21" s="43" t="s">
        <v>395</v>
      </c>
      <c r="U21" s="43" t="s">
        <v>396</v>
      </c>
      <c r="V21" s="43" t="s">
        <v>397</v>
      </c>
      <c r="W21" s="43" t="s">
        <v>398</v>
      </c>
      <c r="X21" s="45" t="s">
        <v>589</v>
      </c>
      <c r="Y21" s="45" t="s">
        <v>590</v>
      </c>
      <c r="Z21" s="45" t="s">
        <v>591</v>
      </c>
    </row>
    <row r="22" spans="1:26" x14ac:dyDescent="0.2">
      <c r="A22" s="43">
        <v>99</v>
      </c>
      <c r="B22" s="43">
        <v>110</v>
      </c>
      <c r="C22" s="43">
        <v>5</v>
      </c>
      <c r="D22" s="43" t="s">
        <v>554</v>
      </c>
      <c r="E22" s="43" t="s">
        <v>566</v>
      </c>
      <c r="F22" s="43" t="s">
        <v>567</v>
      </c>
      <c r="G22" s="43" t="s">
        <v>464</v>
      </c>
      <c r="H22" s="43">
        <v>3060</v>
      </c>
      <c r="I22" s="43">
        <v>3061</v>
      </c>
      <c r="J22" s="43">
        <v>2989</v>
      </c>
      <c r="K22" s="43">
        <v>1210</v>
      </c>
      <c r="L22" s="43">
        <v>1210</v>
      </c>
      <c r="M22" s="43" t="s">
        <v>372</v>
      </c>
      <c r="N22" s="43" t="s">
        <v>426</v>
      </c>
      <c r="O22" s="44">
        <v>3.1845976369200002E-3</v>
      </c>
      <c r="P22" s="44">
        <v>1.2887599999999999E-3</v>
      </c>
      <c r="Q22" s="43" t="s">
        <v>405</v>
      </c>
      <c r="R22" s="43" t="s">
        <v>406</v>
      </c>
      <c r="S22" s="43">
        <v>19</v>
      </c>
      <c r="T22" s="43">
        <v>10</v>
      </c>
      <c r="U22" s="43" t="s">
        <v>407</v>
      </c>
      <c r="V22" s="43" t="s">
        <v>436</v>
      </c>
      <c r="W22" s="43" t="s">
        <v>437</v>
      </c>
      <c r="X22" s="45">
        <v>23.305396999999999</v>
      </c>
      <c r="Y22" s="45">
        <v>0.6</v>
      </c>
      <c r="Z22" s="45">
        <v>8.4398528259993204E-3</v>
      </c>
    </row>
    <row r="23" spans="1:26" x14ac:dyDescent="0.2">
      <c r="A23" s="43">
        <v>99</v>
      </c>
      <c r="B23" s="43">
        <v>110</v>
      </c>
      <c r="C23" s="43">
        <v>5</v>
      </c>
      <c r="D23" s="43" t="s">
        <v>554</v>
      </c>
      <c r="E23" s="43" t="s">
        <v>566</v>
      </c>
      <c r="F23" s="43" t="s">
        <v>567</v>
      </c>
      <c r="G23" s="43" t="s">
        <v>464</v>
      </c>
      <c r="H23" s="43">
        <v>3811</v>
      </c>
      <c r="I23" s="43">
        <v>3812</v>
      </c>
      <c r="J23" s="43">
        <v>3759</v>
      </c>
      <c r="K23" s="43">
        <v>1330</v>
      </c>
      <c r="L23" s="43">
        <v>1330</v>
      </c>
      <c r="M23" s="43" t="s">
        <v>372</v>
      </c>
      <c r="N23" s="43" t="s">
        <v>426</v>
      </c>
      <c r="O23" s="44">
        <v>2.6264195780399999E-2</v>
      </c>
      <c r="P23" s="44">
        <v>1.06287E-2</v>
      </c>
      <c r="Q23" s="43" t="s">
        <v>405</v>
      </c>
      <c r="R23" s="43" t="s">
        <v>406</v>
      </c>
      <c r="S23" s="43">
        <v>21</v>
      </c>
      <c r="T23" s="43">
        <v>10</v>
      </c>
      <c r="U23" s="43" t="s">
        <v>407</v>
      </c>
      <c r="V23" s="43" t="s">
        <v>539</v>
      </c>
      <c r="W23" s="43" t="s">
        <v>540</v>
      </c>
      <c r="X23" s="45">
        <v>6.4719680000000004</v>
      </c>
      <c r="Y23" s="45">
        <v>0.6</v>
      </c>
      <c r="Z23" s="45">
        <v>1.93295983651296E-2</v>
      </c>
    </row>
    <row r="24" spans="1:26" x14ac:dyDescent="0.2">
      <c r="A24" s="43">
        <v>99</v>
      </c>
      <c r="B24" s="43">
        <v>110</v>
      </c>
      <c r="C24" s="43">
        <v>5</v>
      </c>
      <c r="D24" s="43" t="s">
        <v>554</v>
      </c>
      <c r="E24" s="43" t="s">
        <v>566</v>
      </c>
      <c r="F24" s="43" t="s">
        <v>567</v>
      </c>
      <c r="G24" s="43" t="s">
        <v>464</v>
      </c>
      <c r="H24" s="43">
        <v>4525</v>
      </c>
      <c r="I24" s="43">
        <v>4526</v>
      </c>
      <c r="J24" s="43">
        <v>4494</v>
      </c>
      <c r="K24" s="43">
        <v>1400</v>
      </c>
      <c r="L24" s="43">
        <v>1400</v>
      </c>
      <c r="M24" s="43" t="s">
        <v>372</v>
      </c>
      <c r="N24" s="43" t="s">
        <v>426</v>
      </c>
      <c r="O24" s="44">
        <v>0.19045879990699999</v>
      </c>
      <c r="P24" s="44">
        <v>7.7075900000000003E-2</v>
      </c>
      <c r="Q24" s="43" t="s">
        <v>405</v>
      </c>
      <c r="R24" s="43" t="s">
        <v>406</v>
      </c>
      <c r="S24" s="43">
        <v>3</v>
      </c>
      <c r="T24" s="43">
        <v>10</v>
      </c>
      <c r="U24" s="43" t="s">
        <v>407</v>
      </c>
      <c r="V24" s="43" t="s">
        <v>408</v>
      </c>
      <c r="W24" s="43" t="s">
        <v>408</v>
      </c>
      <c r="X24" s="45">
        <v>7.8337940000000001</v>
      </c>
      <c r="Y24" s="45">
        <v>0.6</v>
      </c>
      <c r="Z24" s="45">
        <v>0.16966687915305265</v>
      </c>
    </row>
    <row r="25" spans="1:26" x14ac:dyDescent="0.2">
      <c r="A25" s="43">
        <v>99</v>
      </c>
      <c r="B25" s="43">
        <v>110</v>
      </c>
      <c r="C25" s="43">
        <v>5</v>
      </c>
      <c r="D25" s="43" t="s">
        <v>554</v>
      </c>
      <c r="E25" s="43" t="s">
        <v>566</v>
      </c>
      <c r="F25" s="43" t="s">
        <v>567</v>
      </c>
      <c r="G25" s="43" t="s">
        <v>464</v>
      </c>
      <c r="H25" s="43">
        <v>4527</v>
      </c>
      <c r="I25" s="43">
        <v>4528</v>
      </c>
      <c r="J25" s="43">
        <v>4496</v>
      </c>
      <c r="K25" s="43">
        <v>1400</v>
      </c>
      <c r="L25" s="43">
        <v>1400</v>
      </c>
      <c r="M25" s="43" t="s">
        <v>372</v>
      </c>
      <c r="N25" s="43" t="s">
        <v>426</v>
      </c>
      <c r="O25" s="44">
        <v>0.16972320412700001</v>
      </c>
      <c r="P25" s="44">
        <v>6.8684499999999996E-2</v>
      </c>
      <c r="Q25" s="43" t="s">
        <v>405</v>
      </c>
      <c r="R25" s="43" t="s">
        <v>406</v>
      </c>
      <c r="S25" s="43">
        <v>3</v>
      </c>
      <c r="T25" s="43">
        <v>10</v>
      </c>
      <c r="U25" s="43" t="s">
        <v>407</v>
      </c>
      <c r="V25" s="43" t="s">
        <v>408</v>
      </c>
      <c r="W25" s="43" t="s">
        <v>408</v>
      </c>
      <c r="X25" s="45">
        <v>7.8337940000000001</v>
      </c>
      <c r="Y25" s="45">
        <v>0.6</v>
      </c>
      <c r="Z25" s="45">
        <v>0.15119492294203302</v>
      </c>
    </row>
    <row r="26" spans="1:26" x14ac:dyDescent="0.2">
      <c r="A26" s="43">
        <v>99</v>
      </c>
      <c r="B26" s="43">
        <v>110</v>
      </c>
      <c r="C26" s="43">
        <v>5</v>
      </c>
      <c r="D26" s="43" t="s">
        <v>554</v>
      </c>
      <c r="E26" s="43" t="s">
        <v>566</v>
      </c>
      <c r="F26" s="43" t="s">
        <v>567</v>
      </c>
      <c r="G26" s="43" t="s">
        <v>464</v>
      </c>
      <c r="H26" s="43">
        <v>4530</v>
      </c>
      <c r="I26" s="43">
        <v>4531</v>
      </c>
      <c r="J26" s="43">
        <v>4499</v>
      </c>
      <c r="K26" s="43">
        <v>1400</v>
      </c>
      <c r="L26" s="43">
        <v>1400</v>
      </c>
      <c r="M26" s="43" t="s">
        <v>372</v>
      </c>
      <c r="N26" s="43" t="s">
        <v>426</v>
      </c>
      <c r="O26" s="44">
        <v>0.181016255174</v>
      </c>
      <c r="P26" s="44">
        <v>7.3254700000000006E-2</v>
      </c>
      <c r="Q26" s="43" t="s">
        <v>405</v>
      </c>
      <c r="R26" s="43" t="s">
        <v>406</v>
      </c>
      <c r="S26" s="43">
        <v>3</v>
      </c>
      <c r="T26" s="43">
        <v>10</v>
      </c>
      <c r="U26" s="43" t="s">
        <v>407</v>
      </c>
      <c r="V26" s="43" t="s">
        <v>408</v>
      </c>
      <c r="W26" s="43" t="s">
        <v>408</v>
      </c>
      <c r="X26" s="45">
        <v>7.8337940000000001</v>
      </c>
      <c r="Y26" s="45">
        <v>0.6</v>
      </c>
      <c r="Z26" s="45">
        <v>0.16125528644223583</v>
      </c>
    </row>
    <row r="27" spans="1:26" x14ac:dyDescent="0.2">
      <c r="A27" s="43">
        <v>99</v>
      </c>
      <c r="B27" s="43">
        <v>110</v>
      </c>
      <c r="C27" s="43">
        <v>5</v>
      </c>
      <c r="D27" s="43" t="s">
        <v>554</v>
      </c>
      <c r="E27" s="43" t="s">
        <v>566</v>
      </c>
      <c r="F27" s="43" t="s">
        <v>567</v>
      </c>
      <c r="G27" s="43" t="s">
        <v>464</v>
      </c>
      <c r="H27" s="43">
        <v>4535</v>
      </c>
      <c r="I27" s="43">
        <v>4536</v>
      </c>
      <c r="J27" s="43">
        <v>4504</v>
      </c>
      <c r="K27" s="43">
        <v>1400</v>
      </c>
      <c r="L27" s="43">
        <v>1400</v>
      </c>
      <c r="M27" s="43" t="s">
        <v>372</v>
      </c>
      <c r="N27" s="43" t="s">
        <v>426</v>
      </c>
      <c r="O27" s="44">
        <v>1.42886283606</v>
      </c>
      <c r="P27" s="44">
        <v>0.57823999999999998</v>
      </c>
      <c r="Q27" s="43" t="s">
        <v>405</v>
      </c>
      <c r="R27" s="43" t="s">
        <v>406</v>
      </c>
      <c r="S27" s="43">
        <v>3</v>
      </c>
      <c r="T27" s="43">
        <v>10</v>
      </c>
      <c r="U27" s="43" t="s">
        <v>407</v>
      </c>
      <c r="V27" s="43" t="s">
        <v>408</v>
      </c>
      <c r="W27" s="43" t="s">
        <v>408</v>
      </c>
      <c r="X27" s="45">
        <v>7.8337940000000001</v>
      </c>
      <c r="Y27" s="45">
        <v>0.6</v>
      </c>
      <c r="Z27" s="45">
        <v>1.2728774649593602</v>
      </c>
    </row>
    <row r="28" spans="1:26" x14ac:dyDescent="0.2">
      <c r="A28" s="43">
        <v>99</v>
      </c>
      <c r="B28" s="43">
        <v>110</v>
      </c>
      <c r="C28" s="43">
        <v>5</v>
      </c>
      <c r="D28" s="43" t="s">
        <v>554</v>
      </c>
      <c r="E28" s="43" t="s">
        <v>566</v>
      </c>
      <c r="F28" s="43" t="s">
        <v>567</v>
      </c>
      <c r="G28" s="43" t="s">
        <v>464</v>
      </c>
      <c r="H28" s="43">
        <v>6161</v>
      </c>
      <c r="I28" s="43">
        <v>6162</v>
      </c>
      <c r="J28" s="43">
        <v>6118</v>
      </c>
      <c r="K28" s="43">
        <v>1900</v>
      </c>
      <c r="L28" s="43">
        <v>1900</v>
      </c>
      <c r="M28" s="43" t="s">
        <v>372</v>
      </c>
      <c r="N28" s="43" t="s">
        <v>426</v>
      </c>
      <c r="O28" s="44">
        <v>2.06670422399</v>
      </c>
      <c r="P28" s="44">
        <v>0.83636600000000005</v>
      </c>
      <c r="Q28" s="43" t="s">
        <v>405</v>
      </c>
      <c r="R28" s="43" t="s">
        <v>406</v>
      </c>
      <c r="S28" s="43">
        <v>70</v>
      </c>
      <c r="T28" s="43">
        <v>10</v>
      </c>
      <c r="U28" s="43" t="s">
        <v>407</v>
      </c>
      <c r="V28" s="43" t="s">
        <v>410</v>
      </c>
      <c r="W28" s="43" t="s">
        <v>411</v>
      </c>
      <c r="X28" s="45">
        <v>1.1817740000000001</v>
      </c>
      <c r="Y28" s="45">
        <v>0.6</v>
      </c>
      <c r="Z28" s="45">
        <v>0.27773916171280405</v>
      </c>
    </row>
    <row r="29" spans="1:26" x14ac:dyDescent="0.2">
      <c r="A29" s="43">
        <v>99</v>
      </c>
      <c r="B29" s="43">
        <v>110</v>
      </c>
      <c r="C29" s="43">
        <v>5</v>
      </c>
      <c r="D29" s="43" t="s">
        <v>554</v>
      </c>
      <c r="E29" s="43" t="s">
        <v>566</v>
      </c>
      <c r="F29" s="43" t="s">
        <v>567</v>
      </c>
      <c r="G29" s="43" t="s">
        <v>464</v>
      </c>
      <c r="H29" s="43">
        <v>17241</v>
      </c>
      <c r="I29" s="43">
        <v>17242</v>
      </c>
      <c r="J29" s="43">
        <v>17231</v>
      </c>
      <c r="K29" s="43">
        <v>4110</v>
      </c>
      <c r="L29" s="43">
        <v>4110</v>
      </c>
      <c r="M29" s="43" t="s">
        <v>372</v>
      </c>
      <c r="N29" s="43" t="s">
        <v>426</v>
      </c>
      <c r="O29" s="44">
        <v>0.277585676068</v>
      </c>
      <c r="P29" s="44">
        <v>0.112335</v>
      </c>
      <c r="Q29" s="43" t="s">
        <v>405</v>
      </c>
      <c r="R29" s="43" t="s">
        <v>406</v>
      </c>
      <c r="S29" s="43">
        <v>5</v>
      </c>
      <c r="T29" s="43">
        <v>40</v>
      </c>
      <c r="U29" s="43" t="s">
        <v>412</v>
      </c>
      <c r="V29" s="43" t="s">
        <v>413</v>
      </c>
      <c r="W29" s="43" t="s">
        <v>414</v>
      </c>
      <c r="X29" s="45">
        <v>8.1290569999999995</v>
      </c>
      <c r="Y29" s="45">
        <v>0.6</v>
      </c>
      <c r="Z29" s="45">
        <v>0.25660291068469504</v>
      </c>
    </row>
    <row r="30" spans="1:26" x14ac:dyDescent="0.2">
      <c r="A30" s="43">
        <v>99</v>
      </c>
      <c r="B30" s="43">
        <v>110</v>
      </c>
      <c r="C30" s="43">
        <v>5</v>
      </c>
      <c r="D30" s="43" t="s">
        <v>554</v>
      </c>
      <c r="E30" s="43" t="s">
        <v>566</v>
      </c>
      <c r="F30" s="43" t="s">
        <v>567</v>
      </c>
      <c r="G30" s="43" t="s">
        <v>464</v>
      </c>
      <c r="H30" s="43">
        <v>21279</v>
      </c>
      <c r="I30" s="43">
        <v>21280</v>
      </c>
      <c r="J30" s="43">
        <v>23208</v>
      </c>
      <c r="K30" s="43">
        <v>5300</v>
      </c>
      <c r="L30" s="43">
        <v>5300</v>
      </c>
      <c r="M30" s="43" t="s">
        <v>372</v>
      </c>
      <c r="N30" s="43" t="s">
        <v>426</v>
      </c>
      <c r="O30" s="44">
        <v>0.52639275489500004</v>
      </c>
      <c r="P30" s="44">
        <v>0.21302399999999999</v>
      </c>
      <c r="Q30" s="43" t="s">
        <v>405</v>
      </c>
      <c r="R30" s="43" t="s">
        <v>406</v>
      </c>
      <c r="S30" s="43">
        <v>9</v>
      </c>
      <c r="T30" s="43">
        <v>50</v>
      </c>
      <c r="U30" s="43" t="s">
        <v>438</v>
      </c>
      <c r="V30" s="43" t="s">
        <v>439</v>
      </c>
      <c r="W30" s="43" t="s">
        <v>440</v>
      </c>
      <c r="X30" s="45">
        <v>2.201031</v>
      </c>
      <c r="Y30" s="45">
        <v>0.6</v>
      </c>
      <c r="Z30" s="45">
        <v>0.13175315219606401</v>
      </c>
    </row>
    <row r="31" spans="1:26" x14ac:dyDescent="0.2">
      <c r="A31" s="43">
        <v>99</v>
      </c>
      <c r="B31" s="43">
        <v>110</v>
      </c>
      <c r="C31" s="43">
        <v>5</v>
      </c>
      <c r="D31" s="43" t="s">
        <v>554</v>
      </c>
      <c r="E31" s="43" t="s">
        <v>566</v>
      </c>
      <c r="F31" s="43" t="s">
        <v>567</v>
      </c>
      <c r="G31" s="43" t="s">
        <v>464</v>
      </c>
      <c r="H31" s="43">
        <v>25257</v>
      </c>
      <c r="I31" s="43">
        <v>25258</v>
      </c>
      <c r="J31" s="43">
        <v>25198</v>
      </c>
      <c r="K31" s="43">
        <v>6170</v>
      </c>
      <c r="L31" s="43">
        <v>6170</v>
      </c>
      <c r="M31" s="43" t="s">
        <v>372</v>
      </c>
      <c r="N31" s="43" t="s">
        <v>426</v>
      </c>
      <c r="O31" s="44">
        <v>7.4807643676200006E-2</v>
      </c>
      <c r="P31" s="44">
        <v>3.0273600000000001E-2</v>
      </c>
      <c r="Q31" s="43" t="s">
        <v>405</v>
      </c>
      <c r="R31" s="43" t="s">
        <v>406</v>
      </c>
      <c r="S31" s="43">
        <v>12</v>
      </c>
      <c r="T31" s="43">
        <v>60</v>
      </c>
      <c r="U31" s="43" t="s">
        <v>417</v>
      </c>
      <c r="V31" s="43" t="s">
        <v>480</v>
      </c>
      <c r="W31" s="43" t="s">
        <v>480</v>
      </c>
      <c r="X31" s="45">
        <v>6.1431250000000004</v>
      </c>
      <c r="Y31" s="45">
        <v>0.6</v>
      </c>
      <c r="Z31" s="45">
        <v>5.2258837029000006E-2</v>
      </c>
    </row>
    <row r="32" spans="1:26" x14ac:dyDescent="0.2">
      <c r="A32" s="43">
        <v>99</v>
      </c>
      <c r="B32" s="43">
        <v>110</v>
      </c>
      <c r="C32" s="43">
        <v>5</v>
      </c>
      <c r="D32" s="43" t="s">
        <v>554</v>
      </c>
      <c r="E32" s="43" t="s">
        <v>566</v>
      </c>
      <c r="F32" s="43" t="s">
        <v>567</v>
      </c>
      <c r="G32" s="43" t="s">
        <v>464</v>
      </c>
      <c r="H32" s="43">
        <v>25260</v>
      </c>
      <c r="I32" s="43">
        <v>25261</v>
      </c>
      <c r="J32" s="43">
        <v>25201</v>
      </c>
      <c r="K32" s="43">
        <v>6170</v>
      </c>
      <c r="L32" s="43">
        <v>6170</v>
      </c>
      <c r="M32" s="43" t="s">
        <v>372</v>
      </c>
      <c r="N32" s="43" t="s">
        <v>426</v>
      </c>
      <c r="O32" s="44">
        <v>8.8630956092100005E-2</v>
      </c>
      <c r="P32" s="44">
        <v>3.5867700000000002E-2</v>
      </c>
      <c r="Q32" s="43" t="s">
        <v>405</v>
      </c>
      <c r="R32" s="43" t="s">
        <v>406</v>
      </c>
      <c r="S32" s="43">
        <v>12</v>
      </c>
      <c r="T32" s="43">
        <v>60</v>
      </c>
      <c r="U32" s="43" t="s">
        <v>417</v>
      </c>
      <c r="V32" s="43" t="s">
        <v>480</v>
      </c>
      <c r="W32" s="43" t="s">
        <v>480</v>
      </c>
      <c r="X32" s="45">
        <v>6.1431250000000004</v>
      </c>
      <c r="Y32" s="45">
        <v>0.6</v>
      </c>
      <c r="Z32" s="45">
        <v>6.1915473842062516E-2</v>
      </c>
    </row>
    <row r="33" spans="1:26" x14ac:dyDescent="0.2">
      <c r="A33" s="43">
        <v>99</v>
      </c>
      <c r="B33" s="43">
        <v>110</v>
      </c>
      <c r="C33" s="43">
        <v>5</v>
      </c>
      <c r="D33" s="43" t="s">
        <v>554</v>
      </c>
      <c r="E33" s="43" t="s">
        <v>566</v>
      </c>
      <c r="F33" s="43" t="s">
        <v>567</v>
      </c>
      <c r="G33" s="43" t="s">
        <v>464</v>
      </c>
      <c r="H33" s="43">
        <v>33959</v>
      </c>
      <c r="I33" s="43">
        <v>33960</v>
      </c>
      <c r="J33" s="43">
        <v>33899</v>
      </c>
      <c r="K33" s="43">
        <v>6300</v>
      </c>
      <c r="L33" s="43">
        <v>6300</v>
      </c>
      <c r="M33" s="43" t="s">
        <v>372</v>
      </c>
      <c r="N33" s="43" t="s">
        <v>426</v>
      </c>
      <c r="O33" s="44">
        <v>0.68199876310899998</v>
      </c>
      <c r="P33" s="44">
        <v>0.27599499999999999</v>
      </c>
      <c r="Q33" s="43" t="s">
        <v>405</v>
      </c>
      <c r="R33" s="43" t="s">
        <v>406</v>
      </c>
      <c r="S33" s="43">
        <v>15</v>
      </c>
      <c r="T33" s="43">
        <v>60</v>
      </c>
      <c r="U33" s="43" t="s">
        <v>417</v>
      </c>
      <c r="V33" s="43" t="s">
        <v>419</v>
      </c>
      <c r="W33" s="43" t="s">
        <v>419</v>
      </c>
      <c r="X33" s="45">
        <v>6.8155330000000003</v>
      </c>
      <c r="Y33" s="45">
        <v>0.6</v>
      </c>
      <c r="Z33" s="45">
        <v>0.52857590152413503</v>
      </c>
    </row>
    <row r="34" spans="1:26" x14ac:dyDescent="0.2">
      <c r="A34" s="43">
        <v>99</v>
      </c>
      <c r="B34" s="43">
        <v>110</v>
      </c>
      <c r="C34" s="43">
        <v>5</v>
      </c>
      <c r="D34" s="43" t="s">
        <v>554</v>
      </c>
      <c r="E34" s="43" t="s">
        <v>566</v>
      </c>
      <c r="F34" s="43" t="s">
        <v>567</v>
      </c>
      <c r="G34" s="43" t="s">
        <v>464</v>
      </c>
      <c r="H34" s="43">
        <v>52779</v>
      </c>
      <c r="I34" s="43">
        <v>52784</v>
      </c>
      <c r="J34" s="43">
        <v>52750</v>
      </c>
      <c r="K34" s="43">
        <v>8140</v>
      </c>
      <c r="L34" s="43">
        <v>8140</v>
      </c>
      <c r="M34" s="43" t="s">
        <v>372</v>
      </c>
      <c r="N34" s="43" t="s">
        <v>426</v>
      </c>
      <c r="O34" s="44">
        <v>32.9902894588</v>
      </c>
      <c r="P34" s="44">
        <v>13.3507</v>
      </c>
      <c r="Q34" s="43" t="s">
        <v>405</v>
      </c>
      <c r="R34" s="43" t="s">
        <v>406</v>
      </c>
      <c r="S34" s="43">
        <v>18</v>
      </c>
      <c r="T34" s="43">
        <v>10</v>
      </c>
      <c r="U34" s="43" t="s">
        <v>407</v>
      </c>
      <c r="V34" s="43" t="s">
        <v>420</v>
      </c>
      <c r="W34" s="43" t="s">
        <v>421</v>
      </c>
      <c r="X34" s="45">
        <v>3.4929570000000001</v>
      </c>
      <c r="Y34" s="45">
        <v>0.6</v>
      </c>
      <c r="Z34" s="45">
        <v>13.103991306591901</v>
      </c>
    </row>
    <row r="35" spans="1:26" x14ac:dyDescent="0.2">
      <c r="A35" s="43">
        <v>99</v>
      </c>
      <c r="B35" s="43">
        <v>110</v>
      </c>
      <c r="C35" s="43">
        <v>5</v>
      </c>
      <c r="D35" s="43" t="s">
        <v>554</v>
      </c>
      <c r="E35" s="43" t="s">
        <v>566</v>
      </c>
      <c r="F35" s="43" t="s">
        <v>567</v>
      </c>
      <c r="G35" s="43" t="s">
        <v>464</v>
      </c>
      <c r="H35" s="43">
        <v>55511</v>
      </c>
      <c r="I35" s="43">
        <v>55512</v>
      </c>
      <c r="J35" s="43">
        <v>55447</v>
      </c>
      <c r="K35" s="43">
        <v>1200</v>
      </c>
      <c r="L35" s="43">
        <v>1200</v>
      </c>
      <c r="M35" s="43" t="s">
        <v>372</v>
      </c>
      <c r="N35" s="43" t="s">
        <v>426</v>
      </c>
      <c r="O35" s="44">
        <v>8.1826865752699998E-3</v>
      </c>
      <c r="P35" s="44">
        <v>3.3114199999999998E-3</v>
      </c>
      <c r="Q35" s="43" t="s">
        <v>405</v>
      </c>
      <c r="R35" s="43" t="s">
        <v>406</v>
      </c>
      <c r="S35" s="43">
        <v>19</v>
      </c>
      <c r="T35" s="43">
        <v>10</v>
      </c>
      <c r="U35" s="43" t="s">
        <v>407</v>
      </c>
      <c r="V35" s="43" t="s">
        <v>441</v>
      </c>
      <c r="W35" s="43" t="s">
        <v>437</v>
      </c>
      <c r="X35" s="45">
        <v>23.305396999999999</v>
      </c>
      <c r="Y35" s="45">
        <v>0.6</v>
      </c>
      <c r="Z35" s="45">
        <v>2.1685882123180938E-2</v>
      </c>
    </row>
    <row r="36" spans="1:26" x14ac:dyDescent="0.2">
      <c r="A36" s="43">
        <v>99</v>
      </c>
      <c r="B36" s="43">
        <v>110</v>
      </c>
      <c r="C36" s="43">
        <v>5</v>
      </c>
      <c r="D36" s="43" t="s">
        <v>554</v>
      </c>
      <c r="E36" s="43" t="s">
        <v>566</v>
      </c>
      <c r="F36" s="43" t="s">
        <v>567</v>
      </c>
      <c r="G36" s="43" t="s">
        <v>464</v>
      </c>
      <c r="H36" s="43">
        <v>55599</v>
      </c>
      <c r="I36" s="43">
        <v>55600</v>
      </c>
      <c r="J36" s="43">
        <v>55535</v>
      </c>
      <c r="K36" s="43">
        <v>1400</v>
      </c>
      <c r="L36" s="43">
        <v>1400</v>
      </c>
      <c r="M36" s="43" t="s">
        <v>372</v>
      </c>
      <c r="N36" s="43" t="s">
        <v>426</v>
      </c>
      <c r="O36" s="44">
        <v>1.0718715745200001E-2</v>
      </c>
      <c r="P36" s="44">
        <v>4.3377099999999998E-3</v>
      </c>
      <c r="Q36" s="43" t="s">
        <v>405</v>
      </c>
      <c r="R36" s="43" t="s">
        <v>406</v>
      </c>
      <c r="S36" s="43">
        <v>3</v>
      </c>
      <c r="T36" s="43">
        <v>10</v>
      </c>
      <c r="U36" s="43" t="s">
        <v>407</v>
      </c>
      <c r="V36" s="43" t="s">
        <v>408</v>
      </c>
      <c r="W36" s="43" t="s">
        <v>408</v>
      </c>
      <c r="X36" s="45">
        <v>7.8337940000000001</v>
      </c>
      <c r="Y36" s="45">
        <v>0.6</v>
      </c>
      <c r="Z36" s="45">
        <v>9.5485841666589407E-3</v>
      </c>
    </row>
    <row r="37" spans="1:26" x14ac:dyDescent="0.2">
      <c r="A37" s="43">
        <v>99</v>
      </c>
      <c r="B37" s="43">
        <v>110</v>
      </c>
      <c r="C37" s="43">
        <v>5</v>
      </c>
      <c r="D37" s="43" t="s">
        <v>554</v>
      </c>
      <c r="E37" s="43" t="s">
        <v>566</v>
      </c>
      <c r="F37" s="43" t="s">
        <v>567</v>
      </c>
      <c r="G37" s="43" t="s">
        <v>464</v>
      </c>
      <c r="H37" s="43">
        <v>56349</v>
      </c>
      <c r="I37" s="43">
        <v>56350</v>
      </c>
      <c r="J37" s="43">
        <v>56285</v>
      </c>
      <c r="K37" s="43">
        <v>8140</v>
      </c>
      <c r="L37" s="43">
        <v>8140</v>
      </c>
      <c r="M37" s="43" t="s">
        <v>372</v>
      </c>
      <c r="N37" s="43" t="s">
        <v>426</v>
      </c>
      <c r="O37" s="44">
        <v>6.10024679768E-2</v>
      </c>
      <c r="P37" s="44">
        <v>2.4686799999999998E-2</v>
      </c>
      <c r="Q37" s="43" t="s">
        <v>405</v>
      </c>
      <c r="R37" s="43" t="s">
        <v>406</v>
      </c>
      <c r="S37" s="43">
        <v>18</v>
      </c>
      <c r="T37" s="43">
        <v>10</v>
      </c>
      <c r="U37" s="43" t="s">
        <v>407</v>
      </c>
      <c r="V37" s="43" t="s">
        <v>420</v>
      </c>
      <c r="W37" s="43" t="s">
        <v>421</v>
      </c>
      <c r="X37" s="45">
        <v>3.4929570000000001</v>
      </c>
      <c r="Y37" s="45">
        <v>0.6</v>
      </c>
      <c r="Z37" s="45">
        <v>2.4230610573795604E-2</v>
      </c>
    </row>
    <row r="38" spans="1:26" x14ac:dyDescent="0.2">
      <c r="Z38" s="45">
        <f>SUM(Z22:Z37)</f>
        <v>16.251065825132105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>
      <selection activeCell="A3" sqref="A3"/>
    </sheetView>
  </sheetViews>
  <sheetFormatPr defaultRowHeight="12.75" x14ac:dyDescent="0.2"/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22" t="s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opLeftCell="A234" workbookViewId="0">
      <selection activeCell="B238" sqref="B238"/>
    </sheetView>
  </sheetViews>
  <sheetFormatPr defaultRowHeight="12.75" x14ac:dyDescent="0.2"/>
  <cols>
    <col min="1" max="1" width="14.85546875" customWidth="1"/>
  </cols>
  <sheetData>
    <row r="1" spans="1:6" x14ac:dyDescent="0.2">
      <c r="A1" s="19" t="s">
        <v>4</v>
      </c>
    </row>
    <row r="2" spans="1:6" x14ac:dyDescent="0.2">
      <c r="B2" t="s">
        <v>158</v>
      </c>
      <c r="D2" t="s">
        <v>159</v>
      </c>
      <c r="F2" t="s">
        <v>160</v>
      </c>
    </row>
    <row r="3" spans="1:6" x14ac:dyDescent="0.2">
      <c r="A3" t="s">
        <v>161</v>
      </c>
      <c r="B3">
        <v>104</v>
      </c>
      <c r="C3" t="s">
        <v>162</v>
      </c>
      <c r="D3">
        <v>21</v>
      </c>
      <c r="E3" t="s">
        <v>162</v>
      </c>
    </row>
    <row r="4" spans="1:6" x14ac:dyDescent="0.2">
      <c r="A4" t="s">
        <v>163</v>
      </c>
      <c r="B4" s="20">
        <f>(ROUND((43.75*B3)/(4.38+B3),1))/100</f>
        <v>0.42</v>
      </c>
      <c r="C4" s="20"/>
      <c r="D4" s="20">
        <f>(ROUND((43.75*D3)/(4.38+D3),1))/100</f>
        <v>0.36200000000000004</v>
      </c>
      <c r="E4" s="20"/>
      <c r="F4" s="20">
        <f>B4-D4</f>
        <v>5.799999999999994E-2</v>
      </c>
    </row>
    <row r="5" spans="1:6" x14ac:dyDescent="0.2">
      <c r="A5" t="s">
        <v>164</v>
      </c>
      <c r="B5" s="20">
        <f>(ROUND(44.53+6.146*LN(B3)+0.145*(LN(B3)^2),1))/100</f>
        <v>0.76200000000000001</v>
      </c>
      <c r="C5" s="20"/>
      <c r="D5" s="20">
        <f>(ROUND(44.53+6.146*LN(D3)+0.145*(LN(D3)^2),1))/100</f>
        <v>0.64599999999999991</v>
      </c>
      <c r="E5" s="20"/>
      <c r="F5" s="20">
        <f>B5-D5</f>
        <v>0.1160000000000001</v>
      </c>
    </row>
    <row r="7" spans="1:6" x14ac:dyDescent="0.2">
      <c r="A7" s="19" t="s">
        <v>188</v>
      </c>
    </row>
    <row r="8" spans="1:6" x14ac:dyDescent="0.2">
      <c r="B8" t="s">
        <v>158</v>
      </c>
      <c r="D8" t="s">
        <v>159</v>
      </c>
      <c r="F8" t="s">
        <v>160</v>
      </c>
    </row>
    <row r="9" spans="1:6" x14ac:dyDescent="0.2">
      <c r="A9" t="s">
        <v>161</v>
      </c>
      <c r="B9">
        <v>81</v>
      </c>
      <c r="C9" t="s">
        <v>162</v>
      </c>
      <c r="D9">
        <v>21</v>
      </c>
      <c r="E9" t="s">
        <v>162</v>
      </c>
    </row>
    <row r="10" spans="1:6" x14ac:dyDescent="0.2">
      <c r="A10" t="s">
        <v>163</v>
      </c>
      <c r="B10" s="20">
        <f>(ROUND((43.75*B9)/(4.38+B9),1))/100</f>
        <v>0.41499999999999998</v>
      </c>
      <c r="C10" s="20"/>
      <c r="D10" s="20">
        <f>(ROUND((43.75*D9)/(4.38+D9),1))/100</f>
        <v>0.36200000000000004</v>
      </c>
      <c r="E10" s="20"/>
      <c r="F10" s="20">
        <f>B10-D10</f>
        <v>5.2999999999999936E-2</v>
      </c>
    </row>
    <row r="11" spans="1:6" x14ac:dyDescent="0.2">
      <c r="A11" t="s">
        <v>164</v>
      </c>
      <c r="B11" s="20">
        <f>(ROUND(44.53+6.146*LN(B9)+0.145*(LN(B9)^2),1))/100</f>
        <v>0.74299999999999999</v>
      </c>
      <c r="C11" s="20"/>
      <c r="D11" s="20">
        <f>(ROUND(44.53+6.146*LN(D9)+0.145*(LN(D9)^2),1))/100</f>
        <v>0.64599999999999991</v>
      </c>
      <c r="E11" s="20"/>
      <c r="F11" s="20">
        <f>B11-D11</f>
        <v>9.7000000000000086E-2</v>
      </c>
    </row>
    <row r="13" spans="1:6" x14ac:dyDescent="0.2">
      <c r="A13" s="19" t="s">
        <v>190</v>
      </c>
    </row>
    <row r="14" spans="1:6" x14ac:dyDescent="0.2">
      <c r="B14" t="s">
        <v>158</v>
      </c>
      <c r="D14" t="s">
        <v>159</v>
      </c>
      <c r="F14" t="s">
        <v>160</v>
      </c>
    </row>
    <row r="15" spans="1:6" x14ac:dyDescent="0.2">
      <c r="A15" t="s">
        <v>161</v>
      </c>
      <c r="B15">
        <v>75</v>
      </c>
      <c r="C15" t="s">
        <v>162</v>
      </c>
      <c r="D15">
        <v>21</v>
      </c>
      <c r="E15" t="s">
        <v>162</v>
      </c>
    </row>
    <row r="16" spans="1:6" x14ac:dyDescent="0.2">
      <c r="A16" t="s">
        <v>163</v>
      </c>
      <c r="B16" s="20">
        <f>(ROUND((43.75*B15)/(4.38+B15),1))/100</f>
        <v>0.41299999999999998</v>
      </c>
      <c r="C16" s="20"/>
      <c r="D16" s="20">
        <f>(ROUND((43.75*D15)/(4.38+D15),1))/100</f>
        <v>0.36200000000000004</v>
      </c>
      <c r="E16" s="20"/>
      <c r="F16" s="20">
        <f>B16-D16</f>
        <v>5.0999999999999934E-2</v>
      </c>
    </row>
    <row r="17" spans="1:11" x14ac:dyDescent="0.2">
      <c r="A17" t="s">
        <v>164</v>
      </c>
      <c r="B17" s="20">
        <f>(ROUND(44.53+6.146*LN(B15)+0.145*(LN(B15)^2),1))/100</f>
        <v>0.73799999999999999</v>
      </c>
      <c r="C17" s="20"/>
      <c r="D17" s="20">
        <f>(ROUND(44.53+6.146*LN(D15)+0.145*(LN(D15)^2),1))/100</f>
        <v>0.64599999999999991</v>
      </c>
      <c r="E17" s="20"/>
      <c r="F17" s="20">
        <f>B17-D17</f>
        <v>9.2000000000000082E-2</v>
      </c>
    </row>
    <row r="19" spans="1:11" x14ac:dyDescent="0.2">
      <c r="A19" s="19" t="s">
        <v>195</v>
      </c>
    </row>
    <row r="20" spans="1:11" x14ac:dyDescent="0.2">
      <c r="B20" t="s">
        <v>158</v>
      </c>
      <c r="D20" t="s">
        <v>159</v>
      </c>
      <c r="F20" t="s">
        <v>160</v>
      </c>
    </row>
    <row r="21" spans="1:11" x14ac:dyDescent="0.2">
      <c r="A21" t="s">
        <v>161</v>
      </c>
      <c r="B21">
        <v>114</v>
      </c>
      <c r="C21" t="s">
        <v>162</v>
      </c>
      <c r="D21">
        <v>21</v>
      </c>
      <c r="E21" t="s">
        <v>162</v>
      </c>
    </row>
    <row r="22" spans="1:11" x14ac:dyDescent="0.2">
      <c r="A22" t="s">
        <v>163</v>
      </c>
      <c r="B22" s="20">
        <f>(ROUND((43.75*B21)/(4.38+B21),1))/100</f>
        <v>0.42100000000000004</v>
      </c>
      <c r="C22" s="20"/>
      <c r="D22" s="20">
        <f>(ROUND((43.75*D21)/(4.38+D21),1))/100</f>
        <v>0.36200000000000004</v>
      </c>
      <c r="E22" s="20"/>
      <c r="F22" s="20">
        <f>B22-D22</f>
        <v>5.8999999999999997E-2</v>
      </c>
    </row>
    <row r="23" spans="1:11" x14ac:dyDescent="0.2">
      <c r="A23" t="s">
        <v>164</v>
      </c>
      <c r="B23" s="20">
        <f>(ROUND(44.53+6.146*LN(B21)+0.145*(LN(B21)^2),1))/100</f>
        <v>0.76900000000000002</v>
      </c>
      <c r="C23" s="20"/>
      <c r="D23" s="20">
        <f>(ROUND(44.53+6.146*LN(D21)+0.145*(LN(D21)^2),1))/100</f>
        <v>0.64599999999999991</v>
      </c>
      <c r="E23" s="20"/>
      <c r="F23" s="20">
        <f>B23-D23</f>
        <v>0.12300000000000011</v>
      </c>
    </row>
    <row r="25" spans="1:11" x14ac:dyDescent="0.2">
      <c r="A25" s="19" t="s">
        <v>310</v>
      </c>
      <c r="J25" s="22" t="s">
        <v>314</v>
      </c>
    </row>
    <row r="26" spans="1:11" x14ac:dyDescent="0.2">
      <c r="B26" t="s">
        <v>158</v>
      </c>
      <c r="D26" t="s">
        <v>159</v>
      </c>
      <c r="F26" t="s">
        <v>160</v>
      </c>
      <c r="J26">
        <v>19.23</v>
      </c>
      <c r="K26">
        <v>3.54</v>
      </c>
    </row>
    <row r="27" spans="1:11" x14ac:dyDescent="0.2">
      <c r="A27" s="22" t="s">
        <v>311</v>
      </c>
      <c r="B27">
        <v>16.86</v>
      </c>
      <c r="C27" s="22" t="s">
        <v>313</v>
      </c>
      <c r="D27">
        <v>3.66</v>
      </c>
      <c r="E27" s="22" t="s">
        <v>313</v>
      </c>
    </row>
    <row r="28" spans="1:11" x14ac:dyDescent="0.2">
      <c r="A28" s="22" t="s">
        <v>312</v>
      </c>
      <c r="B28">
        <v>23.24</v>
      </c>
      <c r="C28" s="22" t="s">
        <v>313</v>
      </c>
      <c r="D28">
        <v>23.24</v>
      </c>
      <c r="E28" s="22" t="s">
        <v>313</v>
      </c>
    </row>
    <row r="29" spans="1:11" x14ac:dyDescent="0.2">
      <c r="A29" t="s">
        <v>161</v>
      </c>
      <c r="B29">
        <f>(B27/B28)*365</f>
        <v>264.79776247848537</v>
      </c>
      <c r="C29" t="s">
        <v>162</v>
      </c>
      <c r="D29">
        <f>(D27/D28)*365</f>
        <v>57.482788296041313</v>
      </c>
      <c r="E29" t="s">
        <v>162</v>
      </c>
    </row>
    <row r="30" spans="1:11" x14ac:dyDescent="0.2">
      <c r="A30" t="s">
        <v>163</v>
      </c>
      <c r="B30" s="20">
        <f>(ROUND((43.75*B29)/(4.38+B29),1))/100</f>
        <v>0.43</v>
      </c>
      <c r="C30" s="20"/>
      <c r="D30" s="20">
        <f>(ROUND((43.75*D29)/(4.38+D29),1))/100</f>
        <v>0.40700000000000003</v>
      </c>
      <c r="E30" s="20"/>
      <c r="F30" s="20">
        <f>B30-D30</f>
        <v>2.2999999999999965E-2</v>
      </c>
    </row>
    <row r="31" spans="1:11" x14ac:dyDescent="0.2">
      <c r="A31" t="s">
        <v>164</v>
      </c>
      <c r="B31" s="20">
        <f>(ROUND(44.53+6.146*LN(B29)+0.145*(LN(B29)^2),1))/100</f>
        <v>0.83299999999999996</v>
      </c>
      <c r="C31" s="20"/>
      <c r="D31" s="20">
        <f>(ROUND(44.53+6.146*LN(D29)+0.145*(LN(D29)^2),1))/100</f>
        <v>0.71799999999999997</v>
      </c>
      <c r="E31" s="20"/>
      <c r="F31" s="20">
        <f>B31-D31</f>
        <v>0.11499999999999999</v>
      </c>
    </row>
    <row r="32" spans="1:11" x14ac:dyDescent="0.2">
      <c r="B32" s="20"/>
      <c r="C32" s="20"/>
      <c r="D32" s="20"/>
      <c r="E32" s="20"/>
      <c r="F32" s="20"/>
    </row>
    <row r="33" spans="1:6" x14ac:dyDescent="0.2">
      <c r="A33" s="19" t="s">
        <v>320</v>
      </c>
    </row>
    <row r="34" spans="1:6" x14ac:dyDescent="0.2">
      <c r="B34" t="s">
        <v>158</v>
      </c>
      <c r="D34" t="s">
        <v>159</v>
      </c>
      <c r="F34" t="s">
        <v>160</v>
      </c>
    </row>
    <row r="35" spans="1:6" x14ac:dyDescent="0.2">
      <c r="A35" t="s">
        <v>161</v>
      </c>
      <c r="B35">
        <v>22</v>
      </c>
      <c r="C35" t="s">
        <v>162</v>
      </c>
      <c r="D35">
        <v>21</v>
      </c>
      <c r="E35" t="s">
        <v>162</v>
      </c>
    </row>
    <row r="36" spans="1:6" x14ac:dyDescent="0.2">
      <c r="A36" t="s">
        <v>163</v>
      </c>
      <c r="B36" s="20">
        <f>(ROUND((43.75*B35)/(4.38+B35),1))/100</f>
        <v>0.36499999999999999</v>
      </c>
      <c r="C36" s="20"/>
      <c r="D36" s="20">
        <f>(ROUND((43.75*D35)/(4.38+D35),1))/100</f>
        <v>0.36200000000000004</v>
      </c>
      <c r="E36" s="20"/>
      <c r="F36" s="20">
        <f>B36-D36</f>
        <v>2.9999999999999472E-3</v>
      </c>
    </row>
    <row r="37" spans="1:6" x14ac:dyDescent="0.2">
      <c r="A37" t="s">
        <v>164</v>
      </c>
      <c r="B37" s="20">
        <f>(ROUND(44.53+6.146*LN(B35)+0.145*(LN(B35)^2),1))/100</f>
        <v>0.64900000000000002</v>
      </c>
      <c r="C37" s="20"/>
      <c r="D37" s="20">
        <f>(ROUND(44.53+6.146*LN(D35)+0.145*(LN(D35)^2),1))/100</f>
        <v>0.64599999999999991</v>
      </c>
      <c r="E37" s="20"/>
      <c r="F37" s="20">
        <f>B37-D37</f>
        <v>3.0000000000001137E-3</v>
      </c>
    </row>
    <row r="38" spans="1:6" x14ac:dyDescent="0.2">
      <c r="B38" s="20"/>
      <c r="C38" s="20"/>
      <c r="D38" s="20"/>
      <c r="E38" s="20"/>
      <c r="F38" s="20"/>
    </row>
    <row r="39" spans="1:6" x14ac:dyDescent="0.2">
      <c r="A39" s="19" t="s">
        <v>316</v>
      </c>
    </row>
    <row r="40" spans="1:6" x14ac:dyDescent="0.2">
      <c r="B40" t="s">
        <v>158</v>
      </c>
      <c r="D40" t="s">
        <v>159</v>
      </c>
      <c r="F40" t="s">
        <v>160</v>
      </c>
    </row>
    <row r="41" spans="1:6" x14ac:dyDescent="0.2">
      <c r="A41" s="22" t="s">
        <v>311</v>
      </c>
      <c r="B41">
        <v>52.98</v>
      </c>
      <c r="C41" s="22" t="s">
        <v>313</v>
      </c>
      <c r="D41">
        <v>4.2699999999999996</v>
      </c>
      <c r="E41" s="22" t="s">
        <v>313</v>
      </c>
    </row>
    <row r="42" spans="1:6" x14ac:dyDescent="0.2">
      <c r="A42" s="22" t="s">
        <v>312</v>
      </c>
      <c r="B42">
        <v>26.59</v>
      </c>
      <c r="C42" s="22" t="s">
        <v>313</v>
      </c>
      <c r="D42">
        <v>26.59</v>
      </c>
      <c r="E42" s="22" t="s">
        <v>313</v>
      </c>
    </row>
    <row r="43" spans="1:6" x14ac:dyDescent="0.2">
      <c r="A43" t="s">
        <v>161</v>
      </c>
      <c r="B43">
        <f>(B41/B42)*365</f>
        <v>727.25460699511086</v>
      </c>
      <c r="C43" t="s">
        <v>162</v>
      </c>
      <c r="D43">
        <f>(D41/D42)*365</f>
        <v>58.614140654381337</v>
      </c>
      <c r="E43" t="s">
        <v>162</v>
      </c>
    </row>
    <row r="44" spans="1:6" x14ac:dyDescent="0.2">
      <c r="A44" t="s">
        <v>163</v>
      </c>
      <c r="B44" s="20">
        <f>(ROUND((43.75*B43)/(4.38+B43),1))/100</f>
        <v>0.435</v>
      </c>
      <c r="C44" s="20"/>
      <c r="D44" s="20">
        <f>(ROUND((43.75*D43)/(4.38+D43),1))/100</f>
        <v>0.40700000000000003</v>
      </c>
      <c r="E44" s="20"/>
      <c r="F44" s="20">
        <f>B44-D44</f>
        <v>2.7999999999999969E-2</v>
      </c>
    </row>
    <row r="45" spans="1:6" x14ac:dyDescent="0.2">
      <c r="A45" t="s">
        <v>164</v>
      </c>
      <c r="B45" s="20">
        <f>(ROUND(44.53+6.146*LN(B43)+0.145*(LN(B43)^2),1))/100</f>
        <v>0.91299999999999992</v>
      </c>
      <c r="C45" s="20"/>
      <c r="D45" s="20">
        <f>(ROUND(44.53+6.146*LN(D43)+0.145*(LN(D43)^2),1))/100</f>
        <v>0.72</v>
      </c>
      <c r="E45" s="20"/>
      <c r="F45" s="20">
        <f>B45-D45</f>
        <v>0.19299999999999995</v>
      </c>
    </row>
    <row r="47" spans="1:6" x14ac:dyDescent="0.2">
      <c r="A47" s="19" t="s">
        <v>317</v>
      </c>
    </row>
    <row r="48" spans="1:6" x14ac:dyDescent="0.2">
      <c r="B48" t="s">
        <v>158</v>
      </c>
      <c r="D48" t="s">
        <v>159</v>
      </c>
      <c r="F48" t="s">
        <v>160</v>
      </c>
    </row>
    <row r="49" spans="1:6" x14ac:dyDescent="0.2">
      <c r="A49" s="22" t="s">
        <v>311</v>
      </c>
      <c r="B49">
        <v>23.87</v>
      </c>
      <c r="C49" s="22" t="s">
        <v>313</v>
      </c>
      <c r="D49">
        <v>3.98</v>
      </c>
      <c r="E49" s="22" t="s">
        <v>313</v>
      </c>
    </row>
    <row r="50" spans="1:6" x14ac:dyDescent="0.2">
      <c r="A50" s="22" t="s">
        <v>312</v>
      </c>
      <c r="B50">
        <v>25.07</v>
      </c>
      <c r="C50" s="22" t="s">
        <v>313</v>
      </c>
      <c r="D50">
        <v>25.07</v>
      </c>
      <c r="E50" s="22" t="s">
        <v>313</v>
      </c>
    </row>
    <row r="51" spans="1:6" x14ac:dyDescent="0.2">
      <c r="A51" t="s">
        <v>161</v>
      </c>
      <c r="B51">
        <f>(B49/B50)*365</f>
        <v>347.52891902672519</v>
      </c>
      <c r="C51" t="s">
        <v>162</v>
      </c>
      <c r="D51">
        <f>(D49/D50)*365</f>
        <v>57.945751894694851</v>
      </c>
      <c r="E51" t="s">
        <v>162</v>
      </c>
    </row>
    <row r="52" spans="1:6" x14ac:dyDescent="0.2">
      <c r="A52" t="s">
        <v>163</v>
      </c>
      <c r="B52" s="20">
        <f>(ROUND((43.75*B51)/(4.38+B51),1))/100</f>
        <v>0.43200000000000005</v>
      </c>
      <c r="C52" s="20"/>
      <c r="D52" s="20">
        <f>(ROUND((43.75*D51)/(4.38+D51),1))/100</f>
        <v>0.40700000000000003</v>
      </c>
      <c r="E52" s="20"/>
      <c r="F52" s="20">
        <f>B52-D52</f>
        <v>2.5000000000000022E-2</v>
      </c>
    </row>
    <row r="53" spans="1:6" x14ac:dyDescent="0.2">
      <c r="A53" t="s">
        <v>164</v>
      </c>
      <c r="B53" s="20">
        <f>(ROUND(44.53+6.146*LN(B51)+0.145*(LN(B51)^2),1))/100</f>
        <v>0.85499999999999998</v>
      </c>
      <c r="C53" s="20"/>
      <c r="D53" s="20">
        <f>(ROUND(44.53+6.146*LN(D51)+0.145*(LN(D51)^2),1))/100</f>
        <v>0.71900000000000008</v>
      </c>
      <c r="E53" s="20"/>
      <c r="F53" s="20">
        <f>B53-D53</f>
        <v>0.1359999999999999</v>
      </c>
    </row>
    <row r="55" spans="1:6" x14ac:dyDescent="0.2">
      <c r="A55" s="19" t="s">
        <v>318</v>
      </c>
    </row>
    <row r="56" spans="1:6" x14ac:dyDescent="0.2">
      <c r="B56" t="s">
        <v>158</v>
      </c>
      <c r="D56" t="s">
        <v>159</v>
      </c>
      <c r="F56" t="s">
        <v>160</v>
      </c>
    </row>
    <row r="57" spans="1:6" x14ac:dyDescent="0.2">
      <c r="A57" s="22" t="s">
        <v>311</v>
      </c>
      <c r="B57">
        <v>8.33</v>
      </c>
      <c r="C57" s="22" t="s">
        <v>313</v>
      </c>
      <c r="D57">
        <v>1.85</v>
      </c>
      <c r="E57" s="22" t="s">
        <v>313</v>
      </c>
    </row>
    <row r="58" spans="1:6" x14ac:dyDescent="0.2">
      <c r="A58" s="22" t="s">
        <v>312</v>
      </c>
      <c r="B58">
        <v>15.68</v>
      </c>
      <c r="C58" s="22" t="s">
        <v>313</v>
      </c>
      <c r="D58">
        <v>15.68</v>
      </c>
      <c r="E58" s="22" t="s">
        <v>313</v>
      </c>
    </row>
    <row r="59" spans="1:6" x14ac:dyDescent="0.2">
      <c r="A59" t="s">
        <v>161</v>
      </c>
      <c r="B59">
        <f>(B57/B58)*365</f>
        <v>193.90625</v>
      </c>
      <c r="C59" t="s">
        <v>162</v>
      </c>
      <c r="D59">
        <f>(D57/D58)*365</f>
        <v>43.064413265306129</v>
      </c>
      <c r="E59" t="s">
        <v>162</v>
      </c>
    </row>
    <row r="60" spans="1:6" x14ac:dyDescent="0.2">
      <c r="A60" t="s">
        <v>163</v>
      </c>
      <c r="B60" s="20">
        <f>(ROUND((43.75*B59)/(4.38+B59),1))/100</f>
        <v>0.42799999999999999</v>
      </c>
      <c r="C60" s="20"/>
      <c r="D60" s="20">
        <f>(ROUND((43.75*D59)/(4.38+D59),1))/100</f>
        <v>0.39700000000000002</v>
      </c>
      <c r="E60" s="20"/>
      <c r="F60" s="20">
        <f>B60-D60</f>
        <v>3.0999999999999972E-2</v>
      </c>
    </row>
    <row r="61" spans="1:6" x14ac:dyDescent="0.2">
      <c r="A61" t="s">
        <v>164</v>
      </c>
      <c r="B61" s="20">
        <f>(ROUND(44.53+6.146*LN(B59)+0.145*(LN(B59)^2),1))/100</f>
        <v>0.80900000000000005</v>
      </c>
      <c r="C61" s="20"/>
      <c r="D61" s="20">
        <f>(ROUND(44.53+6.146*LN(D59)+0.145*(LN(D59)^2),1))/100</f>
        <v>0.69700000000000006</v>
      </c>
      <c r="E61" s="20"/>
      <c r="F61" s="20">
        <f>B61-D61</f>
        <v>0.11199999999999999</v>
      </c>
    </row>
    <row r="63" spans="1:6" x14ac:dyDescent="0.2">
      <c r="A63" s="19" t="s">
        <v>319</v>
      </c>
    </row>
    <row r="64" spans="1:6" x14ac:dyDescent="0.2">
      <c r="B64" t="s">
        <v>158</v>
      </c>
      <c r="D64" t="s">
        <v>159</v>
      </c>
      <c r="F64" t="s">
        <v>160</v>
      </c>
    </row>
    <row r="65" spans="1:6" x14ac:dyDescent="0.2">
      <c r="A65" s="22" t="s">
        <v>311</v>
      </c>
      <c r="B65">
        <v>34.200000000000003</v>
      </c>
      <c r="C65" s="22" t="s">
        <v>313</v>
      </c>
      <c r="D65">
        <v>6.51</v>
      </c>
      <c r="E65" s="22" t="s">
        <v>313</v>
      </c>
    </row>
    <row r="66" spans="1:6" x14ac:dyDescent="0.2">
      <c r="A66" s="22" t="s">
        <v>312</v>
      </c>
      <c r="B66">
        <v>41.8</v>
      </c>
      <c r="C66" s="22" t="s">
        <v>313</v>
      </c>
      <c r="D66">
        <v>41.8</v>
      </c>
      <c r="E66" s="22" t="s">
        <v>313</v>
      </c>
    </row>
    <row r="67" spans="1:6" x14ac:dyDescent="0.2">
      <c r="A67" t="s">
        <v>161</v>
      </c>
      <c r="B67">
        <f>(B65/B66)*365</f>
        <v>298.63636363636368</v>
      </c>
      <c r="C67" t="s">
        <v>162</v>
      </c>
      <c r="D67">
        <f>(D65/D66)*365</f>
        <v>56.845693779904309</v>
      </c>
      <c r="E67" t="s">
        <v>162</v>
      </c>
    </row>
    <row r="68" spans="1:6" x14ac:dyDescent="0.2">
      <c r="A68" t="s">
        <v>163</v>
      </c>
      <c r="B68" s="20">
        <f>(ROUND((43.75*B67)/(4.38+B67),1))/100</f>
        <v>0.43099999999999999</v>
      </c>
      <c r="C68" s="20"/>
      <c r="D68" s="20">
        <f>(ROUND((43.75*D67)/(4.38+D67),1))/100</f>
        <v>0.40600000000000003</v>
      </c>
      <c r="E68" s="20"/>
      <c r="F68" s="20">
        <f>B68-D68</f>
        <v>2.4999999999999967E-2</v>
      </c>
    </row>
    <row r="69" spans="1:6" x14ac:dyDescent="0.2">
      <c r="A69" t="s">
        <v>164</v>
      </c>
      <c r="B69" s="20">
        <f>(ROUND(44.53+6.146*LN(B67)+0.145*(LN(B67)^2),1))/100</f>
        <v>0.84299999999999997</v>
      </c>
      <c r="C69" s="20"/>
      <c r="D69" s="20">
        <f>(ROUND(44.53+6.146*LN(D67)+0.145*(LN(D67)^2),1))/100</f>
        <v>0.71700000000000008</v>
      </c>
      <c r="E69" s="20"/>
      <c r="F69" s="20">
        <f>B69-D69</f>
        <v>0.12599999999999989</v>
      </c>
    </row>
    <row r="71" spans="1:6" x14ac:dyDescent="0.2">
      <c r="A71" s="19" t="s">
        <v>217</v>
      </c>
    </row>
    <row r="72" spans="1:6" x14ac:dyDescent="0.2">
      <c r="B72" t="s">
        <v>158</v>
      </c>
      <c r="D72" t="s">
        <v>159</v>
      </c>
      <c r="F72" t="s">
        <v>160</v>
      </c>
    </row>
    <row r="73" spans="1:6" x14ac:dyDescent="0.2">
      <c r="A73" t="s">
        <v>161</v>
      </c>
      <c r="B73">
        <v>63</v>
      </c>
      <c r="C73" t="s">
        <v>162</v>
      </c>
      <c r="D73">
        <v>21</v>
      </c>
      <c r="E73" t="s">
        <v>162</v>
      </c>
    </row>
    <row r="74" spans="1:6" x14ac:dyDescent="0.2">
      <c r="A74" t="s">
        <v>163</v>
      </c>
      <c r="B74" s="20">
        <f>(ROUND((43.75*B73)/(4.38+B73),1))/100</f>
        <v>0.40899999999999997</v>
      </c>
      <c r="C74" s="20"/>
      <c r="D74" s="20">
        <f>(ROUND((43.75*D73)/(4.38+D73),1))/100</f>
        <v>0.36200000000000004</v>
      </c>
      <c r="E74" s="20"/>
      <c r="F74" s="20">
        <f>B74-D74</f>
        <v>4.6999999999999931E-2</v>
      </c>
    </row>
    <row r="75" spans="1:6" x14ac:dyDescent="0.2">
      <c r="A75" t="s">
        <v>164</v>
      </c>
      <c r="B75" s="20">
        <f>(ROUND(44.53+6.146*LN(B73)+0.145*(LN(B73)^2),1))/100</f>
        <v>0.72499999999999998</v>
      </c>
      <c r="C75" s="20"/>
      <c r="D75" s="20">
        <f>(ROUND(44.53+6.146*LN(D73)+0.145*(LN(D73)^2),1))/100</f>
        <v>0.64599999999999991</v>
      </c>
      <c r="E75" s="20"/>
      <c r="F75" s="20">
        <f>B75-D75</f>
        <v>7.900000000000007E-2</v>
      </c>
    </row>
    <row r="77" spans="1:6" x14ac:dyDescent="0.2">
      <c r="A77" s="19" t="s">
        <v>326</v>
      </c>
    </row>
    <row r="78" spans="1:6" x14ac:dyDescent="0.2">
      <c r="B78" t="s">
        <v>158</v>
      </c>
      <c r="D78" t="s">
        <v>159</v>
      </c>
      <c r="F78" t="s">
        <v>160</v>
      </c>
    </row>
    <row r="79" spans="1:6" x14ac:dyDescent="0.2">
      <c r="A79" t="s">
        <v>161</v>
      </c>
      <c r="B79">
        <v>83</v>
      </c>
      <c r="C79" t="s">
        <v>162</v>
      </c>
      <c r="D79">
        <v>21</v>
      </c>
      <c r="E79" t="s">
        <v>162</v>
      </c>
    </row>
    <row r="80" spans="1:6" x14ac:dyDescent="0.2">
      <c r="A80" t="s">
        <v>163</v>
      </c>
      <c r="B80" s="20">
        <f>(ROUND((43.75*B79)/(4.38+B79),1))/100</f>
        <v>0.41600000000000004</v>
      </c>
      <c r="C80" s="20"/>
      <c r="D80" s="20">
        <f>(ROUND((43.75*D79)/(4.38+D79),1))/100</f>
        <v>0.36200000000000004</v>
      </c>
      <c r="E80" s="20"/>
      <c r="F80" s="20">
        <f>B80-D80</f>
        <v>5.3999999999999992E-2</v>
      </c>
    </row>
    <row r="81" spans="1:6" x14ac:dyDescent="0.2">
      <c r="A81" t="s">
        <v>164</v>
      </c>
      <c r="B81" s="20">
        <f>(ROUND(44.53+6.146*LN(B79)+0.145*(LN(B79)^2),1))/100</f>
        <v>0.745</v>
      </c>
      <c r="C81" s="20"/>
      <c r="D81" s="20">
        <f>(ROUND(44.53+6.146*LN(D79)+0.145*(LN(D79)^2),1))/100</f>
        <v>0.64599999999999991</v>
      </c>
      <c r="E81" s="20"/>
      <c r="F81" s="20">
        <f>B81-D81</f>
        <v>9.9000000000000088E-2</v>
      </c>
    </row>
    <row r="83" spans="1:6" x14ac:dyDescent="0.2">
      <c r="A83" s="19" t="s">
        <v>236</v>
      </c>
    </row>
    <row r="84" spans="1:6" x14ac:dyDescent="0.2">
      <c r="B84" t="s">
        <v>158</v>
      </c>
      <c r="D84" t="s">
        <v>159</v>
      </c>
      <c r="F84" t="s">
        <v>160</v>
      </c>
    </row>
    <row r="85" spans="1:6" x14ac:dyDescent="0.2">
      <c r="A85" t="s">
        <v>161</v>
      </c>
      <c r="B85">
        <v>91</v>
      </c>
      <c r="C85" t="s">
        <v>162</v>
      </c>
      <c r="D85">
        <v>21</v>
      </c>
      <c r="E85" t="s">
        <v>162</v>
      </c>
    </row>
    <row r="86" spans="1:6" x14ac:dyDescent="0.2">
      <c r="A86" t="s">
        <v>163</v>
      </c>
      <c r="B86" s="20">
        <f>(ROUND((43.75*B85)/(4.38+B85),1))/100</f>
        <v>0.41700000000000004</v>
      </c>
      <c r="C86" s="20"/>
      <c r="D86" s="20">
        <f>(ROUND((43.75*D85)/(4.38+D85),1))/100</f>
        <v>0.36200000000000004</v>
      </c>
      <c r="E86" s="20"/>
      <c r="F86" s="20">
        <f>B86-D86</f>
        <v>5.4999999999999993E-2</v>
      </c>
    </row>
    <row r="87" spans="1:6" x14ac:dyDescent="0.2">
      <c r="A87" t="s">
        <v>164</v>
      </c>
      <c r="B87" s="20">
        <f>(ROUND(44.53+6.146*LN(B85)+0.145*(LN(B85)^2),1))/100</f>
        <v>0.752</v>
      </c>
      <c r="C87" s="20"/>
      <c r="D87" s="20">
        <f>(ROUND(44.53+6.146*LN(D85)+0.145*(LN(D85)^2),1))/100</f>
        <v>0.64599999999999991</v>
      </c>
      <c r="E87" s="20"/>
      <c r="F87" s="20">
        <f>B87-D87</f>
        <v>0.10600000000000009</v>
      </c>
    </row>
    <row r="89" spans="1:6" x14ac:dyDescent="0.2">
      <c r="A89" s="19" t="s">
        <v>327</v>
      </c>
    </row>
    <row r="90" spans="1:6" x14ac:dyDescent="0.2">
      <c r="B90" t="s">
        <v>158</v>
      </c>
      <c r="D90" t="s">
        <v>159</v>
      </c>
      <c r="F90" t="s">
        <v>160</v>
      </c>
    </row>
    <row r="91" spans="1:6" x14ac:dyDescent="0.2">
      <c r="A91" t="s">
        <v>161</v>
      </c>
      <c r="B91">
        <v>78</v>
      </c>
      <c r="C91" t="s">
        <v>162</v>
      </c>
      <c r="D91">
        <v>21</v>
      </c>
      <c r="E91" t="s">
        <v>162</v>
      </c>
    </row>
    <row r="92" spans="1:6" x14ac:dyDescent="0.2">
      <c r="A92" t="s">
        <v>163</v>
      </c>
      <c r="B92" s="20">
        <f>(ROUND((43.75*B91)/(4.38+B91),1))/100</f>
        <v>0.41399999999999998</v>
      </c>
      <c r="C92" s="20"/>
      <c r="D92" s="20">
        <f>(ROUND((43.75*D91)/(4.38+D91),1))/100</f>
        <v>0.36200000000000004</v>
      </c>
      <c r="E92" s="20"/>
      <c r="F92" s="20">
        <f>B92-D92</f>
        <v>5.1999999999999935E-2</v>
      </c>
    </row>
    <row r="93" spans="1:6" x14ac:dyDescent="0.2">
      <c r="A93" t="s">
        <v>164</v>
      </c>
      <c r="B93" s="20">
        <f>(ROUND(44.53+6.146*LN(B91)+0.145*(LN(B91)^2),1))/100</f>
        <v>0.74099999999999999</v>
      </c>
      <c r="C93" s="20"/>
      <c r="D93" s="20">
        <f>(ROUND(44.53+6.146*LN(D91)+0.145*(LN(D91)^2),1))/100</f>
        <v>0.64599999999999991</v>
      </c>
      <c r="E93" s="20"/>
      <c r="F93" s="20">
        <f>B93-D93</f>
        <v>9.5000000000000084E-2</v>
      </c>
    </row>
    <row r="95" spans="1:6" x14ac:dyDescent="0.2">
      <c r="A95" s="19" t="s">
        <v>274</v>
      </c>
    </row>
    <row r="96" spans="1:6" x14ac:dyDescent="0.2">
      <c r="B96" t="s">
        <v>158</v>
      </c>
      <c r="D96" t="s">
        <v>159</v>
      </c>
      <c r="F96" t="s">
        <v>160</v>
      </c>
    </row>
    <row r="97" spans="1:6" x14ac:dyDescent="0.2">
      <c r="A97" t="s">
        <v>161</v>
      </c>
      <c r="B97">
        <v>135.69999999999999</v>
      </c>
      <c r="C97" t="s">
        <v>162</v>
      </c>
      <c r="D97">
        <v>21</v>
      </c>
      <c r="E97" t="s">
        <v>162</v>
      </c>
    </row>
    <row r="98" spans="1:6" x14ac:dyDescent="0.2">
      <c r="A98" t="s">
        <v>163</v>
      </c>
      <c r="B98" s="20">
        <f>(ROUND((43.75*B97)/(4.38+B97),1))/100</f>
        <v>0.42399999999999999</v>
      </c>
      <c r="C98" s="20"/>
      <c r="D98" s="20">
        <f>(ROUND((43.75*D97)/(4.38+D97),1))/100</f>
        <v>0.36200000000000004</v>
      </c>
      <c r="E98" s="20"/>
      <c r="F98" s="20">
        <f>B98-D98</f>
        <v>6.1999999999999944E-2</v>
      </c>
    </row>
    <row r="99" spans="1:6" x14ac:dyDescent="0.2">
      <c r="A99" t="s">
        <v>164</v>
      </c>
      <c r="B99" s="20">
        <f>(ROUND(44.53+6.146*LN(B97)+0.145*(LN(B97)^2),1))/100</f>
        <v>0.78200000000000003</v>
      </c>
      <c r="C99" s="20"/>
      <c r="D99" s="20">
        <f>(ROUND(44.53+6.146*LN(D97)+0.145*(LN(D97)^2),1))/100</f>
        <v>0.64599999999999991</v>
      </c>
      <c r="E99" s="20"/>
      <c r="F99" s="20">
        <f>B99-D99</f>
        <v>0.13600000000000012</v>
      </c>
    </row>
    <row r="101" spans="1:6" x14ac:dyDescent="0.2">
      <c r="A101" s="19" t="s">
        <v>284</v>
      </c>
    </row>
    <row r="102" spans="1:6" x14ac:dyDescent="0.2">
      <c r="B102" t="s">
        <v>158</v>
      </c>
      <c r="D102" t="s">
        <v>159</v>
      </c>
      <c r="F102" t="s">
        <v>160</v>
      </c>
    </row>
    <row r="103" spans="1:6" x14ac:dyDescent="0.2">
      <c r="A103" t="s">
        <v>161</v>
      </c>
      <c r="B103">
        <v>27</v>
      </c>
      <c r="C103" t="s">
        <v>162</v>
      </c>
      <c r="D103">
        <v>21</v>
      </c>
      <c r="E103" t="s">
        <v>162</v>
      </c>
    </row>
    <row r="104" spans="1:6" x14ac:dyDescent="0.2">
      <c r="A104" t="s">
        <v>163</v>
      </c>
      <c r="B104" s="20">
        <f>(ROUND((43.75*B103)/(4.38+B103),1))/100</f>
        <v>0.376</v>
      </c>
      <c r="C104" s="20"/>
      <c r="D104" s="20">
        <f>(ROUND((43.75*D103)/(4.38+D103),1))/100</f>
        <v>0.36200000000000004</v>
      </c>
      <c r="E104" s="20"/>
      <c r="F104" s="20">
        <f>B104-D104</f>
        <v>1.3999999999999957E-2</v>
      </c>
    </row>
    <row r="105" spans="1:6" x14ac:dyDescent="0.2">
      <c r="A105" t="s">
        <v>164</v>
      </c>
      <c r="B105" s="20">
        <f>(ROUND(44.53+6.146*LN(B103)+0.145*(LN(B103)^2),1))/100</f>
        <v>0.66400000000000003</v>
      </c>
      <c r="C105" s="20"/>
      <c r="D105" s="20">
        <f>(ROUND(44.53+6.146*LN(D103)+0.145*(LN(D103)^2),1))/100</f>
        <v>0.64599999999999991</v>
      </c>
      <c r="E105" s="20"/>
      <c r="F105" s="20">
        <f>B105-D105</f>
        <v>1.8000000000000127E-2</v>
      </c>
    </row>
    <row r="107" spans="1:6" x14ac:dyDescent="0.2">
      <c r="A107" s="19" t="s">
        <v>336</v>
      </c>
    </row>
    <row r="108" spans="1:6" x14ac:dyDescent="0.2">
      <c r="B108" t="s">
        <v>158</v>
      </c>
      <c r="D108" t="s">
        <v>159</v>
      </c>
      <c r="F108" t="s">
        <v>160</v>
      </c>
    </row>
    <row r="109" spans="1:6" x14ac:dyDescent="0.2">
      <c r="A109" s="22" t="s">
        <v>311</v>
      </c>
      <c r="B109">
        <v>1.65</v>
      </c>
      <c r="C109" s="22" t="s">
        <v>313</v>
      </c>
      <c r="D109">
        <v>1.55</v>
      </c>
      <c r="E109" s="22" t="s">
        <v>313</v>
      </c>
    </row>
    <row r="110" spans="1:6" x14ac:dyDescent="0.2">
      <c r="A110" s="22" t="s">
        <v>312</v>
      </c>
      <c r="B110">
        <v>30.92</v>
      </c>
      <c r="C110" s="22" t="s">
        <v>313</v>
      </c>
      <c r="D110">
        <v>30.92</v>
      </c>
      <c r="E110" s="22" t="s">
        <v>313</v>
      </c>
    </row>
    <row r="111" spans="1:6" x14ac:dyDescent="0.2">
      <c r="A111" t="s">
        <v>161</v>
      </c>
      <c r="B111">
        <f>(B109/B110)*365</f>
        <v>19.477684346701164</v>
      </c>
      <c r="C111" t="s">
        <v>162</v>
      </c>
      <c r="D111">
        <f>(D109/D110)*365</f>
        <v>18.297218628719275</v>
      </c>
      <c r="E111" t="s">
        <v>162</v>
      </c>
    </row>
    <row r="112" spans="1:6" x14ac:dyDescent="0.2">
      <c r="A112" t="s">
        <v>163</v>
      </c>
      <c r="B112" s="20">
        <f>(ROUND((43.75*B111)/(4.38+B111),1))/100</f>
        <v>0.35700000000000004</v>
      </c>
      <c r="C112" s="20"/>
      <c r="D112" s="20">
        <f>(ROUND((43.75*D111)/(4.38+D111),1))/100</f>
        <v>0.35299999999999998</v>
      </c>
      <c r="E112" s="20"/>
      <c r="F112" s="20">
        <f>B112-D112</f>
        <v>4.0000000000000591E-3</v>
      </c>
    </row>
    <row r="113" spans="1:6" x14ac:dyDescent="0.2">
      <c r="A113" t="s">
        <v>164</v>
      </c>
      <c r="B113" s="20">
        <f>(ROUND(44.53+6.146*LN(B111)+0.145*(LN(B111)^2),1))/100</f>
        <v>0.6409999999999999</v>
      </c>
      <c r="C113" s="20"/>
      <c r="D113" s="20">
        <f>(ROUND(44.53+6.146*LN(D111)+0.145*(LN(D111)^2),1))/100</f>
        <v>0.63600000000000001</v>
      </c>
      <c r="E113" s="20"/>
      <c r="F113" s="20">
        <f>B113-D113</f>
        <v>4.9999999999998934E-3</v>
      </c>
    </row>
    <row r="115" spans="1:6" x14ac:dyDescent="0.2">
      <c r="A115" s="19" t="s">
        <v>338</v>
      </c>
    </row>
    <row r="116" spans="1:6" x14ac:dyDescent="0.2">
      <c r="B116" t="s">
        <v>158</v>
      </c>
      <c r="D116" t="s">
        <v>159</v>
      </c>
      <c r="F116" t="s">
        <v>160</v>
      </c>
    </row>
    <row r="117" spans="1:6" x14ac:dyDescent="0.2">
      <c r="A117" s="22" t="s">
        <v>311</v>
      </c>
      <c r="B117">
        <v>0.93</v>
      </c>
      <c r="C117" s="22" t="s">
        <v>313</v>
      </c>
      <c r="D117">
        <v>0.85</v>
      </c>
      <c r="E117" s="22" t="s">
        <v>313</v>
      </c>
    </row>
    <row r="118" spans="1:6" x14ac:dyDescent="0.2">
      <c r="A118" s="22" t="s">
        <v>312</v>
      </c>
      <c r="B118">
        <v>17.04</v>
      </c>
      <c r="C118" s="22" t="s">
        <v>313</v>
      </c>
      <c r="D118">
        <v>17.04</v>
      </c>
      <c r="E118" s="22" t="s">
        <v>313</v>
      </c>
    </row>
    <row r="119" spans="1:6" x14ac:dyDescent="0.2">
      <c r="A119" t="s">
        <v>161</v>
      </c>
      <c r="B119">
        <f>(B117/B118)*365</f>
        <v>19.920774647887324</v>
      </c>
      <c r="C119" t="s">
        <v>162</v>
      </c>
      <c r="D119">
        <f>(D117/D118)*365</f>
        <v>18.207159624413144</v>
      </c>
      <c r="E119" t="s">
        <v>162</v>
      </c>
    </row>
    <row r="120" spans="1:6" x14ac:dyDescent="0.2">
      <c r="A120" t="s">
        <v>163</v>
      </c>
      <c r="B120" s="20">
        <f>(ROUND((43.75*B119)/(4.38+B119),1))/100</f>
        <v>0.35899999999999999</v>
      </c>
      <c r="C120" s="20"/>
      <c r="D120" s="20">
        <f>(ROUND((43.75*D119)/(4.38+D119),1))/100</f>
        <v>0.35299999999999998</v>
      </c>
      <c r="E120" s="20"/>
      <c r="F120" s="20">
        <f>B120-D120</f>
        <v>6.0000000000000053E-3</v>
      </c>
    </row>
    <row r="121" spans="1:6" x14ac:dyDescent="0.2">
      <c r="A121" t="s">
        <v>164</v>
      </c>
      <c r="B121" s="20">
        <f>(ROUND(44.53+6.146*LN(B119)+0.145*(LN(B119)^2),1))/100</f>
        <v>0.64200000000000002</v>
      </c>
      <c r="C121" s="20"/>
      <c r="D121" s="20">
        <f>(ROUND(44.53+6.146*LN(D119)+0.145*(LN(D119)^2),1))/100</f>
        <v>0.63600000000000001</v>
      </c>
      <c r="E121" s="20"/>
      <c r="F121" s="20">
        <f>B121-D121</f>
        <v>6.0000000000000053E-3</v>
      </c>
    </row>
    <row r="123" spans="1:6" x14ac:dyDescent="0.2">
      <c r="A123" s="19" t="s">
        <v>339</v>
      </c>
    </row>
    <row r="124" spans="1:6" x14ac:dyDescent="0.2">
      <c r="B124" t="s">
        <v>158</v>
      </c>
      <c r="D124" t="s">
        <v>159</v>
      </c>
      <c r="F124" t="s">
        <v>160</v>
      </c>
    </row>
    <row r="125" spans="1:6" x14ac:dyDescent="0.2">
      <c r="A125" s="22" t="s">
        <v>311</v>
      </c>
      <c r="B125">
        <v>1.73</v>
      </c>
      <c r="C125" s="22" t="s">
        <v>313</v>
      </c>
      <c r="D125">
        <v>1.69</v>
      </c>
      <c r="E125" s="22" t="s">
        <v>313</v>
      </c>
    </row>
    <row r="126" spans="1:6" x14ac:dyDescent="0.2">
      <c r="A126" s="22" t="s">
        <v>312</v>
      </c>
      <c r="B126">
        <v>33.79</v>
      </c>
      <c r="C126" s="22" t="s">
        <v>313</v>
      </c>
      <c r="D126">
        <v>33.79</v>
      </c>
      <c r="E126" s="22" t="s">
        <v>313</v>
      </c>
    </row>
    <row r="127" spans="1:6" x14ac:dyDescent="0.2">
      <c r="A127" t="s">
        <v>161</v>
      </c>
      <c r="B127">
        <f>(B125/B126)*365</f>
        <v>18.687481503403376</v>
      </c>
      <c r="C127" t="s">
        <v>162</v>
      </c>
      <c r="D127">
        <f>(D125/D126)*365</f>
        <v>18.255401006214857</v>
      </c>
      <c r="E127" t="s">
        <v>162</v>
      </c>
    </row>
    <row r="128" spans="1:6" x14ac:dyDescent="0.2">
      <c r="A128" t="s">
        <v>163</v>
      </c>
      <c r="B128" s="20">
        <f>(ROUND((43.75*B127)/(4.38+B127),1))/100</f>
        <v>0.35399999999999998</v>
      </c>
      <c r="C128" s="20"/>
      <c r="D128" s="20">
        <f>(ROUND((43.75*D127)/(4.38+D127),1))/100</f>
        <v>0.35299999999999998</v>
      </c>
      <c r="E128" s="20"/>
      <c r="F128" s="20">
        <f>B128-D128</f>
        <v>1.0000000000000009E-3</v>
      </c>
    </row>
    <row r="129" spans="1:6" x14ac:dyDescent="0.2">
      <c r="A129" t="s">
        <v>164</v>
      </c>
      <c r="B129" s="20">
        <f>(ROUND(44.53+6.146*LN(B127)+0.145*(LN(B127)^2),1))/100</f>
        <v>0.63800000000000001</v>
      </c>
      <c r="C129" s="20"/>
      <c r="D129" s="20">
        <f>(ROUND(44.53+6.146*LN(D127)+0.145*(LN(D127)^2),1))/100</f>
        <v>0.63600000000000001</v>
      </c>
      <c r="E129" s="20"/>
      <c r="F129" s="20">
        <f>B129-D129</f>
        <v>2.0000000000000018E-3</v>
      </c>
    </row>
    <row r="131" spans="1:6" x14ac:dyDescent="0.2">
      <c r="A131" s="19" t="s">
        <v>211</v>
      </c>
    </row>
    <row r="132" spans="1:6" x14ac:dyDescent="0.2">
      <c r="B132" t="s">
        <v>158</v>
      </c>
      <c r="D132" t="s">
        <v>159</v>
      </c>
      <c r="F132" t="s">
        <v>160</v>
      </c>
    </row>
    <row r="133" spans="1:6" x14ac:dyDescent="0.2">
      <c r="A133" s="22" t="s">
        <v>311</v>
      </c>
      <c r="B133">
        <v>11.49</v>
      </c>
      <c r="C133" s="22" t="s">
        <v>313</v>
      </c>
      <c r="D133">
        <v>2.23</v>
      </c>
      <c r="E133" s="22" t="s">
        <v>313</v>
      </c>
    </row>
    <row r="134" spans="1:6" x14ac:dyDescent="0.2">
      <c r="A134" s="22" t="s">
        <v>312</v>
      </c>
      <c r="B134">
        <v>38.826999999999998</v>
      </c>
      <c r="C134" s="22" t="s">
        <v>313</v>
      </c>
      <c r="D134">
        <v>38.826999999999998</v>
      </c>
      <c r="E134" s="22" t="s">
        <v>313</v>
      </c>
    </row>
    <row r="135" spans="1:6" x14ac:dyDescent="0.2">
      <c r="A135" t="s">
        <v>161</v>
      </c>
      <c r="B135">
        <f>(B133/B134)*365</f>
        <v>108.01375331599145</v>
      </c>
      <c r="C135" t="s">
        <v>162</v>
      </c>
      <c r="D135">
        <f>(D133/D134)*365</f>
        <v>20.963504777603216</v>
      </c>
      <c r="E135" t="s">
        <v>162</v>
      </c>
    </row>
    <row r="136" spans="1:6" x14ac:dyDescent="0.2">
      <c r="A136" t="s">
        <v>163</v>
      </c>
      <c r="B136" s="20">
        <f>(ROUND((43.75*B135)/(4.38+B135),1))/100</f>
        <v>0.42</v>
      </c>
      <c r="C136" s="20"/>
      <c r="D136" s="20">
        <f>(ROUND((43.75*D135)/(4.38+D135),1))/100</f>
        <v>0.36200000000000004</v>
      </c>
      <c r="E136" s="20"/>
      <c r="F136" s="20">
        <f>B136-D136</f>
        <v>5.799999999999994E-2</v>
      </c>
    </row>
    <row r="137" spans="1:6" x14ac:dyDescent="0.2">
      <c r="A137" t="s">
        <v>164</v>
      </c>
      <c r="B137" s="20">
        <f>(ROUND(44.53+6.146*LN(B135)+0.145*(LN(B135)^2),1))/100</f>
        <v>0.76500000000000001</v>
      </c>
      <c r="C137" s="20"/>
      <c r="D137" s="20">
        <f>(ROUND(44.53+6.146*LN(D135)+0.145*(LN(D135)^2),1))/100</f>
        <v>0.64599999999999991</v>
      </c>
      <c r="E137" s="20"/>
      <c r="F137" s="20">
        <f>B137-D137</f>
        <v>0.11900000000000011</v>
      </c>
    </row>
    <row r="139" spans="1:6" x14ac:dyDescent="0.2">
      <c r="A139" s="19" t="s">
        <v>341</v>
      </c>
    </row>
    <row r="140" spans="1:6" x14ac:dyDescent="0.2">
      <c r="B140" t="s">
        <v>158</v>
      </c>
      <c r="D140" t="s">
        <v>159</v>
      </c>
      <c r="F140" t="s">
        <v>160</v>
      </c>
    </row>
    <row r="141" spans="1:6" x14ac:dyDescent="0.2">
      <c r="A141" s="22" t="s">
        <v>311</v>
      </c>
      <c r="B141">
        <v>13.03</v>
      </c>
      <c r="C141" s="22" t="s">
        <v>313</v>
      </c>
      <c r="D141">
        <v>2.68</v>
      </c>
      <c r="E141" s="22" t="s">
        <v>313</v>
      </c>
    </row>
    <row r="142" spans="1:6" x14ac:dyDescent="0.2">
      <c r="A142" s="22" t="s">
        <v>312</v>
      </c>
      <c r="B142">
        <v>46.585999999999999</v>
      </c>
      <c r="C142" s="22" t="s">
        <v>313</v>
      </c>
      <c r="D142">
        <v>46.585999999999999</v>
      </c>
      <c r="E142" s="22" t="s">
        <v>313</v>
      </c>
    </row>
    <row r="143" spans="1:6" x14ac:dyDescent="0.2">
      <c r="A143" t="s">
        <v>161</v>
      </c>
      <c r="B143">
        <f>(B141/B142)*365</f>
        <v>102.08968359593011</v>
      </c>
      <c r="C143" t="s">
        <v>162</v>
      </c>
      <c r="D143">
        <f>(D141/D142)*365</f>
        <v>20.997724638303357</v>
      </c>
      <c r="E143" t="s">
        <v>162</v>
      </c>
    </row>
    <row r="144" spans="1:6" x14ac:dyDescent="0.2">
      <c r="A144" t="s">
        <v>163</v>
      </c>
      <c r="B144" s="20">
        <f>(ROUND((43.75*B143)/(4.38+B143),1))/100</f>
        <v>0.42</v>
      </c>
      <c r="C144" s="20"/>
      <c r="D144" s="20">
        <f>(ROUND((43.75*D143)/(4.38+D143),1))/100</f>
        <v>0.36200000000000004</v>
      </c>
      <c r="E144" s="20"/>
      <c r="F144" s="20">
        <f>B144-D144</f>
        <v>5.799999999999994E-2</v>
      </c>
    </row>
    <row r="145" spans="1:6" x14ac:dyDescent="0.2">
      <c r="A145" t="s">
        <v>164</v>
      </c>
      <c r="B145" s="20">
        <f>(ROUND(44.53+6.146*LN(B143)+0.145*(LN(B143)^2),1))/100</f>
        <v>0.7609999999999999</v>
      </c>
      <c r="C145" s="20"/>
      <c r="D145" s="20">
        <f>(ROUND(44.53+6.146*LN(D143)+0.145*(LN(D143)^2),1))/100</f>
        <v>0.64599999999999991</v>
      </c>
      <c r="E145" s="20"/>
      <c r="F145" s="20">
        <f>B145-D145</f>
        <v>0.11499999999999999</v>
      </c>
    </row>
    <row r="147" spans="1:6" x14ac:dyDescent="0.2">
      <c r="A147" s="19" t="s">
        <v>342</v>
      </c>
    </row>
    <row r="148" spans="1:6" x14ac:dyDescent="0.2">
      <c r="B148" t="s">
        <v>158</v>
      </c>
      <c r="D148" t="s">
        <v>159</v>
      </c>
      <c r="F148" t="s">
        <v>160</v>
      </c>
    </row>
    <row r="149" spans="1:6" x14ac:dyDescent="0.2">
      <c r="A149" s="22" t="s">
        <v>311</v>
      </c>
      <c r="B149">
        <v>8.39</v>
      </c>
      <c r="C149" s="22" t="s">
        <v>313</v>
      </c>
      <c r="D149">
        <v>2.4700000000000002</v>
      </c>
      <c r="E149" s="22" t="s">
        <v>313</v>
      </c>
    </row>
    <row r="150" spans="1:6" x14ac:dyDescent="0.2">
      <c r="A150" s="22" t="s">
        <v>312</v>
      </c>
      <c r="B150">
        <v>42.874000000000002</v>
      </c>
      <c r="C150" s="22" t="s">
        <v>313</v>
      </c>
      <c r="D150">
        <v>42.874000000000002</v>
      </c>
      <c r="E150" s="22" t="s">
        <v>313</v>
      </c>
    </row>
    <row r="151" spans="1:6" x14ac:dyDescent="0.2">
      <c r="A151" t="s">
        <v>161</v>
      </c>
      <c r="B151">
        <f>(B149/B150)*365</f>
        <v>71.426738816065679</v>
      </c>
      <c r="C151" t="s">
        <v>162</v>
      </c>
      <c r="D151">
        <f>(D149/D150)*365</f>
        <v>21.027895694360218</v>
      </c>
      <c r="E151" t="s">
        <v>162</v>
      </c>
    </row>
    <row r="152" spans="1:6" x14ac:dyDescent="0.2">
      <c r="A152" t="s">
        <v>163</v>
      </c>
      <c r="B152" s="20">
        <f>(ROUND((43.75*B151)/(4.38+B151),1))/100</f>
        <v>0.41200000000000003</v>
      </c>
      <c r="C152" s="20"/>
      <c r="D152" s="20">
        <f>(ROUND((43.75*D151)/(4.38+D151),1))/100</f>
        <v>0.36200000000000004</v>
      </c>
      <c r="E152" s="20"/>
      <c r="F152" s="20">
        <f>B152-D152</f>
        <v>4.9999999999999989E-2</v>
      </c>
    </row>
    <row r="153" spans="1:6" x14ac:dyDescent="0.2">
      <c r="A153" t="s">
        <v>164</v>
      </c>
      <c r="B153" s="20">
        <f>(ROUND(44.53+6.146*LN(B151)+0.145*(LN(B151)^2),1))/100</f>
        <v>0.7340000000000001</v>
      </c>
      <c r="C153" s="20"/>
      <c r="D153" s="20">
        <f>(ROUND(44.53+6.146*LN(D151)+0.145*(LN(D151)^2),1))/100</f>
        <v>0.64599999999999991</v>
      </c>
      <c r="E153" s="20"/>
      <c r="F153" s="20">
        <f>B153-D153</f>
        <v>8.8000000000000189E-2</v>
      </c>
    </row>
    <row r="155" spans="1:6" x14ac:dyDescent="0.2">
      <c r="A155" s="19" t="s">
        <v>343</v>
      </c>
    </row>
    <row r="156" spans="1:6" x14ac:dyDescent="0.2">
      <c r="B156" t="s">
        <v>158</v>
      </c>
      <c r="D156" t="s">
        <v>159</v>
      </c>
      <c r="F156" t="s">
        <v>160</v>
      </c>
    </row>
    <row r="157" spans="1:6" x14ac:dyDescent="0.2">
      <c r="A157" s="22" t="s">
        <v>311</v>
      </c>
      <c r="B157">
        <v>16.05</v>
      </c>
      <c r="C157" s="22" t="s">
        <v>313</v>
      </c>
      <c r="D157">
        <v>5.05</v>
      </c>
      <c r="E157" s="22" t="s">
        <v>313</v>
      </c>
    </row>
    <row r="158" spans="1:6" x14ac:dyDescent="0.2">
      <c r="A158" s="22" t="s">
        <v>312</v>
      </c>
      <c r="B158">
        <v>87.706999999999994</v>
      </c>
      <c r="C158" s="22" t="s">
        <v>313</v>
      </c>
      <c r="D158">
        <v>87.706999999999994</v>
      </c>
      <c r="E158" s="22" t="s">
        <v>313</v>
      </c>
    </row>
    <row r="159" spans="1:6" x14ac:dyDescent="0.2">
      <c r="A159" t="s">
        <v>161</v>
      </c>
      <c r="B159">
        <f>(B157/B158)*365</f>
        <v>66.793414436704026</v>
      </c>
      <c r="C159" t="s">
        <v>162</v>
      </c>
      <c r="D159">
        <f>(D157/D158)*365</f>
        <v>21.015996442701269</v>
      </c>
      <c r="E159" t="s">
        <v>162</v>
      </c>
    </row>
    <row r="160" spans="1:6" x14ac:dyDescent="0.2">
      <c r="A160" t="s">
        <v>163</v>
      </c>
      <c r="B160" s="20">
        <f>(ROUND((43.75*B159)/(4.38+B159),1))/100</f>
        <v>0.41100000000000003</v>
      </c>
      <c r="C160" s="20"/>
      <c r="D160" s="20">
        <f>(ROUND((43.75*D159)/(4.38+D159),1))/100</f>
        <v>0.36200000000000004</v>
      </c>
      <c r="E160" s="20"/>
      <c r="F160" s="20">
        <f>B160-D160</f>
        <v>4.8999999999999988E-2</v>
      </c>
    </row>
    <row r="161" spans="1:8" x14ac:dyDescent="0.2">
      <c r="A161" t="s">
        <v>164</v>
      </c>
      <c r="B161" s="20">
        <f>(ROUND(44.53+6.146*LN(B159)+0.145*(LN(B159)^2),1))/100</f>
        <v>0.72900000000000009</v>
      </c>
      <c r="C161" s="20"/>
      <c r="D161" s="20">
        <f>(ROUND(44.53+6.146*LN(D159)+0.145*(LN(D159)^2),1))/100</f>
        <v>0.64599999999999991</v>
      </c>
      <c r="E161" s="20"/>
      <c r="F161" s="20">
        <f>B161-D161</f>
        <v>8.3000000000000185E-2</v>
      </c>
    </row>
    <row r="163" spans="1:8" x14ac:dyDescent="0.2">
      <c r="A163" s="19" t="s">
        <v>344</v>
      </c>
    </row>
    <row r="164" spans="1:8" x14ac:dyDescent="0.2">
      <c r="B164" t="s">
        <v>158</v>
      </c>
      <c r="D164" t="s">
        <v>159</v>
      </c>
      <c r="F164" t="s">
        <v>160</v>
      </c>
    </row>
    <row r="165" spans="1:8" x14ac:dyDescent="0.2">
      <c r="A165" s="22" t="s">
        <v>311</v>
      </c>
      <c r="B165">
        <v>3.57</v>
      </c>
      <c r="C165" s="22" t="s">
        <v>313</v>
      </c>
      <c r="D165">
        <v>3.15</v>
      </c>
      <c r="E165" s="22" t="s">
        <v>313</v>
      </c>
    </row>
    <row r="166" spans="1:8" x14ac:dyDescent="0.2">
      <c r="A166" s="22" t="s">
        <v>312</v>
      </c>
      <c r="B166">
        <v>41.106999999999999</v>
      </c>
      <c r="C166" s="22" t="s">
        <v>313</v>
      </c>
      <c r="D166">
        <v>41.106999999999999</v>
      </c>
      <c r="E166" s="22" t="s">
        <v>313</v>
      </c>
    </row>
    <row r="167" spans="1:8" x14ac:dyDescent="0.2">
      <c r="A167" t="s">
        <v>161</v>
      </c>
      <c r="B167">
        <f>(B165/B166)*365</f>
        <v>31.698980708881699</v>
      </c>
      <c r="C167" t="s">
        <v>162</v>
      </c>
      <c r="D167">
        <f>(D165/D166)*365</f>
        <v>27.969688860777971</v>
      </c>
      <c r="E167" t="s">
        <v>162</v>
      </c>
    </row>
    <row r="168" spans="1:8" x14ac:dyDescent="0.2">
      <c r="A168" t="s">
        <v>163</v>
      </c>
      <c r="B168" s="20">
        <f>(ROUND((43.75*B167)/(4.38+B167),1))/100</f>
        <v>0.38400000000000001</v>
      </c>
      <c r="C168" s="20"/>
      <c r="D168" s="20">
        <f>(ROUND((43.75*D167)/(4.38+D167),1))/100</f>
        <v>0.37799999999999995</v>
      </c>
      <c r="E168" s="20"/>
      <c r="F168" s="20">
        <f>B168-D168</f>
        <v>6.0000000000000608E-3</v>
      </c>
    </row>
    <row r="169" spans="1:8" x14ac:dyDescent="0.2">
      <c r="A169" t="s">
        <v>164</v>
      </c>
      <c r="B169" s="20">
        <f>(ROUND(44.53+6.146*LN(B167)+0.145*(LN(B167)^2),1))/100</f>
        <v>0.67500000000000004</v>
      </c>
      <c r="C169" s="20"/>
      <c r="D169" s="20">
        <f>(ROUND(44.53+6.146*LN(D167)+0.145*(LN(D167)^2),1))/100</f>
        <v>0.66599999999999993</v>
      </c>
      <c r="E169" s="20"/>
      <c r="F169" s="20">
        <f>B169-D169</f>
        <v>9.000000000000119E-3</v>
      </c>
    </row>
    <row r="171" spans="1:8" x14ac:dyDescent="0.2">
      <c r="A171" s="19" t="s">
        <v>232</v>
      </c>
    </row>
    <row r="172" spans="1:8" x14ac:dyDescent="0.2">
      <c r="B172" t="s">
        <v>158</v>
      </c>
      <c r="D172" t="s">
        <v>159</v>
      </c>
      <c r="F172" t="s">
        <v>160</v>
      </c>
    </row>
    <row r="173" spans="1:8" x14ac:dyDescent="0.2">
      <c r="A173" s="22" t="s">
        <v>311</v>
      </c>
      <c r="B173">
        <v>1.4</v>
      </c>
      <c r="C173" s="22" t="s">
        <v>313</v>
      </c>
      <c r="D173">
        <v>1.34</v>
      </c>
      <c r="E173" s="22" t="s">
        <v>313</v>
      </c>
      <c r="H173" s="22" t="s">
        <v>521</v>
      </c>
    </row>
    <row r="174" spans="1:8" x14ac:dyDescent="0.2">
      <c r="A174" s="22" t="s">
        <v>312</v>
      </c>
      <c r="C174" s="22" t="s">
        <v>313</v>
      </c>
      <c r="E174" s="22" t="s">
        <v>313</v>
      </c>
    </row>
    <row r="175" spans="1:8" x14ac:dyDescent="0.2">
      <c r="A175" t="s">
        <v>161</v>
      </c>
      <c r="B175" t="e">
        <f>(B173/B174)*365</f>
        <v>#DIV/0!</v>
      </c>
      <c r="C175" t="s">
        <v>162</v>
      </c>
      <c r="D175" t="e">
        <f>(D173/D174)*365</f>
        <v>#DIV/0!</v>
      </c>
      <c r="E175" t="s">
        <v>162</v>
      </c>
    </row>
    <row r="176" spans="1:8" x14ac:dyDescent="0.2">
      <c r="A176" t="s">
        <v>163</v>
      </c>
      <c r="B176" s="20" t="e">
        <f>(ROUND((43.75*B175)/(4.38+B175),1))/100</f>
        <v>#DIV/0!</v>
      </c>
      <c r="C176" s="20"/>
      <c r="D176" s="20" t="e">
        <f>(ROUND((43.75*D175)/(4.38+D175),1))/100</f>
        <v>#DIV/0!</v>
      </c>
      <c r="E176" s="20"/>
      <c r="F176" s="20" t="e">
        <f>B176-D176</f>
        <v>#DIV/0!</v>
      </c>
    </row>
    <row r="177" spans="1:8" x14ac:dyDescent="0.2">
      <c r="A177" t="s">
        <v>164</v>
      </c>
      <c r="B177" s="20" t="e">
        <f>(ROUND(44.53+6.146*LN(B175)+0.145*(LN(B175)^2),1))/100</f>
        <v>#DIV/0!</v>
      </c>
      <c r="C177" s="20"/>
      <c r="D177" s="20" t="e">
        <f>(ROUND(44.53+6.146*LN(D175)+0.145*(LN(D175)^2),1))/100</f>
        <v>#DIV/0!</v>
      </c>
      <c r="E177" s="20"/>
      <c r="F177" s="20" t="e">
        <f>B177-D177</f>
        <v>#DIV/0!</v>
      </c>
    </row>
    <row r="179" spans="1:8" x14ac:dyDescent="0.2">
      <c r="A179" s="19" t="s">
        <v>358</v>
      </c>
    </row>
    <row r="180" spans="1:8" x14ac:dyDescent="0.2">
      <c r="B180" t="s">
        <v>158</v>
      </c>
      <c r="D180" t="s">
        <v>159</v>
      </c>
      <c r="F180" t="s">
        <v>160</v>
      </c>
    </row>
    <row r="181" spans="1:8" x14ac:dyDescent="0.2">
      <c r="A181" s="22" t="s">
        <v>311</v>
      </c>
      <c r="B181">
        <v>2.64</v>
      </c>
      <c r="C181" s="22" t="s">
        <v>313</v>
      </c>
      <c r="D181">
        <v>2.64</v>
      </c>
      <c r="E181" s="22" t="s">
        <v>313</v>
      </c>
      <c r="H181" s="22" t="s">
        <v>522</v>
      </c>
    </row>
    <row r="182" spans="1:8" x14ac:dyDescent="0.2">
      <c r="A182" s="22" t="s">
        <v>312</v>
      </c>
      <c r="C182" s="22" t="s">
        <v>313</v>
      </c>
      <c r="E182" s="22" t="s">
        <v>313</v>
      </c>
    </row>
    <row r="183" spans="1:8" x14ac:dyDescent="0.2">
      <c r="A183" t="s">
        <v>161</v>
      </c>
      <c r="B183" t="e">
        <f>(B181/B182)*365</f>
        <v>#DIV/0!</v>
      </c>
      <c r="C183" t="s">
        <v>162</v>
      </c>
      <c r="D183" t="e">
        <f>(D181/D182)*365</f>
        <v>#DIV/0!</v>
      </c>
      <c r="E183" t="s">
        <v>162</v>
      </c>
    </row>
    <row r="184" spans="1:8" x14ac:dyDescent="0.2">
      <c r="A184" t="s">
        <v>163</v>
      </c>
      <c r="B184" s="20" t="e">
        <f>(ROUND((43.75*B183)/(4.38+B183),1))/100</f>
        <v>#DIV/0!</v>
      </c>
      <c r="C184" s="20"/>
      <c r="D184" s="20" t="e">
        <f>(ROUND((43.75*D183)/(4.38+D183),1))/100</f>
        <v>#DIV/0!</v>
      </c>
      <c r="E184" s="20"/>
      <c r="F184" s="20" t="e">
        <f>B184-D184</f>
        <v>#DIV/0!</v>
      </c>
    </row>
    <row r="185" spans="1:8" x14ac:dyDescent="0.2">
      <c r="A185" t="s">
        <v>164</v>
      </c>
      <c r="B185" s="20" t="e">
        <f>(ROUND(44.53+6.146*LN(B183)+0.145*(LN(B183)^2),1))/100</f>
        <v>#DIV/0!</v>
      </c>
      <c r="C185" s="20"/>
      <c r="D185" s="20" t="e">
        <f>(ROUND(44.53+6.146*LN(D183)+0.145*(LN(D183)^2),1))/100</f>
        <v>#DIV/0!</v>
      </c>
      <c r="E185" s="20"/>
      <c r="F185" s="20" t="e">
        <f>B185-D185</f>
        <v>#DIV/0!</v>
      </c>
    </row>
    <row r="187" spans="1:8" x14ac:dyDescent="0.2">
      <c r="A187" s="19" t="s">
        <v>360</v>
      </c>
    </row>
    <row r="188" spans="1:8" x14ac:dyDescent="0.2">
      <c r="B188" t="s">
        <v>158</v>
      </c>
      <c r="D188" t="s">
        <v>159</v>
      </c>
      <c r="F188" t="s">
        <v>160</v>
      </c>
    </row>
    <row r="189" spans="1:8" x14ac:dyDescent="0.2">
      <c r="A189" s="22" t="s">
        <v>311</v>
      </c>
      <c r="B189">
        <v>10.64</v>
      </c>
      <c r="C189" s="22" t="s">
        <v>313</v>
      </c>
      <c r="D189">
        <v>7.74</v>
      </c>
      <c r="E189" s="22" t="s">
        <v>313</v>
      </c>
    </row>
    <row r="190" spans="1:8" x14ac:dyDescent="0.2">
      <c r="A190" s="22" t="s">
        <v>312</v>
      </c>
      <c r="C190" s="22" t="s">
        <v>313</v>
      </c>
      <c r="E190" s="22" t="s">
        <v>313</v>
      </c>
      <c r="G190" s="22" t="s">
        <v>525</v>
      </c>
    </row>
    <row r="191" spans="1:8" x14ac:dyDescent="0.2">
      <c r="A191" t="s">
        <v>161</v>
      </c>
      <c r="B191" t="e">
        <f>(B189/B190)*365</f>
        <v>#DIV/0!</v>
      </c>
      <c r="C191" t="s">
        <v>162</v>
      </c>
      <c r="D191" t="e">
        <f>(D189/D190)*365</f>
        <v>#DIV/0!</v>
      </c>
      <c r="E191" t="s">
        <v>162</v>
      </c>
    </row>
    <row r="192" spans="1:8" x14ac:dyDescent="0.2">
      <c r="A192" t="s">
        <v>163</v>
      </c>
      <c r="B192" s="20" t="e">
        <f>(ROUND((43.75*B191)/(4.38+B191),1))/100</f>
        <v>#DIV/0!</v>
      </c>
      <c r="C192" s="20"/>
      <c r="D192" s="20" t="e">
        <f>(ROUND((43.75*D191)/(4.38+D191),1))/100</f>
        <v>#DIV/0!</v>
      </c>
      <c r="E192" s="20"/>
      <c r="F192" s="20" t="e">
        <f>B192-D192</f>
        <v>#DIV/0!</v>
      </c>
    </row>
    <row r="193" spans="1:7" x14ac:dyDescent="0.2">
      <c r="A193" t="s">
        <v>164</v>
      </c>
      <c r="B193" s="20" t="e">
        <f>(ROUND(44.53+6.146*LN(B191)+0.145*(LN(B191)^2),1))/100</f>
        <v>#DIV/0!</v>
      </c>
      <c r="C193" s="20"/>
      <c r="D193" s="20" t="e">
        <f>(ROUND(44.53+6.146*LN(D191)+0.145*(LN(D191)^2),1))/100</f>
        <v>#DIV/0!</v>
      </c>
      <c r="E193" s="20"/>
      <c r="F193" s="20" t="e">
        <f>B193-D193</f>
        <v>#DIV/0!</v>
      </c>
    </row>
    <row r="195" spans="1:7" x14ac:dyDescent="0.2">
      <c r="A195" s="19" t="s">
        <v>361</v>
      </c>
    </row>
    <row r="196" spans="1:7" x14ac:dyDescent="0.2">
      <c r="B196" t="s">
        <v>158</v>
      </c>
      <c r="D196" t="s">
        <v>159</v>
      </c>
      <c r="F196" t="s">
        <v>160</v>
      </c>
    </row>
    <row r="197" spans="1:7" x14ac:dyDescent="0.2">
      <c r="A197" s="22" t="s">
        <v>311</v>
      </c>
      <c r="B197">
        <v>3.24</v>
      </c>
      <c r="C197" s="22" t="s">
        <v>313</v>
      </c>
      <c r="D197">
        <v>3.12</v>
      </c>
      <c r="E197" s="22" t="s">
        <v>313</v>
      </c>
    </row>
    <row r="198" spans="1:7" x14ac:dyDescent="0.2">
      <c r="A198" s="22" t="s">
        <v>312</v>
      </c>
      <c r="C198" s="22" t="s">
        <v>313</v>
      </c>
      <c r="E198" s="22" t="s">
        <v>313</v>
      </c>
      <c r="G198" s="22" t="s">
        <v>523</v>
      </c>
    </row>
    <row r="199" spans="1:7" x14ac:dyDescent="0.2">
      <c r="A199" t="s">
        <v>161</v>
      </c>
      <c r="B199" t="e">
        <f>(B197/B198)*365</f>
        <v>#DIV/0!</v>
      </c>
      <c r="C199" t="s">
        <v>162</v>
      </c>
      <c r="D199" t="e">
        <f>(D197/D198)*365</f>
        <v>#DIV/0!</v>
      </c>
      <c r="E199" t="s">
        <v>162</v>
      </c>
    </row>
    <row r="200" spans="1:7" x14ac:dyDescent="0.2">
      <c r="A200" t="s">
        <v>163</v>
      </c>
      <c r="B200" s="20" t="e">
        <f>(ROUND((43.75*B199)/(4.38+B199),1))/100</f>
        <v>#DIV/0!</v>
      </c>
      <c r="C200" s="20"/>
      <c r="D200" s="20" t="e">
        <f>(ROUND((43.75*D199)/(4.38+D199),1))/100</f>
        <v>#DIV/0!</v>
      </c>
      <c r="E200" s="20"/>
      <c r="F200" s="20" t="e">
        <f>B200-D200</f>
        <v>#DIV/0!</v>
      </c>
    </row>
    <row r="201" spans="1:7" x14ac:dyDescent="0.2">
      <c r="A201" t="s">
        <v>164</v>
      </c>
      <c r="B201" s="20" t="e">
        <f>(ROUND(44.53+6.146*LN(B199)+0.145*(LN(B199)^2),1))/100</f>
        <v>#DIV/0!</v>
      </c>
      <c r="C201" s="20"/>
      <c r="D201" s="20" t="e">
        <f>(ROUND(44.53+6.146*LN(D199)+0.145*(LN(D199)^2),1))/100</f>
        <v>#DIV/0!</v>
      </c>
      <c r="E201" s="20"/>
      <c r="F201" s="20" t="e">
        <f>B201-D201</f>
        <v>#DIV/0!</v>
      </c>
    </row>
    <row r="203" spans="1:7" x14ac:dyDescent="0.2">
      <c r="A203" s="19" t="s">
        <v>362</v>
      </c>
    </row>
    <row r="204" spans="1:7" x14ac:dyDescent="0.2">
      <c r="B204" t="s">
        <v>158</v>
      </c>
      <c r="D204" t="s">
        <v>159</v>
      </c>
      <c r="F204" t="s">
        <v>160</v>
      </c>
    </row>
    <row r="205" spans="1:7" x14ac:dyDescent="0.2">
      <c r="A205" s="22" t="s">
        <v>311</v>
      </c>
      <c r="B205">
        <v>3.71</v>
      </c>
      <c r="C205" s="22" t="s">
        <v>313</v>
      </c>
      <c r="D205">
        <v>3.5</v>
      </c>
      <c r="E205" s="22" t="s">
        <v>313</v>
      </c>
    </row>
    <row r="206" spans="1:7" x14ac:dyDescent="0.2">
      <c r="A206" s="22" t="s">
        <v>312</v>
      </c>
      <c r="C206" s="22" t="s">
        <v>313</v>
      </c>
      <c r="E206" s="22" t="s">
        <v>313</v>
      </c>
      <c r="G206" s="22" t="s">
        <v>524</v>
      </c>
    </row>
    <row r="207" spans="1:7" x14ac:dyDescent="0.2">
      <c r="A207" t="s">
        <v>161</v>
      </c>
      <c r="B207" t="e">
        <f>(B205/B206)*365</f>
        <v>#DIV/0!</v>
      </c>
      <c r="C207" t="s">
        <v>162</v>
      </c>
      <c r="D207" t="e">
        <f>(D205/D206)*365</f>
        <v>#DIV/0!</v>
      </c>
      <c r="E207" t="s">
        <v>162</v>
      </c>
    </row>
    <row r="208" spans="1:7" x14ac:dyDescent="0.2">
      <c r="A208" t="s">
        <v>163</v>
      </c>
      <c r="B208" s="20" t="e">
        <f>(ROUND((43.75*B207)/(4.38+B207),1))/100</f>
        <v>#DIV/0!</v>
      </c>
      <c r="C208" s="20"/>
      <c r="D208" s="20" t="e">
        <f>(ROUND((43.75*D207)/(4.38+D207),1))/100</f>
        <v>#DIV/0!</v>
      </c>
      <c r="E208" s="20"/>
      <c r="F208" s="20" t="e">
        <f>B208-D208</f>
        <v>#DIV/0!</v>
      </c>
    </row>
    <row r="209" spans="1:6" x14ac:dyDescent="0.2">
      <c r="A209" t="s">
        <v>164</v>
      </c>
      <c r="B209" s="20" t="e">
        <f>(ROUND(44.53+6.146*LN(B207)+0.145*(LN(B207)^2),1))/100</f>
        <v>#DIV/0!</v>
      </c>
      <c r="C209" s="20"/>
      <c r="D209" s="20" t="e">
        <f>(ROUND(44.53+6.146*LN(D207)+0.145*(LN(D207)^2),1))/100</f>
        <v>#DIV/0!</v>
      </c>
      <c r="E209" s="20"/>
      <c r="F209" s="20" t="e">
        <f>B209-D209</f>
        <v>#DIV/0!</v>
      </c>
    </row>
    <row r="211" spans="1:6" x14ac:dyDescent="0.2">
      <c r="A211" s="19" t="s">
        <v>240</v>
      </c>
    </row>
    <row r="212" spans="1:6" x14ac:dyDescent="0.2">
      <c r="B212" t="s">
        <v>158</v>
      </c>
      <c r="D212" t="s">
        <v>159</v>
      </c>
      <c r="F212" t="s">
        <v>160</v>
      </c>
    </row>
    <row r="213" spans="1:6" x14ac:dyDescent="0.2">
      <c r="A213" s="22" t="s">
        <v>311</v>
      </c>
      <c r="B213">
        <v>69.040000000000006</v>
      </c>
      <c r="C213" s="22" t="s">
        <v>313</v>
      </c>
      <c r="D213">
        <v>5.16</v>
      </c>
      <c r="E213" s="22" t="s">
        <v>313</v>
      </c>
    </row>
    <row r="214" spans="1:6" x14ac:dyDescent="0.2">
      <c r="A214" s="22" t="s">
        <v>312</v>
      </c>
      <c r="B214">
        <v>103.2</v>
      </c>
      <c r="C214" s="22" t="s">
        <v>313</v>
      </c>
      <c r="D214">
        <v>103.2</v>
      </c>
      <c r="E214" s="22" t="s">
        <v>313</v>
      </c>
    </row>
    <row r="215" spans="1:6" x14ac:dyDescent="0.2">
      <c r="A215" t="s">
        <v>161</v>
      </c>
      <c r="B215">
        <f>(B213/B214)*365</f>
        <v>244.18217054263567</v>
      </c>
      <c r="C215" t="s">
        <v>162</v>
      </c>
      <c r="D215">
        <f>(D213/D214)*365</f>
        <v>18.25</v>
      </c>
      <c r="E215" t="s">
        <v>162</v>
      </c>
    </row>
    <row r="216" spans="1:6" x14ac:dyDescent="0.2">
      <c r="A216" t="s">
        <v>163</v>
      </c>
      <c r="B216" s="20">
        <f>(ROUND((43.75*B215)/(4.38+B215),1))/100</f>
        <v>0.43</v>
      </c>
      <c r="C216" s="20"/>
      <c r="D216" s="20">
        <f>(ROUND((43.75*D215)/(4.38+D215),1))/100</f>
        <v>0.35299999999999998</v>
      </c>
      <c r="E216" s="20"/>
      <c r="F216" s="20">
        <f>B216-D216</f>
        <v>7.7000000000000013E-2</v>
      </c>
    </row>
    <row r="217" spans="1:6" x14ac:dyDescent="0.2">
      <c r="A217" t="s">
        <v>164</v>
      </c>
      <c r="B217" s="20">
        <f>(ROUND(44.53+6.146*LN(B215)+0.145*(LN(B215)^2),1))/100</f>
        <v>0.82700000000000007</v>
      </c>
      <c r="C217" s="20"/>
      <c r="D217" s="20">
        <f>(ROUND(44.53+6.146*LN(D215)+0.145*(LN(D215)^2),1))/100</f>
        <v>0.63600000000000001</v>
      </c>
      <c r="E217" s="20"/>
      <c r="F217" s="20">
        <f>B217-D217</f>
        <v>0.19100000000000006</v>
      </c>
    </row>
    <row r="219" spans="1:6" x14ac:dyDescent="0.2">
      <c r="A219" s="19" t="s">
        <v>241</v>
      </c>
    </row>
    <row r="220" spans="1:6" x14ac:dyDescent="0.2">
      <c r="B220" t="s">
        <v>158</v>
      </c>
      <c r="D220" t="s">
        <v>159</v>
      </c>
      <c r="F220" t="s">
        <v>160</v>
      </c>
    </row>
    <row r="221" spans="1:6" x14ac:dyDescent="0.2">
      <c r="A221" s="22" t="s">
        <v>311</v>
      </c>
      <c r="B221">
        <v>17.61</v>
      </c>
      <c r="C221" s="22" t="s">
        <v>313</v>
      </c>
      <c r="D221">
        <v>1.55</v>
      </c>
      <c r="E221" s="22" t="s">
        <v>313</v>
      </c>
    </row>
    <row r="222" spans="1:6" x14ac:dyDescent="0.2">
      <c r="A222" s="22" t="s">
        <v>312</v>
      </c>
      <c r="B222">
        <v>77.7</v>
      </c>
      <c r="C222" s="22" t="s">
        <v>313</v>
      </c>
      <c r="D222">
        <v>77.7</v>
      </c>
      <c r="E222" s="22" t="s">
        <v>313</v>
      </c>
    </row>
    <row r="223" spans="1:6" x14ac:dyDescent="0.2">
      <c r="A223" t="s">
        <v>161</v>
      </c>
      <c r="B223">
        <f>(B221/B222)*365</f>
        <v>82.723938223938219</v>
      </c>
      <c r="C223" t="s">
        <v>162</v>
      </c>
      <c r="D223">
        <f>(D221/D222)*365</f>
        <v>7.2812097812097809</v>
      </c>
      <c r="E223" t="s">
        <v>162</v>
      </c>
    </row>
    <row r="224" spans="1:6" x14ac:dyDescent="0.2">
      <c r="A224" t="s">
        <v>163</v>
      </c>
      <c r="B224" s="20">
        <f>(ROUND((43.75*B223)/(4.38+B223),1))/100</f>
        <v>0.41600000000000004</v>
      </c>
      <c r="C224" s="20"/>
      <c r="D224" s="20">
        <f>(ROUND((43.75*D223)/(4.38+D223),1))/100</f>
        <v>0.27300000000000002</v>
      </c>
      <c r="E224" s="20"/>
      <c r="F224" s="20">
        <f>B224-D224</f>
        <v>0.14300000000000002</v>
      </c>
    </row>
    <row r="225" spans="1:6" x14ac:dyDescent="0.2">
      <c r="A225" t="s">
        <v>164</v>
      </c>
      <c r="B225" s="20">
        <f>(ROUND(44.53+6.146*LN(B223)+0.145*(LN(B223)^2),1))/100</f>
        <v>0.745</v>
      </c>
      <c r="C225" s="20"/>
      <c r="D225" s="20">
        <f>(ROUND(44.53+6.146*LN(D223)+0.145*(LN(D223)^2),1))/100</f>
        <v>0.57299999999999995</v>
      </c>
      <c r="E225" s="20"/>
      <c r="F225" s="20">
        <f>B225-D225</f>
        <v>0.17200000000000004</v>
      </c>
    </row>
    <row r="227" spans="1:6" x14ac:dyDescent="0.2">
      <c r="A227" s="19" t="s">
        <v>242</v>
      </c>
    </row>
    <row r="228" spans="1:6" x14ac:dyDescent="0.2">
      <c r="B228" t="s">
        <v>158</v>
      </c>
      <c r="D228" t="s">
        <v>159</v>
      </c>
      <c r="F228" t="s">
        <v>160</v>
      </c>
    </row>
    <row r="229" spans="1:6" x14ac:dyDescent="0.2">
      <c r="A229" s="22" t="s">
        <v>311</v>
      </c>
      <c r="B229">
        <v>6.51</v>
      </c>
      <c r="C229" s="22" t="s">
        <v>313</v>
      </c>
      <c r="D229">
        <v>0.61</v>
      </c>
      <c r="E229" s="22" t="s">
        <v>313</v>
      </c>
    </row>
    <row r="230" spans="1:6" x14ac:dyDescent="0.2">
      <c r="A230" s="22" t="s">
        <v>312</v>
      </c>
      <c r="B230">
        <v>12.2</v>
      </c>
      <c r="C230" s="22" t="s">
        <v>313</v>
      </c>
      <c r="D230">
        <v>12.2</v>
      </c>
      <c r="E230" s="22" t="s">
        <v>313</v>
      </c>
    </row>
    <row r="231" spans="1:6" x14ac:dyDescent="0.2">
      <c r="A231" t="s">
        <v>161</v>
      </c>
      <c r="B231">
        <f>(B229/B230)*365</f>
        <v>194.76639344262296</v>
      </c>
      <c r="C231" t="s">
        <v>162</v>
      </c>
      <c r="D231">
        <f>(D229/D230)*365</f>
        <v>18.25</v>
      </c>
      <c r="E231" t="s">
        <v>162</v>
      </c>
    </row>
    <row r="232" spans="1:6" x14ac:dyDescent="0.2">
      <c r="A232" t="s">
        <v>163</v>
      </c>
      <c r="B232" s="20">
        <f>(ROUND((43.75*B231)/(4.38+B231),1))/100</f>
        <v>0.42799999999999999</v>
      </c>
      <c r="C232" s="20"/>
      <c r="D232" s="20">
        <f>(ROUND((43.75*D231)/(4.38+D231),1))/100</f>
        <v>0.35299999999999998</v>
      </c>
      <c r="E232" s="20"/>
      <c r="F232" s="20">
        <f>B232-D232</f>
        <v>7.5000000000000011E-2</v>
      </c>
    </row>
    <row r="233" spans="1:6" x14ac:dyDescent="0.2">
      <c r="A233" t="s">
        <v>164</v>
      </c>
      <c r="B233" s="20">
        <f>(ROUND(44.53+6.146*LN(B231)+0.145*(LN(B231)^2),1))/100</f>
        <v>0.81</v>
      </c>
      <c r="C233" s="20"/>
      <c r="D233" s="20">
        <f>(ROUND(44.53+6.146*LN(D231)+0.145*(LN(D231)^2),1))/100</f>
        <v>0.63600000000000001</v>
      </c>
      <c r="E233" s="20"/>
      <c r="F233" s="20">
        <f>B233-D233</f>
        <v>0.17400000000000004</v>
      </c>
    </row>
    <row r="235" spans="1:6" x14ac:dyDescent="0.2">
      <c r="A235" s="19" t="s">
        <v>243</v>
      </c>
    </row>
    <row r="236" spans="1:6" x14ac:dyDescent="0.2">
      <c r="B236" t="s">
        <v>158</v>
      </c>
      <c r="D236" t="s">
        <v>159</v>
      </c>
      <c r="F236" t="s">
        <v>160</v>
      </c>
    </row>
    <row r="237" spans="1:6" x14ac:dyDescent="0.2">
      <c r="A237" s="22" t="s">
        <v>311</v>
      </c>
      <c r="B237">
        <v>2.13</v>
      </c>
      <c r="C237" s="22" t="s">
        <v>313</v>
      </c>
      <c r="D237">
        <v>1.1000000000000001</v>
      </c>
      <c r="E237" s="22" t="s">
        <v>313</v>
      </c>
    </row>
    <row r="238" spans="1:6" x14ac:dyDescent="0.2">
      <c r="A238" s="22" t="s">
        <v>312</v>
      </c>
      <c r="B238">
        <v>21.9</v>
      </c>
      <c r="C238" s="22" t="s">
        <v>313</v>
      </c>
      <c r="D238">
        <v>21.9</v>
      </c>
      <c r="E238" s="22" t="s">
        <v>313</v>
      </c>
    </row>
    <row r="239" spans="1:6" x14ac:dyDescent="0.2">
      <c r="A239" t="s">
        <v>161</v>
      </c>
      <c r="B239">
        <f>(B237/B238)*365</f>
        <v>35.5</v>
      </c>
      <c r="C239" t="s">
        <v>162</v>
      </c>
      <c r="D239">
        <f>(D237/D238)*365</f>
        <v>18.333333333333336</v>
      </c>
      <c r="E239" t="s">
        <v>162</v>
      </c>
    </row>
    <row r="240" spans="1:6" x14ac:dyDescent="0.2">
      <c r="A240" t="s">
        <v>163</v>
      </c>
      <c r="B240" s="20">
        <f>(ROUND((43.75*B239)/(4.38+B239),1))/100</f>
        <v>0.38900000000000001</v>
      </c>
      <c r="C240" s="20"/>
      <c r="D240" s="20">
        <f>(ROUND((43.75*D239)/(4.38+D239),1))/100</f>
        <v>0.35299999999999998</v>
      </c>
      <c r="E240" s="20"/>
      <c r="F240" s="20">
        <f>B240-D240</f>
        <v>3.6000000000000032E-2</v>
      </c>
    </row>
    <row r="241" spans="1:6" x14ac:dyDescent="0.2">
      <c r="A241" t="s">
        <v>164</v>
      </c>
      <c r="B241" s="20">
        <f>(ROUND(44.53+6.146*LN(B239)+0.145*(LN(B239)^2),1))/100</f>
        <v>0.68299999999999994</v>
      </c>
      <c r="C241" s="20"/>
      <c r="D241" s="20">
        <f>(ROUND(44.53+6.146*LN(D239)+0.145*(LN(D239)^2),1))/100</f>
        <v>0.63600000000000001</v>
      </c>
      <c r="E241" s="20"/>
      <c r="F241" s="20">
        <f>B241-D241</f>
        <v>4.6999999999999931E-2</v>
      </c>
    </row>
    <row r="243" spans="1:6" x14ac:dyDescent="0.2">
      <c r="A243" s="19" t="s">
        <v>261</v>
      </c>
    </row>
    <row r="244" spans="1:6" x14ac:dyDescent="0.2">
      <c r="B244" t="s">
        <v>158</v>
      </c>
      <c r="D244" t="s">
        <v>159</v>
      </c>
      <c r="F244" t="s">
        <v>160</v>
      </c>
    </row>
    <row r="245" spans="1:6" x14ac:dyDescent="0.2">
      <c r="A245" s="22" t="s">
        <v>311</v>
      </c>
      <c r="B245">
        <v>1.2</v>
      </c>
      <c r="C245" s="22" t="s">
        <v>313</v>
      </c>
      <c r="D245">
        <v>0.74</v>
      </c>
      <c r="E245" s="22" t="s">
        <v>313</v>
      </c>
    </row>
    <row r="246" spans="1:6" x14ac:dyDescent="0.2">
      <c r="A246" s="22" t="s">
        <v>312</v>
      </c>
      <c r="C246" s="22" t="s">
        <v>313</v>
      </c>
      <c r="E246" s="22" t="s">
        <v>313</v>
      </c>
    </row>
    <row r="247" spans="1:6" x14ac:dyDescent="0.2">
      <c r="A247" t="s">
        <v>161</v>
      </c>
      <c r="B247" t="e">
        <f>(B245/B246)*365</f>
        <v>#DIV/0!</v>
      </c>
      <c r="C247" t="s">
        <v>162</v>
      </c>
      <c r="D247" t="e">
        <f>(D245/D246)*365</f>
        <v>#DIV/0!</v>
      </c>
      <c r="E247" t="s">
        <v>162</v>
      </c>
    </row>
    <row r="248" spans="1:6" x14ac:dyDescent="0.2">
      <c r="A248" t="s">
        <v>163</v>
      </c>
      <c r="B248" s="20" t="e">
        <f>(ROUND((43.75*B247)/(4.38+B247),1))/100</f>
        <v>#DIV/0!</v>
      </c>
      <c r="C248" s="20"/>
      <c r="D248" s="20" t="e">
        <f>(ROUND((43.75*D247)/(4.38+D247),1))/100</f>
        <v>#DIV/0!</v>
      </c>
      <c r="E248" s="20"/>
      <c r="F248" s="20" t="e">
        <f>B248-D248</f>
        <v>#DIV/0!</v>
      </c>
    </row>
    <row r="249" spans="1:6" x14ac:dyDescent="0.2">
      <c r="A249" t="s">
        <v>164</v>
      </c>
      <c r="B249" s="20" t="e">
        <f>(ROUND(44.53+6.146*LN(B247)+0.145*(LN(B247)^2),1))/100</f>
        <v>#DIV/0!</v>
      </c>
      <c r="C249" s="20"/>
      <c r="D249" s="20" t="e">
        <f>(ROUND(44.53+6.146*LN(D247)+0.145*(LN(D247)^2),1))/100</f>
        <v>#DIV/0!</v>
      </c>
      <c r="E249" s="20"/>
      <c r="F249" s="20" t="e">
        <f>B249-D249</f>
        <v>#DIV/0!</v>
      </c>
    </row>
    <row r="251" spans="1:6" x14ac:dyDescent="0.2">
      <c r="A251" s="19" t="s">
        <v>262</v>
      </c>
    </row>
    <row r="252" spans="1:6" x14ac:dyDescent="0.2">
      <c r="B252" t="s">
        <v>158</v>
      </c>
      <c r="D252" t="s">
        <v>159</v>
      </c>
      <c r="F252" t="s">
        <v>160</v>
      </c>
    </row>
    <row r="253" spans="1:6" x14ac:dyDescent="0.2">
      <c r="A253" s="22" t="s">
        <v>311</v>
      </c>
      <c r="B253">
        <v>2.38</v>
      </c>
      <c r="C253" s="22" t="s">
        <v>313</v>
      </c>
      <c r="D253">
        <v>2.38</v>
      </c>
      <c r="E253" s="22" t="s">
        <v>313</v>
      </c>
    </row>
    <row r="254" spans="1:6" x14ac:dyDescent="0.2">
      <c r="A254" s="22" t="s">
        <v>312</v>
      </c>
      <c r="C254" s="22" t="s">
        <v>313</v>
      </c>
      <c r="E254" s="22" t="s">
        <v>313</v>
      </c>
    </row>
    <row r="255" spans="1:6" x14ac:dyDescent="0.2">
      <c r="A255" t="s">
        <v>161</v>
      </c>
      <c r="B255" t="e">
        <f>(B253/B254)*365</f>
        <v>#DIV/0!</v>
      </c>
      <c r="C255" t="s">
        <v>162</v>
      </c>
      <c r="D255" t="e">
        <f>(D253/D254)*365</f>
        <v>#DIV/0!</v>
      </c>
      <c r="E255" t="s">
        <v>162</v>
      </c>
    </row>
    <row r="256" spans="1:6" x14ac:dyDescent="0.2">
      <c r="A256" t="s">
        <v>163</v>
      </c>
      <c r="B256" s="20" t="e">
        <f>(ROUND((43.75*B255)/(4.38+B255),1))/100</f>
        <v>#DIV/0!</v>
      </c>
      <c r="C256" s="20"/>
      <c r="D256" s="20" t="e">
        <f>(ROUND((43.75*D255)/(4.38+D255),1))/100</f>
        <v>#DIV/0!</v>
      </c>
      <c r="E256" s="20"/>
      <c r="F256" s="20" t="e">
        <f>B256-D256</f>
        <v>#DIV/0!</v>
      </c>
    </row>
    <row r="257" spans="1:6" x14ac:dyDescent="0.2">
      <c r="A257" t="s">
        <v>164</v>
      </c>
      <c r="B257" s="20" t="e">
        <f>(ROUND(44.53+6.146*LN(B255)+0.145*(LN(B255)^2),1))/100</f>
        <v>#DIV/0!</v>
      </c>
      <c r="C257" s="20"/>
      <c r="D257" s="20" t="e">
        <f>(ROUND(44.53+6.146*LN(D255)+0.145*(LN(D255)^2),1))/100</f>
        <v>#DIV/0!</v>
      </c>
      <c r="E257" s="20"/>
      <c r="F257" s="20" t="e">
        <f>B257-D257</f>
        <v>#DIV/0!</v>
      </c>
    </row>
    <row r="259" spans="1:6" x14ac:dyDescent="0.2">
      <c r="A259" s="19" t="s">
        <v>263</v>
      </c>
    </row>
    <row r="260" spans="1:6" x14ac:dyDescent="0.2">
      <c r="B260" t="s">
        <v>158</v>
      </c>
      <c r="D260" t="s">
        <v>159</v>
      </c>
      <c r="F260" t="s">
        <v>160</v>
      </c>
    </row>
    <row r="261" spans="1:6" x14ac:dyDescent="0.2">
      <c r="A261" s="22" t="s">
        <v>311</v>
      </c>
      <c r="B261">
        <v>1.73</v>
      </c>
      <c r="C261" s="22" t="s">
        <v>313</v>
      </c>
      <c r="D261">
        <v>1.73</v>
      </c>
      <c r="E261" s="22" t="s">
        <v>313</v>
      </c>
    </row>
    <row r="262" spans="1:6" x14ac:dyDescent="0.2">
      <c r="A262" s="22" t="s">
        <v>312</v>
      </c>
      <c r="C262" s="22" t="s">
        <v>313</v>
      </c>
      <c r="E262" s="22" t="s">
        <v>313</v>
      </c>
    </row>
    <row r="263" spans="1:6" x14ac:dyDescent="0.2">
      <c r="A263" t="s">
        <v>161</v>
      </c>
      <c r="B263" t="e">
        <f>(B261/B262)*365</f>
        <v>#DIV/0!</v>
      </c>
      <c r="C263" t="s">
        <v>162</v>
      </c>
      <c r="D263" t="e">
        <f>(D261/D262)*365</f>
        <v>#DIV/0!</v>
      </c>
      <c r="E263" t="s">
        <v>162</v>
      </c>
    </row>
    <row r="264" spans="1:6" x14ac:dyDescent="0.2">
      <c r="A264" t="s">
        <v>163</v>
      </c>
      <c r="B264" s="20" t="e">
        <f>(ROUND((43.75*B263)/(4.38+B263),1))/100</f>
        <v>#DIV/0!</v>
      </c>
      <c r="C264" s="20"/>
      <c r="D264" s="20" t="e">
        <f>(ROUND((43.75*D263)/(4.38+D263),1))/100</f>
        <v>#DIV/0!</v>
      </c>
      <c r="E264" s="20"/>
      <c r="F264" s="20" t="e">
        <f>B264-D264</f>
        <v>#DIV/0!</v>
      </c>
    </row>
    <row r="265" spans="1:6" x14ac:dyDescent="0.2">
      <c r="A265" t="s">
        <v>164</v>
      </c>
      <c r="B265" s="20" t="e">
        <f>(ROUND(44.53+6.146*LN(B263)+0.145*(LN(B263)^2),1))/100</f>
        <v>#DIV/0!</v>
      </c>
      <c r="C265" s="20"/>
      <c r="D265" s="20" t="e">
        <f>(ROUND(44.53+6.146*LN(D263)+0.145*(LN(D263)^2),1))/100</f>
        <v>#DIV/0!</v>
      </c>
      <c r="E265" s="20"/>
      <c r="F265" s="20" t="e">
        <f>B265-D265</f>
        <v>#DIV/0!</v>
      </c>
    </row>
    <row r="267" spans="1:6" x14ac:dyDescent="0.2">
      <c r="A267" s="19" t="s">
        <v>264</v>
      </c>
    </row>
    <row r="268" spans="1:6" x14ac:dyDescent="0.2">
      <c r="B268" t="s">
        <v>158</v>
      </c>
      <c r="D268" t="s">
        <v>159</v>
      </c>
      <c r="F268" t="s">
        <v>160</v>
      </c>
    </row>
    <row r="269" spans="1:6" x14ac:dyDescent="0.2">
      <c r="A269" s="22" t="s">
        <v>311</v>
      </c>
      <c r="B269">
        <v>2.2000000000000002</v>
      </c>
      <c r="C269" s="22" t="s">
        <v>313</v>
      </c>
      <c r="D269">
        <v>1</v>
      </c>
      <c r="E269" s="22" t="s">
        <v>313</v>
      </c>
    </row>
    <row r="270" spans="1:6" x14ac:dyDescent="0.2">
      <c r="A270" s="22" t="s">
        <v>312</v>
      </c>
      <c r="C270" s="22" t="s">
        <v>313</v>
      </c>
      <c r="E270" s="22" t="s">
        <v>313</v>
      </c>
    </row>
    <row r="271" spans="1:6" x14ac:dyDescent="0.2">
      <c r="A271" t="s">
        <v>161</v>
      </c>
      <c r="B271" t="e">
        <f>(B269/B270)*365</f>
        <v>#DIV/0!</v>
      </c>
      <c r="C271" t="s">
        <v>162</v>
      </c>
      <c r="D271" t="e">
        <f>(D269/D270)*365</f>
        <v>#DIV/0!</v>
      </c>
      <c r="E271" t="s">
        <v>162</v>
      </c>
    </row>
    <row r="272" spans="1:6" x14ac:dyDescent="0.2">
      <c r="A272" t="s">
        <v>163</v>
      </c>
      <c r="B272" s="20" t="e">
        <f>(ROUND((43.75*B271)/(4.38+B271),1))/100</f>
        <v>#DIV/0!</v>
      </c>
      <c r="C272" s="20"/>
      <c r="D272" s="20" t="e">
        <f>(ROUND((43.75*D271)/(4.38+D271),1))/100</f>
        <v>#DIV/0!</v>
      </c>
      <c r="E272" s="20"/>
      <c r="F272" s="20" t="e">
        <f>B272-D272</f>
        <v>#DIV/0!</v>
      </c>
    </row>
    <row r="273" spans="1:6" x14ac:dyDescent="0.2">
      <c r="A273" t="s">
        <v>164</v>
      </c>
      <c r="B273" s="20" t="e">
        <f>(ROUND(44.53+6.146*LN(B271)+0.145*(LN(B271)^2),1))/100</f>
        <v>#DIV/0!</v>
      </c>
      <c r="C273" s="20"/>
      <c r="D273" s="20" t="e">
        <f>(ROUND(44.53+6.146*LN(D271)+0.145*(LN(D271)^2),1))/100</f>
        <v>#DIV/0!</v>
      </c>
      <c r="E273" s="20"/>
      <c r="F273" s="20" t="e">
        <f>B273-D273</f>
        <v>#DIV/0!</v>
      </c>
    </row>
    <row r="275" spans="1:6" x14ac:dyDescent="0.2">
      <c r="A275" s="19" t="s">
        <v>265</v>
      </c>
    </row>
    <row r="276" spans="1:6" x14ac:dyDescent="0.2">
      <c r="B276" t="s">
        <v>158</v>
      </c>
      <c r="D276" t="s">
        <v>159</v>
      </c>
      <c r="F276" t="s">
        <v>160</v>
      </c>
    </row>
    <row r="277" spans="1:6" x14ac:dyDescent="0.2">
      <c r="A277" s="22" t="s">
        <v>311</v>
      </c>
      <c r="B277">
        <v>0.54</v>
      </c>
      <c r="C277" s="22" t="s">
        <v>313</v>
      </c>
      <c r="D277">
        <v>0.53</v>
      </c>
      <c r="E277" s="22" t="s">
        <v>313</v>
      </c>
    </row>
    <row r="278" spans="1:6" x14ac:dyDescent="0.2">
      <c r="A278" s="22" t="s">
        <v>312</v>
      </c>
      <c r="C278" s="22" t="s">
        <v>313</v>
      </c>
      <c r="E278" s="22" t="s">
        <v>313</v>
      </c>
    </row>
    <row r="279" spans="1:6" x14ac:dyDescent="0.2">
      <c r="A279" t="s">
        <v>161</v>
      </c>
      <c r="B279" t="e">
        <f>(B277/B278)*365</f>
        <v>#DIV/0!</v>
      </c>
      <c r="C279" t="s">
        <v>162</v>
      </c>
      <c r="D279" t="e">
        <f>(D277/D278)*365</f>
        <v>#DIV/0!</v>
      </c>
      <c r="E279" t="s">
        <v>162</v>
      </c>
    </row>
    <row r="280" spans="1:6" x14ac:dyDescent="0.2">
      <c r="A280" t="s">
        <v>163</v>
      </c>
      <c r="B280" s="20" t="e">
        <f>(ROUND((43.75*B279)/(4.38+B279),1))/100</f>
        <v>#DIV/0!</v>
      </c>
      <c r="C280" s="20"/>
      <c r="D280" s="20" t="e">
        <f>(ROUND((43.75*D279)/(4.38+D279),1))/100</f>
        <v>#DIV/0!</v>
      </c>
      <c r="E280" s="20"/>
      <c r="F280" s="20" t="e">
        <f>B280-D280</f>
        <v>#DIV/0!</v>
      </c>
    </row>
    <row r="281" spans="1:6" x14ac:dyDescent="0.2">
      <c r="A281" t="s">
        <v>164</v>
      </c>
      <c r="B281" s="20" t="e">
        <f>(ROUND(44.53+6.146*LN(B279)+0.145*(LN(B279)^2),1))/100</f>
        <v>#DIV/0!</v>
      </c>
      <c r="C281" s="20"/>
      <c r="D281" s="20" t="e">
        <f>(ROUND(44.53+6.146*LN(D279)+0.145*(LN(D279)^2),1))/100</f>
        <v>#DIV/0!</v>
      </c>
      <c r="E281" s="20"/>
      <c r="F281" s="20" t="e">
        <f>B281-D281</f>
        <v>#DIV/0!</v>
      </c>
    </row>
    <row r="283" spans="1:6" x14ac:dyDescent="0.2">
      <c r="A283" s="19" t="s">
        <v>266</v>
      </c>
    </row>
    <row r="284" spans="1:6" x14ac:dyDescent="0.2">
      <c r="B284" t="s">
        <v>158</v>
      </c>
      <c r="D284" t="s">
        <v>159</v>
      </c>
      <c r="F284" t="s">
        <v>160</v>
      </c>
    </row>
    <row r="285" spans="1:6" x14ac:dyDescent="0.2">
      <c r="A285" s="22" t="s">
        <v>311</v>
      </c>
      <c r="B285">
        <v>0.36</v>
      </c>
      <c r="C285" s="22" t="s">
        <v>313</v>
      </c>
      <c r="D285">
        <v>0.32</v>
      </c>
      <c r="E285" s="22" t="s">
        <v>313</v>
      </c>
    </row>
    <row r="286" spans="1:6" x14ac:dyDescent="0.2">
      <c r="A286" s="22" t="s">
        <v>312</v>
      </c>
      <c r="C286" s="22" t="s">
        <v>313</v>
      </c>
      <c r="E286" s="22" t="s">
        <v>313</v>
      </c>
    </row>
    <row r="287" spans="1:6" x14ac:dyDescent="0.2">
      <c r="A287" t="s">
        <v>161</v>
      </c>
      <c r="B287" t="e">
        <f>(B285/B286)*365</f>
        <v>#DIV/0!</v>
      </c>
      <c r="C287" t="s">
        <v>162</v>
      </c>
      <c r="D287" t="e">
        <f>(D285/D286)*365</f>
        <v>#DIV/0!</v>
      </c>
      <c r="E287" t="s">
        <v>162</v>
      </c>
    </row>
    <row r="288" spans="1:6" x14ac:dyDescent="0.2">
      <c r="A288" t="s">
        <v>163</v>
      </c>
      <c r="B288" s="20" t="e">
        <f>(ROUND((43.75*B287)/(4.38+B287),1))/100</f>
        <v>#DIV/0!</v>
      </c>
      <c r="C288" s="20"/>
      <c r="D288" s="20" t="e">
        <f>(ROUND((43.75*D287)/(4.38+D287),1))/100</f>
        <v>#DIV/0!</v>
      </c>
      <c r="E288" s="20"/>
      <c r="F288" s="20" t="e">
        <f>B288-D288</f>
        <v>#DIV/0!</v>
      </c>
    </row>
    <row r="289" spans="1:6" x14ac:dyDescent="0.2">
      <c r="A289" t="s">
        <v>164</v>
      </c>
      <c r="B289" s="20" t="e">
        <f>(ROUND(44.53+6.146*LN(B287)+0.145*(LN(B287)^2),1))/100</f>
        <v>#DIV/0!</v>
      </c>
      <c r="C289" s="20"/>
      <c r="D289" s="20" t="e">
        <f>(ROUND(44.53+6.146*LN(D287)+0.145*(LN(D287)^2),1))/100</f>
        <v>#DIV/0!</v>
      </c>
      <c r="E289" s="20"/>
      <c r="F289" s="20" t="e">
        <f>B289-D289</f>
        <v>#DIV/0!</v>
      </c>
    </row>
    <row r="291" spans="1:6" x14ac:dyDescent="0.2">
      <c r="A291" s="19" t="s">
        <v>365</v>
      </c>
    </row>
    <row r="292" spans="1:6" x14ac:dyDescent="0.2">
      <c r="B292" t="s">
        <v>158</v>
      </c>
      <c r="D292" t="s">
        <v>159</v>
      </c>
      <c r="F292" t="s">
        <v>160</v>
      </c>
    </row>
    <row r="293" spans="1:6" x14ac:dyDescent="0.2">
      <c r="A293" s="22" t="s">
        <v>311</v>
      </c>
      <c r="B293">
        <v>1.44</v>
      </c>
      <c r="C293" s="22" t="s">
        <v>313</v>
      </c>
      <c r="D293">
        <v>0.78</v>
      </c>
      <c r="E293" s="22" t="s">
        <v>313</v>
      </c>
    </row>
    <row r="294" spans="1:6" x14ac:dyDescent="0.2">
      <c r="A294" s="22" t="s">
        <v>312</v>
      </c>
      <c r="B294">
        <v>15.6</v>
      </c>
      <c r="C294" s="22" t="s">
        <v>313</v>
      </c>
      <c r="D294">
        <v>15.6</v>
      </c>
      <c r="E294" s="22" t="s">
        <v>313</v>
      </c>
    </row>
    <row r="295" spans="1:6" x14ac:dyDescent="0.2">
      <c r="A295" t="s">
        <v>161</v>
      </c>
      <c r="B295">
        <f>(B293/B294)*365</f>
        <v>33.692307692307693</v>
      </c>
      <c r="C295" t="s">
        <v>162</v>
      </c>
      <c r="D295">
        <f>(D293/D294)*365</f>
        <v>18.25</v>
      </c>
      <c r="E295" t="s">
        <v>162</v>
      </c>
    </row>
    <row r="296" spans="1:6" x14ac:dyDescent="0.2">
      <c r="A296" t="s">
        <v>163</v>
      </c>
      <c r="B296" s="20">
        <f>(ROUND((43.75*B295)/(4.38+B295),1))/100</f>
        <v>0.38700000000000001</v>
      </c>
      <c r="C296" s="20"/>
      <c r="D296" s="20">
        <f>(ROUND((43.75*D295)/(4.38+D295),1))/100</f>
        <v>0.35299999999999998</v>
      </c>
      <c r="E296" s="20"/>
      <c r="F296" s="20">
        <f>B296-D296</f>
        <v>3.400000000000003E-2</v>
      </c>
    </row>
    <row r="297" spans="1:6" x14ac:dyDescent="0.2">
      <c r="A297" t="s">
        <v>164</v>
      </c>
      <c r="B297" s="20">
        <f>(ROUND(44.53+6.146*LN(B295)+0.145*(LN(B295)^2),1))/100</f>
        <v>0.67900000000000005</v>
      </c>
      <c r="C297" s="20"/>
      <c r="D297" s="20">
        <f>(ROUND(44.53+6.146*LN(D295)+0.145*(LN(D295)^2),1))/100</f>
        <v>0.63600000000000001</v>
      </c>
      <c r="E297" s="20"/>
      <c r="F297" s="20">
        <f>B297-D297</f>
        <v>4.3000000000000038E-2</v>
      </c>
    </row>
    <row r="299" spans="1:6" x14ac:dyDescent="0.2">
      <c r="A299" s="19" t="s">
        <v>239</v>
      </c>
    </row>
    <row r="300" spans="1:6" x14ac:dyDescent="0.2">
      <c r="B300" t="s">
        <v>158</v>
      </c>
      <c r="D300" t="s">
        <v>159</v>
      </c>
      <c r="F300" t="s">
        <v>160</v>
      </c>
    </row>
    <row r="301" spans="1:6" x14ac:dyDescent="0.2">
      <c r="A301" s="22" t="s">
        <v>311</v>
      </c>
      <c r="B301">
        <v>0.63</v>
      </c>
      <c r="C301" s="22" t="s">
        <v>313</v>
      </c>
      <c r="D301">
        <v>0.56999999999999995</v>
      </c>
      <c r="E301" s="22" t="s">
        <v>313</v>
      </c>
    </row>
    <row r="302" spans="1:6" x14ac:dyDescent="0.2">
      <c r="A302" s="22" t="s">
        <v>312</v>
      </c>
      <c r="B302">
        <v>11.475</v>
      </c>
      <c r="C302" s="22" t="s">
        <v>313</v>
      </c>
      <c r="D302">
        <v>11.475</v>
      </c>
      <c r="E302" s="22" t="s">
        <v>313</v>
      </c>
    </row>
    <row r="303" spans="1:6" x14ac:dyDescent="0.2">
      <c r="A303" t="s">
        <v>161</v>
      </c>
      <c r="B303">
        <f>(B301/B302)*365</f>
        <v>20.03921568627451</v>
      </c>
      <c r="C303" t="s">
        <v>162</v>
      </c>
      <c r="D303">
        <f>(D301/D302)*365</f>
        <v>18.130718954248366</v>
      </c>
      <c r="E303" t="s">
        <v>162</v>
      </c>
    </row>
    <row r="304" spans="1:6" x14ac:dyDescent="0.2">
      <c r="A304" t="s">
        <v>163</v>
      </c>
      <c r="B304" s="20">
        <f>(ROUND((43.75*B303)/(4.38+B303),1))/100</f>
        <v>0.35899999999999999</v>
      </c>
      <c r="C304" s="20"/>
      <c r="D304" s="20">
        <f>(ROUND((43.75*D303)/(4.38+D303),1))/100</f>
        <v>0.35200000000000004</v>
      </c>
      <c r="E304" s="20"/>
      <c r="F304" s="20">
        <f>B304-D304</f>
        <v>6.9999999999999507E-3</v>
      </c>
    </row>
    <row r="305" spans="1:6" x14ac:dyDescent="0.2">
      <c r="A305" t="s">
        <v>164</v>
      </c>
      <c r="B305" s="20">
        <f>(ROUND(44.53+6.146*LN(B303)+0.145*(LN(B303)^2),1))/100</f>
        <v>0.64300000000000002</v>
      </c>
      <c r="C305" s="20"/>
      <c r="D305" s="20">
        <f>(ROUND(44.53+6.146*LN(D303)+0.145*(LN(D303)^2),1))/100</f>
        <v>0.63600000000000001</v>
      </c>
      <c r="E305" s="20"/>
      <c r="F305" s="20">
        <f>B305-D305</f>
        <v>7.0000000000000062E-3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T1" workbookViewId="0">
      <selection activeCell="Y12" sqref="Y12:Y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7.42578125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102</v>
      </c>
      <c r="B2" s="43">
        <v>113</v>
      </c>
      <c r="C2" s="43">
        <v>5</v>
      </c>
      <c r="D2" s="43" t="s">
        <v>457</v>
      </c>
      <c r="E2" s="43" t="s">
        <v>568</v>
      </c>
      <c r="F2" s="43" t="s">
        <v>569</v>
      </c>
      <c r="G2" s="43" t="s">
        <v>461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372</v>
      </c>
      <c r="N2" s="43" t="s">
        <v>555</v>
      </c>
      <c r="O2" s="44">
        <v>2.0892300326700002</v>
      </c>
      <c r="P2" s="44">
        <v>0.84548100000000004</v>
      </c>
      <c r="Q2" s="43" t="s">
        <v>405</v>
      </c>
      <c r="R2" s="43" t="s">
        <v>406</v>
      </c>
      <c r="S2" s="43">
        <v>2</v>
      </c>
      <c r="T2" s="43">
        <v>10</v>
      </c>
      <c r="U2" s="43" t="s">
        <v>407</v>
      </c>
      <c r="V2" s="43" t="s">
        <v>434</v>
      </c>
      <c r="W2" s="43" t="s">
        <v>435</v>
      </c>
      <c r="X2" s="45">
        <v>0.48648799999999998</v>
      </c>
      <c r="Y2" s="45">
        <v>0.78300000000000003</v>
      </c>
      <c r="Z2" s="45">
        <f t="shared" ref="Z2:Z8" si="0">P2*X2*(1-Y2)</f>
        <v>8.9255650277975981E-2</v>
      </c>
    </row>
    <row r="3" spans="1:26" x14ac:dyDescent="0.2">
      <c r="A3" s="43">
        <v>102</v>
      </c>
      <c r="B3" s="43">
        <v>113</v>
      </c>
      <c r="C3" s="43">
        <v>5</v>
      </c>
      <c r="D3" s="43" t="s">
        <v>457</v>
      </c>
      <c r="E3" s="43" t="s">
        <v>568</v>
      </c>
      <c r="F3" s="43" t="s">
        <v>569</v>
      </c>
      <c r="G3" s="43" t="s">
        <v>461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372</v>
      </c>
      <c r="N3" s="43" t="s">
        <v>472</v>
      </c>
      <c r="O3" s="44">
        <v>0.21552832800800001</v>
      </c>
      <c r="P3" s="44">
        <v>8.7221199999999999E-2</v>
      </c>
      <c r="Q3" s="43" t="s">
        <v>405</v>
      </c>
      <c r="R3" s="43" t="s">
        <v>406</v>
      </c>
      <c r="S3" s="43">
        <v>2</v>
      </c>
      <c r="T3" s="43">
        <v>10</v>
      </c>
      <c r="U3" s="43" t="s">
        <v>407</v>
      </c>
      <c r="V3" s="43" t="s">
        <v>434</v>
      </c>
      <c r="W3" s="43" t="s">
        <v>435</v>
      </c>
      <c r="X3" s="45">
        <v>0.48648799999999998</v>
      </c>
      <c r="Y3" s="45">
        <v>0.78300000000000003</v>
      </c>
      <c r="Z3" s="45">
        <f t="shared" si="0"/>
        <v>9.2077585705951977E-3</v>
      </c>
    </row>
    <row r="4" spans="1:26" x14ac:dyDescent="0.2">
      <c r="A4" s="43">
        <v>102</v>
      </c>
      <c r="B4" s="43">
        <v>113</v>
      </c>
      <c r="C4" s="43">
        <v>5</v>
      </c>
      <c r="D4" s="43" t="s">
        <v>457</v>
      </c>
      <c r="E4" s="43" t="s">
        <v>568</v>
      </c>
      <c r="F4" s="43" t="s">
        <v>569</v>
      </c>
      <c r="G4" s="43" t="s">
        <v>461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372</v>
      </c>
      <c r="N4" s="43" t="s">
        <v>555</v>
      </c>
      <c r="O4" s="44">
        <v>0.26920281989599998</v>
      </c>
      <c r="P4" s="44">
        <v>0.108943</v>
      </c>
      <c r="Q4" s="43" t="s">
        <v>405</v>
      </c>
      <c r="R4" s="43" t="s">
        <v>406</v>
      </c>
      <c r="S4" s="43">
        <v>7</v>
      </c>
      <c r="T4" s="43">
        <v>40</v>
      </c>
      <c r="U4" s="43" t="s">
        <v>412</v>
      </c>
      <c r="V4" s="43" t="s">
        <v>545</v>
      </c>
      <c r="W4" s="43" t="s">
        <v>416</v>
      </c>
      <c r="X4" s="45">
        <v>0.115981</v>
      </c>
      <c r="Y4" s="45">
        <v>0.78300000000000003</v>
      </c>
      <c r="Z4" s="45">
        <f t="shared" si="0"/>
        <v>2.7418640240109999E-3</v>
      </c>
    </row>
    <row r="5" spans="1:26" x14ac:dyDescent="0.2">
      <c r="A5" s="43">
        <v>102</v>
      </c>
      <c r="B5" s="43">
        <v>113</v>
      </c>
      <c r="C5" s="43">
        <v>5</v>
      </c>
      <c r="D5" s="43" t="s">
        <v>457</v>
      </c>
      <c r="E5" s="43" t="s">
        <v>568</v>
      </c>
      <c r="F5" s="43" t="s">
        <v>569</v>
      </c>
      <c r="G5" s="43" t="s">
        <v>461</v>
      </c>
      <c r="H5" s="43">
        <v>29714</v>
      </c>
      <c r="I5" s="43">
        <v>29715</v>
      </c>
      <c r="J5" s="43">
        <v>29690</v>
      </c>
      <c r="K5" s="43">
        <v>6210</v>
      </c>
      <c r="L5" s="43">
        <v>6210</v>
      </c>
      <c r="M5" s="43" t="s">
        <v>372</v>
      </c>
      <c r="N5" s="43" t="s">
        <v>472</v>
      </c>
      <c r="O5" s="44">
        <v>0.23151038521100001</v>
      </c>
      <c r="P5" s="44">
        <v>9.3688900000000006E-2</v>
      </c>
      <c r="Q5" s="43" t="s">
        <v>405</v>
      </c>
      <c r="R5" s="43" t="s">
        <v>406</v>
      </c>
      <c r="S5" s="43">
        <v>14</v>
      </c>
      <c r="T5" s="43">
        <v>60</v>
      </c>
      <c r="U5" s="43" t="s">
        <v>417</v>
      </c>
      <c r="V5" s="43" t="s">
        <v>418</v>
      </c>
      <c r="W5" s="43" t="s">
        <v>418</v>
      </c>
      <c r="X5" s="45">
        <v>0.44770799999999999</v>
      </c>
      <c r="Y5" s="45">
        <v>0.78300000000000003</v>
      </c>
      <c r="Z5" s="45">
        <f t="shared" si="0"/>
        <v>9.1021235989403992E-3</v>
      </c>
    </row>
    <row r="6" spans="1:26" x14ac:dyDescent="0.2">
      <c r="A6" s="43">
        <v>102</v>
      </c>
      <c r="B6" s="43">
        <v>113</v>
      </c>
      <c r="C6" s="43">
        <v>5</v>
      </c>
      <c r="D6" s="43" t="s">
        <v>457</v>
      </c>
      <c r="E6" s="43" t="s">
        <v>568</v>
      </c>
      <c r="F6" s="43" t="s">
        <v>569</v>
      </c>
      <c r="G6" s="43" t="s">
        <v>461</v>
      </c>
      <c r="H6" s="43">
        <v>29849</v>
      </c>
      <c r="I6" s="43">
        <v>29850</v>
      </c>
      <c r="J6" s="43">
        <v>29825</v>
      </c>
      <c r="K6" s="43">
        <v>6210</v>
      </c>
      <c r="L6" s="43">
        <v>6210</v>
      </c>
      <c r="M6" s="43" t="s">
        <v>372</v>
      </c>
      <c r="N6" s="43" t="s">
        <v>555</v>
      </c>
      <c r="O6" s="44">
        <v>8.9113388609899993E-2</v>
      </c>
      <c r="P6" s="44">
        <v>3.6062900000000002E-2</v>
      </c>
      <c r="Q6" s="43" t="s">
        <v>405</v>
      </c>
      <c r="R6" s="43" t="s">
        <v>406</v>
      </c>
      <c r="S6" s="43">
        <v>14</v>
      </c>
      <c r="T6" s="43">
        <v>60</v>
      </c>
      <c r="U6" s="43" t="s">
        <v>417</v>
      </c>
      <c r="V6" s="43" t="s">
        <v>418</v>
      </c>
      <c r="W6" s="43" t="s">
        <v>418</v>
      </c>
      <c r="X6" s="45">
        <v>0.44770799999999999</v>
      </c>
      <c r="Y6" s="45">
        <v>0.78300000000000003</v>
      </c>
      <c r="Z6" s="45">
        <f t="shared" si="0"/>
        <v>3.5036057968043997E-3</v>
      </c>
    </row>
    <row r="7" spans="1:26" x14ac:dyDescent="0.2">
      <c r="A7" s="43">
        <v>102</v>
      </c>
      <c r="B7" s="43">
        <v>113</v>
      </c>
      <c r="C7" s="43">
        <v>5</v>
      </c>
      <c r="D7" s="43" t="s">
        <v>457</v>
      </c>
      <c r="E7" s="43" t="s">
        <v>568</v>
      </c>
      <c r="F7" s="43" t="s">
        <v>569</v>
      </c>
      <c r="G7" s="43" t="s">
        <v>461</v>
      </c>
      <c r="H7" s="43">
        <v>30384</v>
      </c>
      <c r="I7" s="43">
        <v>30385</v>
      </c>
      <c r="J7" s="43">
        <v>32097</v>
      </c>
      <c r="K7" s="43">
        <v>6216</v>
      </c>
      <c r="L7" s="43">
        <v>6216</v>
      </c>
      <c r="M7" s="43" t="s">
        <v>372</v>
      </c>
      <c r="N7" s="43" t="s">
        <v>555</v>
      </c>
      <c r="O7" s="44">
        <v>0.22309418853900001</v>
      </c>
      <c r="P7" s="44">
        <v>9.0283000000000002E-2</v>
      </c>
      <c r="Q7" s="43" t="s">
        <v>405</v>
      </c>
      <c r="R7" s="43" t="s">
        <v>406</v>
      </c>
      <c r="S7" s="43">
        <v>16</v>
      </c>
      <c r="T7" s="43">
        <v>60</v>
      </c>
      <c r="U7" s="43" t="s">
        <v>417</v>
      </c>
      <c r="V7" s="43" t="s">
        <v>546</v>
      </c>
      <c r="W7" s="43" t="s">
        <v>443</v>
      </c>
      <c r="X7" s="45">
        <v>0.78656000000000004</v>
      </c>
      <c r="Y7" s="45">
        <v>0.78300000000000003</v>
      </c>
      <c r="Z7" s="45">
        <f t="shared" si="0"/>
        <v>1.5409820236159999E-2</v>
      </c>
    </row>
    <row r="8" spans="1:26" x14ac:dyDescent="0.2">
      <c r="A8" s="43">
        <v>102</v>
      </c>
      <c r="B8" s="43">
        <v>113</v>
      </c>
      <c r="C8" s="43">
        <v>5</v>
      </c>
      <c r="D8" s="43" t="s">
        <v>457</v>
      </c>
      <c r="E8" s="43" t="s">
        <v>568</v>
      </c>
      <c r="F8" s="43" t="s">
        <v>569</v>
      </c>
      <c r="G8" s="43" t="s">
        <v>461</v>
      </c>
      <c r="H8" s="43">
        <v>52641</v>
      </c>
      <c r="I8" s="43">
        <v>52645</v>
      </c>
      <c r="J8" s="43">
        <v>52611</v>
      </c>
      <c r="K8" s="43">
        <v>8100</v>
      </c>
      <c r="L8" s="43">
        <v>8100</v>
      </c>
      <c r="M8" s="43" t="s">
        <v>372</v>
      </c>
      <c r="N8" s="43" t="s">
        <v>472</v>
      </c>
      <c r="O8" s="44">
        <v>0.95101913173300001</v>
      </c>
      <c r="P8" s="44">
        <v>0.38486399999999998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570</v>
      </c>
      <c r="W8" s="43" t="s">
        <v>421</v>
      </c>
      <c r="X8" s="45">
        <v>0.717032</v>
      </c>
      <c r="Y8" s="45">
        <v>0.78300000000000003</v>
      </c>
      <c r="Z8" s="45">
        <f t="shared" si="0"/>
        <v>5.9883277391615988E-2</v>
      </c>
    </row>
    <row r="9" spans="1:26" x14ac:dyDescent="0.2">
      <c r="O9" s="44">
        <f>SUM(O2:O8)</f>
        <v>4.0686982746669003</v>
      </c>
      <c r="Z9" s="45">
        <f>SUM(Z2:Z8)</f>
        <v>0.18910409989610294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102</v>
      </c>
      <c r="B12" s="43">
        <v>113</v>
      </c>
      <c r="C12" s="43">
        <v>5</v>
      </c>
      <c r="D12" s="43" t="s">
        <v>457</v>
      </c>
      <c r="E12" s="43" t="s">
        <v>568</v>
      </c>
      <c r="F12" s="43" t="s">
        <v>569</v>
      </c>
      <c r="G12" s="43" t="s">
        <v>461</v>
      </c>
      <c r="H12" s="43">
        <v>657</v>
      </c>
      <c r="I12" s="43">
        <v>659</v>
      </c>
      <c r="J12" s="43">
        <v>1454</v>
      </c>
      <c r="K12" s="43">
        <v>1110</v>
      </c>
      <c r="L12" s="43">
        <v>1110</v>
      </c>
      <c r="M12" s="43" t="s">
        <v>372</v>
      </c>
      <c r="N12" s="43" t="s">
        <v>555</v>
      </c>
      <c r="O12" s="44">
        <v>2.0892300326700002</v>
      </c>
      <c r="P12" s="44">
        <v>0.84548100000000004</v>
      </c>
      <c r="Q12" s="43" t="s">
        <v>405</v>
      </c>
      <c r="R12" s="43" t="s">
        <v>406</v>
      </c>
      <c r="S12" s="43">
        <v>2</v>
      </c>
      <c r="T12" s="43">
        <v>10</v>
      </c>
      <c r="U12" s="43" t="s">
        <v>407</v>
      </c>
      <c r="V12" s="43" t="s">
        <v>434</v>
      </c>
      <c r="W12" s="43" t="s">
        <v>435</v>
      </c>
      <c r="X12" s="45">
        <v>11.234235</v>
      </c>
      <c r="Y12" s="45">
        <v>0.6</v>
      </c>
      <c r="Z12" s="45">
        <v>2.6690313600118349</v>
      </c>
    </row>
    <row r="13" spans="1:26" x14ac:dyDescent="0.2">
      <c r="A13" s="43">
        <v>102</v>
      </c>
      <c r="B13" s="43">
        <v>113</v>
      </c>
      <c r="C13" s="43">
        <v>5</v>
      </c>
      <c r="D13" s="43" t="s">
        <v>457</v>
      </c>
      <c r="E13" s="43" t="s">
        <v>568</v>
      </c>
      <c r="F13" s="43" t="s">
        <v>569</v>
      </c>
      <c r="G13" s="43" t="s">
        <v>461</v>
      </c>
      <c r="H13" s="43">
        <v>1467</v>
      </c>
      <c r="I13" s="43">
        <v>1468</v>
      </c>
      <c r="J13" s="43">
        <v>1418</v>
      </c>
      <c r="K13" s="43">
        <v>1110</v>
      </c>
      <c r="L13" s="43">
        <v>1110</v>
      </c>
      <c r="M13" s="43" t="s">
        <v>372</v>
      </c>
      <c r="N13" s="43" t="s">
        <v>472</v>
      </c>
      <c r="O13" s="44">
        <v>0.21552832800800001</v>
      </c>
      <c r="P13" s="44">
        <v>8.7221199999999999E-2</v>
      </c>
      <c r="Q13" s="43" t="s">
        <v>405</v>
      </c>
      <c r="R13" s="43" t="s">
        <v>406</v>
      </c>
      <c r="S13" s="43">
        <v>2</v>
      </c>
      <c r="T13" s="43">
        <v>10</v>
      </c>
      <c r="U13" s="43" t="s">
        <v>407</v>
      </c>
      <c r="V13" s="43" t="s">
        <v>434</v>
      </c>
      <c r="W13" s="43" t="s">
        <v>435</v>
      </c>
      <c r="X13" s="45">
        <v>11.234235</v>
      </c>
      <c r="Y13" s="45">
        <v>0.6</v>
      </c>
      <c r="Z13" s="45">
        <v>0.27534163163674202</v>
      </c>
    </row>
    <row r="14" spans="1:26" x14ac:dyDescent="0.2">
      <c r="A14" s="43">
        <v>102</v>
      </c>
      <c r="B14" s="43">
        <v>113</v>
      </c>
      <c r="C14" s="43">
        <v>5</v>
      </c>
      <c r="D14" s="43" t="s">
        <v>457</v>
      </c>
      <c r="E14" s="43" t="s">
        <v>568</v>
      </c>
      <c r="F14" s="43" t="s">
        <v>569</v>
      </c>
      <c r="G14" s="43" t="s">
        <v>461</v>
      </c>
      <c r="H14" s="43">
        <v>17779</v>
      </c>
      <c r="I14" s="43">
        <v>17780</v>
      </c>
      <c r="J14" s="43">
        <v>17780</v>
      </c>
      <c r="K14" s="43">
        <v>4200</v>
      </c>
      <c r="L14" s="43">
        <v>4200</v>
      </c>
      <c r="M14" s="43" t="s">
        <v>372</v>
      </c>
      <c r="N14" s="43" t="s">
        <v>555</v>
      </c>
      <c r="O14" s="44">
        <v>0.26920281989599998</v>
      </c>
      <c r="P14" s="44">
        <v>0.108943</v>
      </c>
      <c r="Q14" s="43" t="s">
        <v>405</v>
      </c>
      <c r="R14" s="43" t="s">
        <v>406</v>
      </c>
      <c r="S14" s="43">
        <v>7</v>
      </c>
      <c r="T14" s="43">
        <v>40</v>
      </c>
      <c r="U14" s="43" t="s">
        <v>412</v>
      </c>
      <c r="V14" s="43" t="s">
        <v>545</v>
      </c>
      <c r="W14" s="43" t="s">
        <v>416</v>
      </c>
      <c r="X14" s="45">
        <v>7.558414</v>
      </c>
      <c r="Y14" s="45">
        <v>0.6</v>
      </c>
      <c r="Z14" s="45">
        <v>0.23138559928896202</v>
      </c>
    </row>
    <row r="15" spans="1:26" x14ac:dyDescent="0.2">
      <c r="A15" s="43">
        <v>102</v>
      </c>
      <c r="B15" s="43">
        <v>113</v>
      </c>
      <c r="C15" s="43">
        <v>5</v>
      </c>
      <c r="D15" s="43" t="s">
        <v>457</v>
      </c>
      <c r="E15" s="43" t="s">
        <v>568</v>
      </c>
      <c r="F15" s="43" t="s">
        <v>569</v>
      </c>
      <c r="G15" s="43" t="s">
        <v>461</v>
      </c>
      <c r="H15" s="43">
        <v>29714</v>
      </c>
      <c r="I15" s="43">
        <v>29715</v>
      </c>
      <c r="J15" s="43">
        <v>29690</v>
      </c>
      <c r="K15" s="43">
        <v>6210</v>
      </c>
      <c r="L15" s="43">
        <v>6210</v>
      </c>
      <c r="M15" s="43" t="s">
        <v>372</v>
      </c>
      <c r="N15" s="43" t="s">
        <v>472</v>
      </c>
      <c r="O15" s="44">
        <v>0.23151038521100001</v>
      </c>
      <c r="P15" s="44">
        <v>9.3688900000000006E-2</v>
      </c>
      <c r="Q15" s="43" t="s">
        <v>405</v>
      </c>
      <c r="R15" s="43" t="s">
        <v>406</v>
      </c>
      <c r="S15" s="43">
        <v>14</v>
      </c>
      <c r="T15" s="43">
        <v>60</v>
      </c>
      <c r="U15" s="43" t="s">
        <v>417</v>
      </c>
      <c r="V15" s="43" t="s">
        <v>418</v>
      </c>
      <c r="W15" s="43" t="s">
        <v>418</v>
      </c>
      <c r="X15" s="45">
        <v>6.3260019999999999</v>
      </c>
      <c r="Y15" s="45">
        <v>0.6</v>
      </c>
      <c r="Z15" s="45">
        <v>0.16654200342656184</v>
      </c>
    </row>
    <row r="16" spans="1:26" x14ac:dyDescent="0.2">
      <c r="A16" s="43">
        <v>102</v>
      </c>
      <c r="B16" s="43">
        <v>113</v>
      </c>
      <c r="C16" s="43">
        <v>5</v>
      </c>
      <c r="D16" s="43" t="s">
        <v>457</v>
      </c>
      <c r="E16" s="43" t="s">
        <v>568</v>
      </c>
      <c r="F16" s="43" t="s">
        <v>569</v>
      </c>
      <c r="G16" s="43" t="s">
        <v>461</v>
      </c>
      <c r="H16" s="43">
        <v>29849</v>
      </c>
      <c r="I16" s="43">
        <v>29850</v>
      </c>
      <c r="J16" s="43">
        <v>29825</v>
      </c>
      <c r="K16" s="43">
        <v>6210</v>
      </c>
      <c r="L16" s="43">
        <v>6210</v>
      </c>
      <c r="M16" s="43" t="s">
        <v>372</v>
      </c>
      <c r="N16" s="43" t="s">
        <v>555</v>
      </c>
      <c r="O16" s="44">
        <v>8.9113388609899993E-2</v>
      </c>
      <c r="P16" s="44">
        <v>3.6062900000000002E-2</v>
      </c>
      <c r="Q16" s="43" t="s">
        <v>405</v>
      </c>
      <c r="R16" s="43" t="s">
        <v>406</v>
      </c>
      <c r="S16" s="43">
        <v>14</v>
      </c>
      <c r="T16" s="43">
        <v>60</v>
      </c>
      <c r="U16" s="43" t="s">
        <v>417</v>
      </c>
      <c r="V16" s="43" t="s">
        <v>418</v>
      </c>
      <c r="W16" s="43" t="s">
        <v>418</v>
      </c>
      <c r="X16" s="45">
        <v>6.3260019999999999</v>
      </c>
      <c r="Y16" s="45">
        <v>0.6</v>
      </c>
      <c r="Z16" s="45">
        <v>6.41056476847498E-2</v>
      </c>
    </row>
    <row r="17" spans="1:26" x14ac:dyDescent="0.2">
      <c r="A17" s="43">
        <v>102</v>
      </c>
      <c r="B17" s="43">
        <v>113</v>
      </c>
      <c r="C17" s="43">
        <v>5</v>
      </c>
      <c r="D17" s="43" t="s">
        <v>457</v>
      </c>
      <c r="E17" s="43" t="s">
        <v>568</v>
      </c>
      <c r="F17" s="43" t="s">
        <v>569</v>
      </c>
      <c r="G17" s="43" t="s">
        <v>461</v>
      </c>
      <c r="H17" s="43">
        <v>30384</v>
      </c>
      <c r="I17" s="43">
        <v>30385</v>
      </c>
      <c r="J17" s="43">
        <v>32097</v>
      </c>
      <c r="K17" s="43">
        <v>6216</v>
      </c>
      <c r="L17" s="43">
        <v>6216</v>
      </c>
      <c r="M17" s="43" t="s">
        <v>372</v>
      </c>
      <c r="N17" s="43" t="s">
        <v>555</v>
      </c>
      <c r="O17" s="44">
        <v>0.22309418853900001</v>
      </c>
      <c r="P17" s="44">
        <v>9.0283000000000002E-2</v>
      </c>
      <c r="Q17" s="43" t="s">
        <v>405</v>
      </c>
      <c r="R17" s="43" t="s">
        <v>406</v>
      </c>
      <c r="S17" s="43">
        <v>16</v>
      </c>
      <c r="T17" s="43">
        <v>60</v>
      </c>
      <c r="U17" s="43" t="s">
        <v>417</v>
      </c>
      <c r="V17" s="43" t="s">
        <v>546</v>
      </c>
      <c r="W17" s="43" t="s">
        <v>443</v>
      </c>
      <c r="X17" s="45">
        <v>7.079313</v>
      </c>
      <c r="Y17" s="45">
        <v>0.6</v>
      </c>
      <c r="Z17" s="45">
        <v>0.17959879397769904</v>
      </c>
    </row>
    <row r="18" spans="1:26" x14ac:dyDescent="0.2">
      <c r="A18" s="43">
        <v>102</v>
      </c>
      <c r="B18" s="43">
        <v>113</v>
      </c>
      <c r="C18" s="43">
        <v>5</v>
      </c>
      <c r="D18" s="43" t="s">
        <v>457</v>
      </c>
      <c r="E18" s="43" t="s">
        <v>568</v>
      </c>
      <c r="F18" s="43" t="s">
        <v>569</v>
      </c>
      <c r="G18" s="43" t="s">
        <v>461</v>
      </c>
      <c r="H18" s="43">
        <v>52641</v>
      </c>
      <c r="I18" s="43">
        <v>52645</v>
      </c>
      <c r="J18" s="43">
        <v>52611</v>
      </c>
      <c r="K18" s="43">
        <v>8100</v>
      </c>
      <c r="L18" s="43">
        <v>8100</v>
      </c>
      <c r="M18" s="43" t="s">
        <v>372</v>
      </c>
      <c r="N18" s="43" t="s">
        <v>472</v>
      </c>
      <c r="O18" s="44">
        <v>0.95101913173300001</v>
      </c>
      <c r="P18" s="44">
        <v>0.38486399999999998</v>
      </c>
      <c r="Q18" s="43" t="s">
        <v>405</v>
      </c>
      <c r="R18" s="43" t="s">
        <v>406</v>
      </c>
      <c r="S18" s="43">
        <v>18</v>
      </c>
      <c r="T18" s="43">
        <v>10</v>
      </c>
      <c r="U18" s="43" t="s">
        <v>407</v>
      </c>
      <c r="V18" s="43" t="s">
        <v>570</v>
      </c>
      <c r="W18" s="43" t="s">
        <v>421</v>
      </c>
      <c r="X18" s="45">
        <v>3.4929570000000001</v>
      </c>
      <c r="Y18" s="45">
        <v>0.6</v>
      </c>
      <c r="Z18" s="45">
        <v>0.37775206620028801</v>
      </c>
    </row>
    <row r="19" spans="1:26" x14ac:dyDescent="0.2">
      <c r="Z19" s="45">
        <f>SUM(Z12:Z18)</f>
        <v>3.9637571022268379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P1" workbookViewId="0">
      <selection activeCell="Y12" sqref="Y12:Y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103</v>
      </c>
      <c r="B2" s="43">
        <v>114</v>
      </c>
      <c r="C2" s="43">
        <v>5</v>
      </c>
      <c r="D2" s="43" t="s">
        <v>424</v>
      </c>
      <c r="E2" s="43" t="s">
        <v>568</v>
      </c>
      <c r="F2" s="43" t="s">
        <v>571</v>
      </c>
      <c r="G2" s="43" t="s">
        <v>464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372</v>
      </c>
      <c r="N2" s="43" t="s">
        <v>555</v>
      </c>
      <c r="O2" s="44">
        <v>6.82514519246</v>
      </c>
      <c r="P2" s="44">
        <v>2.7620399999999998</v>
      </c>
      <c r="Q2" s="43" t="s">
        <v>405</v>
      </c>
      <c r="R2" s="43" t="s">
        <v>406</v>
      </c>
      <c r="S2" s="43">
        <v>2</v>
      </c>
      <c r="T2" s="43">
        <v>10</v>
      </c>
      <c r="U2" s="43" t="s">
        <v>407</v>
      </c>
      <c r="V2" s="43" t="s">
        <v>434</v>
      </c>
      <c r="W2" s="43" t="s">
        <v>435</v>
      </c>
      <c r="X2" s="45">
        <v>0.48648799999999998</v>
      </c>
      <c r="Y2" s="45">
        <v>0.78300000000000003</v>
      </c>
      <c r="Z2" s="45">
        <f t="shared" ref="Z2:Z7" si="0">P2*X2*(1-Y2)</f>
        <v>0.29158275146783996</v>
      </c>
    </row>
    <row r="3" spans="1:26" x14ac:dyDescent="0.2">
      <c r="A3" s="43">
        <v>103</v>
      </c>
      <c r="B3" s="43">
        <v>114</v>
      </c>
      <c r="C3" s="43">
        <v>5</v>
      </c>
      <c r="D3" s="43" t="s">
        <v>424</v>
      </c>
      <c r="E3" s="43" t="s">
        <v>568</v>
      </c>
      <c r="F3" s="43" t="s">
        <v>571</v>
      </c>
      <c r="G3" s="43" t="s">
        <v>464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372</v>
      </c>
      <c r="N3" s="43" t="s">
        <v>472</v>
      </c>
      <c r="O3" s="44">
        <v>0.29190797870099999</v>
      </c>
      <c r="P3" s="44">
        <v>0.118131</v>
      </c>
      <c r="Q3" s="43" t="s">
        <v>405</v>
      </c>
      <c r="R3" s="43" t="s">
        <v>406</v>
      </c>
      <c r="S3" s="43">
        <v>2</v>
      </c>
      <c r="T3" s="43">
        <v>10</v>
      </c>
      <c r="U3" s="43" t="s">
        <v>407</v>
      </c>
      <c r="V3" s="43" t="s">
        <v>434</v>
      </c>
      <c r="W3" s="43" t="s">
        <v>435</v>
      </c>
      <c r="X3" s="45">
        <v>0.48648799999999998</v>
      </c>
      <c r="Y3" s="45">
        <v>0.78300000000000003</v>
      </c>
      <c r="Z3" s="45">
        <f t="shared" si="0"/>
        <v>1.2470841122375998E-2</v>
      </c>
    </row>
    <row r="4" spans="1:26" x14ac:dyDescent="0.2">
      <c r="A4" s="43">
        <v>103</v>
      </c>
      <c r="B4" s="43">
        <v>114</v>
      </c>
      <c r="C4" s="43">
        <v>5</v>
      </c>
      <c r="D4" s="43" t="s">
        <v>424</v>
      </c>
      <c r="E4" s="43" t="s">
        <v>568</v>
      </c>
      <c r="F4" s="43" t="s">
        <v>571</v>
      </c>
      <c r="G4" s="43" t="s">
        <v>464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372</v>
      </c>
      <c r="N4" s="43" t="s">
        <v>555</v>
      </c>
      <c r="O4" s="44">
        <v>2.2373385074899999E-2</v>
      </c>
      <c r="P4" s="44">
        <v>9.0541900000000002E-3</v>
      </c>
      <c r="Q4" s="43" t="s">
        <v>405</v>
      </c>
      <c r="R4" s="43" t="s">
        <v>406</v>
      </c>
      <c r="S4" s="43">
        <v>7</v>
      </c>
      <c r="T4" s="43">
        <v>40</v>
      </c>
      <c r="U4" s="43" t="s">
        <v>412</v>
      </c>
      <c r="V4" s="43" t="s">
        <v>545</v>
      </c>
      <c r="W4" s="43" t="s">
        <v>416</v>
      </c>
      <c r="X4" s="45">
        <v>0.115981</v>
      </c>
      <c r="Y4" s="45">
        <v>0.78300000000000003</v>
      </c>
      <c r="Z4" s="45">
        <f t="shared" si="0"/>
        <v>2.2787474025462998E-4</v>
      </c>
    </row>
    <row r="5" spans="1:26" x14ac:dyDescent="0.2">
      <c r="A5" s="43">
        <v>103</v>
      </c>
      <c r="B5" s="43">
        <v>114</v>
      </c>
      <c r="C5" s="43">
        <v>5</v>
      </c>
      <c r="D5" s="43" t="s">
        <v>424</v>
      </c>
      <c r="E5" s="43" t="s">
        <v>568</v>
      </c>
      <c r="F5" s="43" t="s">
        <v>571</v>
      </c>
      <c r="G5" s="43" t="s">
        <v>464</v>
      </c>
      <c r="H5" s="43">
        <v>18439</v>
      </c>
      <c r="I5" s="43">
        <v>18440</v>
      </c>
      <c r="J5" s="43">
        <v>18440</v>
      </c>
      <c r="K5" s="43">
        <v>4271</v>
      </c>
      <c r="L5" s="43">
        <v>4271</v>
      </c>
      <c r="M5" s="43" t="s">
        <v>372</v>
      </c>
      <c r="N5" s="43" t="s">
        <v>555</v>
      </c>
      <c r="O5" s="44">
        <v>0.15521278760099999</v>
      </c>
      <c r="P5" s="44">
        <v>6.2812400000000004E-2</v>
      </c>
      <c r="Q5" s="43" t="s">
        <v>405</v>
      </c>
      <c r="R5" s="43" t="s">
        <v>406</v>
      </c>
      <c r="S5" s="43">
        <v>7</v>
      </c>
      <c r="T5" s="43">
        <v>40</v>
      </c>
      <c r="U5" s="43" t="s">
        <v>412</v>
      </c>
      <c r="V5" s="43" t="s">
        <v>572</v>
      </c>
      <c r="W5" s="43" t="s">
        <v>416</v>
      </c>
      <c r="X5" s="45">
        <v>0.115981</v>
      </c>
      <c r="Y5" s="45">
        <v>0.78300000000000003</v>
      </c>
      <c r="Z5" s="45">
        <f t="shared" si="0"/>
        <v>1.5808547572748E-3</v>
      </c>
    </row>
    <row r="6" spans="1:26" x14ac:dyDescent="0.2">
      <c r="A6" s="43">
        <v>103</v>
      </c>
      <c r="B6" s="43">
        <v>114</v>
      </c>
      <c r="C6" s="43">
        <v>5</v>
      </c>
      <c r="D6" s="43" t="s">
        <v>424</v>
      </c>
      <c r="E6" s="43" t="s">
        <v>568</v>
      </c>
      <c r="F6" s="43" t="s">
        <v>571</v>
      </c>
      <c r="G6" s="43" t="s">
        <v>464</v>
      </c>
      <c r="H6" s="43">
        <v>30384</v>
      </c>
      <c r="I6" s="43">
        <v>30385</v>
      </c>
      <c r="J6" s="43">
        <v>32097</v>
      </c>
      <c r="K6" s="43">
        <v>6216</v>
      </c>
      <c r="L6" s="43">
        <v>6216</v>
      </c>
      <c r="M6" s="43" t="s">
        <v>372</v>
      </c>
      <c r="N6" s="43" t="s">
        <v>555</v>
      </c>
      <c r="O6" s="44">
        <v>0.12873986703400001</v>
      </c>
      <c r="P6" s="44">
        <v>5.2099199999999998E-2</v>
      </c>
      <c r="Q6" s="43" t="s">
        <v>405</v>
      </c>
      <c r="R6" s="43" t="s">
        <v>406</v>
      </c>
      <c r="S6" s="43">
        <v>16</v>
      </c>
      <c r="T6" s="43">
        <v>60</v>
      </c>
      <c r="U6" s="43" t="s">
        <v>417</v>
      </c>
      <c r="V6" s="43" t="s">
        <v>546</v>
      </c>
      <c r="W6" s="43" t="s">
        <v>443</v>
      </c>
      <c r="X6" s="45">
        <v>0.78656000000000004</v>
      </c>
      <c r="Y6" s="45">
        <v>0.78300000000000003</v>
      </c>
      <c r="Z6" s="45">
        <f t="shared" si="0"/>
        <v>8.8924748451839983E-3</v>
      </c>
    </row>
    <row r="7" spans="1:26" x14ac:dyDescent="0.2">
      <c r="A7" s="43">
        <v>103</v>
      </c>
      <c r="B7" s="43">
        <v>114</v>
      </c>
      <c r="C7" s="43">
        <v>5</v>
      </c>
      <c r="D7" s="43" t="s">
        <v>424</v>
      </c>
      <c r="E7" s="43" t="s">
        <v>568</v>
      </c>
      <c r="F7" s="43" t="s">
        <v>571</v>
      </c>
      <c r="G7" s="43" t="s">
        <v>464</v>
      </c>
      <c r="H7" s="43">
        <v>52641</v>
      </c>
      <c r="I7" s="43">
        <v>52645</v>
      </c>
      <c r="J7" s="43">
        <v>52611</v>
      </c>
      <c r="K7" s="43">
        <v>8100</v>
      </c>
      <c r="L7" s="43">
        <v>8100</v>
      </c>
      <c r="M7" s="43" t="s">
        <v>372</v>
      </c>
      <c r="N7" s="43" t="s">
        <v>472</v>
      </c>
      <c r="O7" s="44">
        <v>0.14305376193899999</v>
      </c>
      <c r="P7" s="44">
        <v>5.78918E-2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570</v>
      </c>
      <c r="W7" s="43" t="s">
        <v>421</v>
      </c>
      <c r="X7" s="45">
        <v>0.717032</v>
      </c>
      <c r="Y7" s="45">
        <v>0.78300000000000003</v>
      </c>
      <c r="Z7" s="45">
        <f t="shared" si="0"/>
        <v>9.0077292708591987E-3</v>
      </c>
    </row>
    <row r="8" spans="1:26" x14ac:dyDescent="0.2">
      <c r="O8" s="44">
        <f>SUM(O2:O7)</f>
        <v>7.5664329728099</v>
      </c>
      <c r="Z8" s="45">
        <f>SUM(Z2:Z7)</f>
        <v>0.32376252620378865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103</v>
      </c>
      <c r="B12" s="43">
        <v>114</v>
      </c>
      <c r="C12" s="43">
        <v>5</v>
      </c>
      <c r="D12" s="43" t="s">
        <v>424</v>
      </c>
      <c r="E12" s="43" t="s">
        <v>568</v>
      </c>
      <c r="F12" s="43" t="s">
        <v>571</v>
      </c>
      <c r="G12" s="43" t="s">
        <v>464</v>
      </c>
      <c r="H12" s="43">
        <v>657</v>
      </c>
      <c r="I12" s="43">
        <v>659</v>
      </c>
      <c r="J12" s="43">
        <v>1454</v>
      </c>
      <c r="K12" s="43">
        <v>1110</v>
      </c>
      <c r="L12" s="43">
        <v>1110</v>
      </c>
      <c r="M12" s="43" t="s">
        <v>372</v>
      </c>
      <c r="N12" s="43" t="s">
        <v>555</v>
      </c>
      <c r="O12" s="44">
        <v>6.82514519246</v>
      </c>
      <c r="P12" s="44">
        <v>2.7620399999999998</v>
      </c>
      <c r="Q12" s="43" t="s">
        <v>405</v>
      </c>
      <c r="R12" s="43" t="s">
        <v>406</v>
      </c>
      <c r="S12" s="43">
        <v>2</v>
      </c>
      <c r="T12" s="43">
        <v>10</v>
      </c>
      <c r="U12" s="43" t="s">
        <v>407</v>
      </c>
      <c r="V12" s="43" t="s">
        <v>434</v>
      </c>
      <c r="W12" s="43" t="s">
        <v>435</v>
      </c>
      <c r="X12" s="45">
        <v>11.234235</v>
      </c>
      <c r="Y12" s="45">
        <v>0.6</v>
      </c>
      <c r="Z12" s="45">
        <v>8.7192632094714</v>
      </c>
    </row>
    <row r="13" spans="1:26" x14ac:dyDescent="0.2">
      <c r="A13" s="43">
        <v>103</v>
      </c>
      <c r="B13" s="43">
        <v>114</v>
      </c>
      <c r="C13" s="43">
        <v>5</v>
      </c>
      <c r="D13" s="43" t="s">
        <v>424</v>
      </c>
      <c r="E13" s="43" t="s">
        <v>568</v>
      </c>
      <c r="F13" s="43" t="s">
        <v>571</v>
      </c>
      <c r="G13" s="43" t="s">
        <v>464</v>
      </c>
      <c r="H13" s="43">
        <v>1467</v>
      </c>
      <c r="I13" s="43">
        <v>1468</v>
      </c>
      <c r="J13" s="43">
        <v>1418</v>
      </c>
      <c r="K13" s="43">
        <v>1110</v>
      </c>
      <c r="L13" s="43">
        <v>1110</v>
      </c>
      <c r="M13" s="43" t="s">
        <v>372</v>
      </c>
      <c r="N13" s="43" t="s">
        <v>472</v>
      </c>
      <c r="O13" s="44">
        <v>0.29190797870099999</v>
      </c>
      <c r="P13" s="44">
        <v>0.118131</v>
      </c>
      <c r="Q13" s="43" t="s">
        <v>405</v>
      </c>
      <c r="R13" s="43" t="s">
        <v>406</v>
      </c>
      <c r="S13" s="43">
        <v>2</v>
      </c>
      <c r="T13" s="43">
        <v>10</v>
      </c>
      <c r="U13" s="43" t="s">
        <v>407</v>
      </c>
      <c r="V13" s="43" t="s">
        <v>434</v>
      </c>
      <c r="W13" s="43" t="s">
        <v>435</v>
      </c>
      <c r="X13" s="45">
        <v>11.234235</v>
      </c>
      <c r="Y13" s="45">
        <v>0.6</v>
      </c>
      <c r="Z13" s="45">
        <v>0.37291830755458505</v>
      </c>
    </row>
    <row r="14" spans="1:26" x14ac:dyDescent="0.2">
      <c r="A14" s="43">
        <v>103</v>
      </c>
      <c r="B14" s="43">
        <v>114</v>
      </c>
      <c r="C14" s="43">
        <v>5</v>
      </c>
      <c r="D14" s="43" t="s">
        <v>424</v>
      </c>
      <c r="E14" s="43" t="s">
        <v>568</v>
      </c>
      <c r="F14" s="43" t="s">
        <v>571</v>
      </c>
      <c r="G14" s="43" t="s">
        <v>464</v>
      </c>
      <c r="H14" s="43">
        <v>17779</v>
      </c>
      <c r="I14" s="43">
        <v>17780</v>
      </c>
      <c r="J14" s="43">
        <v>17780</v>
      </c>
      <c r="K14" s="43">
        <v>4200</v>
      </c>
      <c r="L14" s="43">
        <v>4200</v>
      </c>
      <c r="M14" s="43" t="s">
        <v>372</v>
      </c>
      <c r="N14" s="43" t="s">
        <v>555</v>
      </c>
      <c r="O14" s="44">
        <v>2.2373385074899999E-2</v>
      </c>
      <c r="P14" s="44">
        <v>9.0541900000000002E-3</v>
      </c>
      <c r="Q14" s="43" t="s">
        <v>405</v>
      </c>
      <c r="R14" s="43" t="s">
        <v>406</v>
      </c>
      <c r="S14" s="43">
        <v>7</v>
      </c>
      <c r="T14" s="43">
        <v>40</v>
      </c>
      <c r="U14" s="43" t="s">
        <v>412</v>
      </c>
      <c r="V14" s="43" t="s">
        <v>545</v>
      </c>
      <c r="W14" s="43" t="s">
        <v>416</v>
      </c>
      <c r="X14" s="45">
        <v>7.558414</v>
      </c>
      <c r="Y14" s="45">
        <v>0.6</v>
      </c>
      <c r="Z14" s="45">
        <v>1.9230323923759462E-2</v>
      </c>
    </row>
    <row r="15" spans="1:26" x14ac:dyDescent="0.2">
      <c r="A15" s="43">
        <v>103</v>
      </c>
      <c r="B15" s="43">
        <v>114</v>
      </c>
      <c r="C15" s="43">
        <v>5</v>
      </c>
      <c r="D15" s="43" t="s">
        <v>424</v>
      </c>
      <c r="E15" s="43" t="s">
        <v>568</v>
      </c>
      <c r="F15" s="43" t="s">
        <v>571</v>
      </c>
      <c r="G15" s="43" t="s">
        <v>464</v>
      </c>
      <c r="H15" s="43">
        <v>18439</v>
      </c>
      <c r="I15" s="43">
        <v>18440</v>
      </c>
      <c r="J15" s="43">
        <v>18440</v>
      </c>
      <c r="K15" s="43">
        <v>4271</v>
      </c>
      <c r="L15" s="43">
        <v>4271</v>
      </c>
      <c r="M15" s="43" t="s">
        <v>372</v>
      </c>
      <c r="N15" s="43" t="s">
        <v>555</v>
      </c>
      <c r="O15" s="44">
        <v>0.15521278760099999</v>
      </c>
      <c r="P15" s="44">
        <v>6.2812400000000004E-2</v>
      </c>
      <c r="Q15" s="43" t="s">
        <v>405</v>
      </c>
      <c r="R15" s="43" t="s">
        <v>406</v>
      </c>
      <c r="S15" s="43">
        <v>7</v>
      </c>
      <c r="T15" s="43">
        <v>40</v>
      </c>
      <c r="U15" s="43" t="s">
        <v>412</v>
      </c>
      <c r="V15" s="43" t="s">
        <v>572</v>
      </c>
      <c r="W15" s="43" t="s">
        <v>416</v>
      </c>
      <c r="X15" s="45">
        <v>7.558414</v>
      </c>
      <c r="Y15" s="45">
        <v>0.6</v>
      </c>
      <c r="Z15" s="45">
        <v>0.13340815671294162</v>
      </c>
    </row>
    <row r="16" spans="1:26" x14ac:dyDescent="0.2">
      <c r="A16" s="43">
        <v>103</v>
      </c>
      <c r="B16" s="43">
        <v>114</v>
      </c>
      <c r="C16" s="43">
        <v>5</v>
      </c>
      <c r="D16" s="43" t="s">
        <v>424</v>
      </c>
      <c r="E16" s="43" t="s">
        <v>568</v>
      </c>
      <c r="F16" s="43" t="s">
        <v>571</v>
      </c>
      <c r="G16" s="43" t="s">
        <v>464</v>
      </c>
      <c r="H16" s="43">
        <v>30384</v>
      </c>
      <c r="I16" s="43">
        <v>30385</v>
      </c>
      <c r="J16" s="43">
        <v>32097</v>
      </c>
      <c r="K16" s="43">
        <v>6216</v>
      </c>
      <c r="L16" s="43">
        <v>6216</v>
      </c>
      <c r="M16" s="43" t="s">
        <v>372</v>
      </c>
      <c r="N16" s="43" t="s">
        <v>555</v>
      </c>
      <c r="O16" s="44">
        <v>0.12873986703400001</v>
      </c>
      <c r="P16" s="44">
        <v>5.2099199999999998E-2</v>
      </c>
      <c r="Q16" s="43" t="s">
        <v>405</v>
      </c>
      <c r="R16" s="43" t="s">
        <v>406</v>
      </c>
      <c r="S16" s="43">
        <v>16</v>
      </c>
      <c r="T16" s="43">
        <v>60</v>
      </c>
      <c r="U16" s="43" t="s">
        <v>417</v>
      </c>
      <c r="V16" s="43" t="s">
        <v>546</v>
      </c>
      <c r="W16" s="43" t="s">
        <v>443</v>
      </c>
      <c r="X16" s="45">
        <v>7.079313</v>
      </c>
      <c r="Y16" s="45">
        <v>0.6</v>
      </c>
      <c r="Z16" s="45">
        <v>0.10364025882173761</v>
      </c>
    </row>
    <row r="17" spans="1:26" x14ac:dyDescent="0.2">
      <c r="A17" s="43">
        <v>103</v>
      </c>
      <c r="B17" s="43">
        <v>114</v>
      </c>
      <c r="C17" s="43">
        <v>5</v>
      </c>
      <c r="D17" s="43" t="s">
        <v>424</v>
      </c>
      <c r="E17" s="43" t="s">
        <v>568</v>
      </c>
      <c r="F17" s="43" t="s">
        <v>571</v>
      </c>
      <c r="G17" s="43" t="s">
        <v>464</v>
      </c>
      <c r="H17" s="43">
        <v>52641</v>
      </c>
      <c r="I17" s="43">
        <v>52645</v>
      </c>
      <c r="J17" s="43">
        <v>52611</v>
      </c>
      <c r="K17" s="43">
        <v>8100</v>
      </c>
      <c r="L17" s="43">
        <v>8100</v>
      </c>
      <c r="M17" s="43" t="s">
        <v>372</v>
      </c>
      <c r="N17" s="43" t="s">
        <v>472</v>
      </c>
      <c r="O17" s="44">
        <v>0.14305376193899999</v>
      </c>
      <c r="P17" s="44">
        <v>5.78918E-2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570</v>
      </c>
      <c r="W17" s="43" t="s">
        <v>421</v>
      </c>
      <c r="X17" s="45">
        <v>3.4929570000000001</v>
      </c>
      <c r="Y17" s="45">
        <v>0.6</v>
      </c>
      <c r="Z17" s="45">
        <v>5.682201262278061E-2</v>
      </c>
    </row>
    <row r="18" spans="1:26" x14ac:dyDescent="0.2">
      <c r="Z18" s="45">
        <f>SUM(Z12:Z17)</f>
        <v>9.4052822691072056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Q1" workbookViewId="0">
      <selection activeCell="Y13" sqref="Y13:Y2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117</v>
      </c>
      <c r="B2" s="43">
        <v>128</v>
      </c>
      <c r="C2" s="43">
        <v>5</v>
      </c>
      <c r="D2" s="43" t="s">
        <v>457</v>
      </c>
      <c r="E2" s="43" t="s">
        <v>548</v>
      </c>
      <c r="F2" s="43" t="s">
        <v>573</v>
      </c>
      <c r="G2" s="43" t="s">
        <v>464</v>
      </c>
      <c r="H2" s="43">
        <v>4476</v>
      </c>
      <c r="I2" s="43">
        <v>4477</v>
      </c>
      <c r="J2" s="43">
        <v>4445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0.223307161359</v>
      </c>
      <c r="P2" s="44">
        <v>9.0369199999999997E-2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9" si="0">P2*X2*(1-Y2)</f>
        <v>3.4808427252793595E-2</v>
      </c>
    </row>
    <row r="3" spans="1:26" x14ac:dyDescent="0.2">
      <c r="A3" s="43">
        <v>117</v>
      </c>
      <c r="B3" s="43">
        <v>128</v>
      </c>
      <c r="C3" s="43">
        <v>5</v>
      </c>
      <c r="D3" s="43" t="s">
        <v>457</v>
      </c>
      <c r="E3" s="43" t="s">
        <v>548</v>
      </c>
      <c r="F3" s="43" t="s">
        <v>573</v>
      </c>
      <c r="G3" s="43" t="s">
        <v>464</v>
      </c>
      <c r="H3" s="43">
        <v>4481</v>
      </c>
      <c r="I3" s="43">
        <v>4482</v>
      </c>
      <c r="J3" s="43">
        <v>4450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0.73733587558400004</v>
      </c>
      <c r="P3" s="44">
        <v>0.29838900000000002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0.11493353708491198</v>
      </c>
    </row>
    <row r="4" spans="1:26" x14ac:dyDescent="0.2">
      <c r="A4" s="43">
        <v>117</v>
      </c>
      <c r="B4" s="43">
        <v>128</v>
      </c>
      <c r="C4" s="43">
        <v>5</v>
      </c>
      <c r="D4" s="43" t="s">
        <v>457</v>
      </c>
      <c r="E4" s="43" t="s">
        <v>548</v>
      </c>
      <c r="F4" s="43" t="s">
        <v>573</v>
      </c>
      <c r="G4" s="43" t="s">
        <v>464</v>
      </c>
      <c r="H4" s="43">
        <v>4486</v>
      </c>
      <c r="I4" s="43">
        <v>4487</v>
      </c>
      <c r="J4" s="43">
        <v>4455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1.55502180271E-2</v>
      </c>
      <c r="P4" s="44">
        <v>6.2929500000000003E-3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2.4239197899335995E-3</v>
      </c>
    </row>
    <row r="5" spans="1:26" x14ac:dyDescent="0.2">
      <c r="A5" s="43">
        <v>117</v>
      </c>
      <c r="B5" s="43">
        <v>128</v>
      </c>
      <c r="C5" s="43">
        <v>5</v>
      </c>
      <c r="D5" s="43" t="s">
        <v>457</v>
      </c>
      <c r="E5" s="43" t="s">
        <v>548</v>
      </c>
      <c r="F5" s="43" t="s">
        <v>573</v>
      </c>
      <c r="G5" s="43" t="s">
        <v>464</v>
      </c>
      <c r="H5" s="43">
        <v>15245</v>
      </c>
      <c r="I5" s="43">
        <v>15246</v>
      </c>
      <c r="J5" s="43">
        <v>15178</v>
      </c>
      <c r="K5" s="43">
        <v>3200</v>
      </c>
      <c r="L5" s="43">
        <v>3200</v>
      </c>
      <c r="M5" s="43" t="s">
        <v>372</v>
      </c>
      <c r="N5" s="43" t="s">
        <v>404</v>
      </c>
      <c r="O5" s="44">
        <v>0.80771765255799999</v>
      </c>
      <c r="P5" s="44">
        <v>0.326872</v>
      </c>
      <c r="Q5" s="43" t="s">
        <v>405</v>
      </c>
      <c r="R5" s="43" t="s">
        <v>406</v>
      </c>
      <c r="S5" s="43">
        <v>5</v>
      </c>
      <c r="T5" s="43">
        <v>30</v>
      </c>
      <c r="U5" s="43" t="s">
        <v>455</v>
      </c>
      <c r="V5" s="43" t="s">
        <v>456</v>
      </c>
      <c r="W5" s="43" t="s">
        <v>414</v>
      </c>
      <c r="X5" s="45">
        <v>9.3119999999999994E-2</v>
      </c>
      <c r="Y5" s="45">
        <v>0.78300000000000003</v>
      </c>
      <c r="Z5" s="45">
        <f t="shared" si="0"/>
        <v>6.6051155788799986E-3</v>
      </c>
    </row>
    <row r="6" spans="1:26" x14ac:dyDescent="0.2">
      <c r="A6" s="43">
        <v>117</v>
      </c>
      <c r="B6" s="43">
        <v>128</v>
      </c>
      <c r="C6" s="43">
        <v>5</v>
      </c>
      <c r="D6" s="43" t="s">
        <v>457</v>
      </c>
      <c r="E6" s="43" t="s">
        <v>548</v>
      </c>
      <c r="F6" s="43" t="s">
        <v>573</v>
      </c>
      <c r="G6" s="43" t="s">
        <v>464</v>
      </c>
      <c r="H6" s="43">
        <v>19347</v>
      </c>
      <c r="I6" s="43">
        <v>19348</v>
      </c>
      <c r="J6" s="43">
        <v>19357</v>
      </c>
      <c r="K6" s="43">
        <v>4340</v>
      </c>
      <c r="L6" s="43">
        <v>4340</v>
      </c>
      <c r="M6" s="43" t="s">
        <v>372</v>
      </c>
      <c r="N6" s="43" t="s">
        <v>404</v>
      </c>
      <c r="O6" s="44">
        <v>0.122908220715</v>
      </c>
      <c r="P6" s="44">
        <v>4.9739199999999997E-2</v>
      </c>
      <c r="Q6" s="43" t="s">
        <v>405</v>
      </c>
      <c r="R6" s="43" t="s">
        <v>406</v>
      </c>
      <c r="S6" s="43">
        <v>7</v>
      </c>
      <c r="T6" s="43">
        <v>40</v>
      </c>
      <c r="U6" s="43" t="s">
        <v>412</v>
      </c>
      <c r="V6" s="43" t="s">
        <v>415</v>
      </c>
      <c r="W6" s="43" t="s">
        <v>416</v>
      </c>
      <c r="X6" s="45">
        <v>0.115981</v>
      </c>
      <c r="Y6" s="45">
        <v>0.78300000000000003</v>
      </c>
      <c r="Z6" s="45">
        <f t="shared" si="0"/>
        <v>1.2518300676783998E-3</v>
      </c>
    </row>
    <row r="7" spans="1:26" x14ac:dyDescent="0.2">
      <c r="A7" s="43">
        <v>117</v>
      </c>
      <c r="B7" s="43">
        <v>128</v>
      </c>
      <c r="C7" s="43">
        <v>5</v>
      </c>
      <c r="D7" s="43" t="s">
        <v>457</v>
      </c>
      <c r="E7" s="43" t="s">
        <v>548</v>
      </c>
      <c r="F7" s="43" t="s">
        <v>573</v>
      </c>
      <c r="G7" s="43" t="s">
        <v>464</v>
      </c>
      <c r="H7" s="43">
        <v>23135</v>
      </c>
      <c r="I7" s="43">
        <v>23136</v>
      </c>
      <c r="J7" s="43">
        <v>23113</v>
      </c>
      <c r="K7" s="43">
        <v>5300</v>
      </c>
      <c r="L7" s="43">
        <v>5300</v>
      </c>
      <c r="M7" s="43" t="s">
        <v>372</v>
      </c>
      <c r="N7" s="43" t="s">
        <v>404</v>
      </c>
      <c r="O7" s="44">
        <v>1.2402963893200001</v>
      </c>
      <c r="P7" s="44">
        <v>0.50192999999999999</v>
      </c>
      <c r="Q7" s="43" t="s">
        <v>405</v>
      </c>
      <c r="R7" s="43" t="s">
        <v>406</v>
      </c>
      <c r="S7" s="43">
        <v>9</v>
      </c>
      <c r="T7" s="43">
        <v>50</v>
      </c>
      <c r="U7" s="43" t="s">
        <v>438</v>
      </c>
      <c r="V7" s="43" t="s">
        <v>439</v>
      </c>
      <c r="W7" s="43" t="s">
        <v>440</v>
      </c>
      <c r="X7" s="45">
        <v>0.128413</v>
      </c>
      <c r="Y7" s="45">
        <v>0.78300000000000003</v>
      </c>
      <c r="Z7" s="45">
        <f t="shared" si="0"/>
        <v>1.3986591148529997E-2</v>
      </c>
    </row>
    <row r="8" spans="1:26" x14ac:dyDescent="0.2">
      <c r="A8" s="43">
        <v>117</v>
      </c>
      <c r="B8" s="43">
        <v>128</v>
      </c>
      <c r="C8" s="43">
        <v>5</v>
      </c>
      <c r="D8" s="43" t="s">
        <v>457</v>
      </c>
      <c r="E8" s="43" t="s">
        <v>548</v>
      </c>
      <c r="F8" s="43" t="s">
        <v>573</v>
      </c>
      <c r="G8" s="43" t="s">
        <v>464</v>
      </c>
      <c r="H8" s="43">
        <v>52430</v>
      </c>
      <c r="I8" s="43">
        <v>52431</v>
      </c>
      <c r="J8" s="43">
        <v>52373</v>
      </c>
      <c r="K8" s="43">
        <v>7400</v>
      </c>
      <c r="L8" s="43">
        <v>7400</v>
      </c>
      <c r="M8" s="43" t="s">
        <v>372</v>
      </c>
      <c r="N8" s="43" t="s">
        <v>404</v>
      </c>
      <c r="O8" s="44">
        <v>2.2925419393599999E-2</v>
      </c>
      <c r="P8" s="44">
        <v>9.2775900000000005E-3</v>
      </c>
      <c r="Q8" s="43" t="s">
        <v>405</v>
      </c>
      <c r="R8" s="43" t="s">
        <v>406</v>
      </c>
      <c r="S8" s="43">
        <v>17</v>
      </c>
      <c r="T8" s="43">
        <v>70</v>
      </c>
      <c r="U8" s="43" t="s">
        <v>541</v>
      </c>
      <c r="V8" s="43" t="s">
        <v>542</v>
      </c>
      <c r="W8" s="43" t="s">
        <v>541</v>
      </c>
      <c r="X8" s="45">
        <v>0.78678800000000004</v>
      </c>
      <c r="Y8" s="45">
        <v>0.78300000000000003</v>
      </c>
      <c r="Z8" s="45">
        <f t="shared" si="0"/>
        <v>1.5839907363596399E-3</v>
      </c>
    </row>
    <row r="9" spans="1:26" x14ac:dyDescent="0.2">
      <c r="A9" s="43">
        <v>117</v>
      </c>
      <c r="B9" s="43">
        <v>128</v>
      </c>
      <c r="C9" s="43">
        <v>5</v>
      </c>
      <c r="D9" s="43" t="s">
        <v>457</v>
      </c>
      <c r="E9" s="43" t="s">
        <v>548</v>
      </c>
      <c r="F9" s="43" t="s">
        <v>573</v>
      </c>
      <c r="G9" s="43" t="s">
        <v>464</v>
      </c>
      <c r="H9" s="43">
        <v>52770</v>
      </c>
      <c r="I9" s="43">
        <v>52775</v>
      </c>
      <c r="J9" s="43">
        <v>52741</v>
      </c>
      <c r="K9" s="43">
        <v>8140</v>
      </c>
      <c r="L9" s="43">
        <v>8140</v>
      </c>
      <c r="M9" s="43" t="s">
        <v>372</v>
      </c>
      <c r="N9" s="43" t="s">
        <v>404</v>
      </c>
      <c r="O9" s="44">
        <v>11.4778467998</v>
      </c>
      <c r="P9" s="44">
        <v>4.6449199999999999</v>
      </c>
      <c r="Q9" s="43" t="s">
        <v>405</v>
      </c>
      <c r="R9" s="43" t="s">
        <v>406</v>
      </c>
      <c r="S9" s="43">
        <v>18</v>
      </c>
      <c r="T9" s="43">
        <v>10</v>
      </c>
      <c r="U9" s="43" t="s">
        <v>407</v>
      </c>
      <c r="V9" s="43" t="s">
        <v>420</v>
      </c>
      <c r="W9" s="43" t="s">
        <v>421</v>
      </c>
      <c r="X9" s="45">
        <v>0.717032</v>
      </c>
      <c r="Y9" s="45">
        <v>0.78300000000000003</v>
      </c>
      <c r="Z9" s="45">
        <f t="shared" si="0"/>
        <v>0.72273071220447993</v>
      </c>
    </row>
    <row r="10" spans="1:26" x14ac:dyDescent="0.2">
      <c r="O10" s="44">
        <f>SUM(O2:O9)</f>
        <v>14.647887736756701</v>
      </c>
      <c r="Z10" s="45">
        <f>SUM(Z2:Z9)</f>
        <v>0.89832412386356708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117</v>
      </c>
      <c r="B13" s="43">
        <v>128</v>
      </c>
      <c r="C13" s="43">
        <v>5</v>
      </c>
      <c r="D13" s="43" t="s">
        <v>457</v>
      </c>
      <c r="E13" s="43" t="s">
        <v>548</v>
      </c>
      <c r="F13" s="43" t="s">
        <v>573</v>
      </c>
      <c r="G13" s="43" t="s">
        <v>464</v>
      </c>
      <c r="H13" s="43">
        <v>4476</v>
      </c>
      <c r="I13" s="43">
        <v>4477</v>
      </c>
      <c r="J13" s="43">
        <v>4445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0.223307161359</v>
      </c>
      <c r="P13" s="44">
        <v>9.0369199999999997E-2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0.19892936878528883</v>
      </c>
    </row>
    <row r="14" spans="1:26" x14ac:dyDescent="0.2">
      <c r="A14" s="43">
        <v>117</v>
      </c>
      <c r="B14" s="43">
        <v>128</v>
      </c>
      <c r="C14" s="43">
        <v>5</v>
      </c>
      <c r="D14" s="43" t="s">
        <v>457</v>
      </c>
      <c r="E14" s="43" t="s">
        <v>548</v>
      </c>
      <c r="F14" s="43" t="s">
        <v>573</v>
      </c>
      <c r="G14" s="43" t="s">
        <v>464</v>
      </c>
      <c r="H14" s="43">
        <v>4481</v>
      </c>
      <c r="I14" s="43">
        <v>4482</v>
      </c>
      <c r="J14" s="43">
        <v>4450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0.73733587558400004</v>
      </c>
      <c r="P14" s="44">
        <v>0.29838900000000002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0.6</v>
      </c>
      <c r="Z14" s="45">
        <v>0.65684254616034621</v>
      </c>
    </row>
    <row r="15" spans="1:26" x14ac:dyDescent="0.2">
      <c r="A15" s="43">
        <v>117</v>
      </c>
      <c r="B15" s="43">
        <v>128</v>
      </c>
      <c r="C15" s="43">
        <v>5</v>
      </c>
      <c r="D15" s="43" t="s">
        <v>457</v>
      </c>
      <c r="E15" s="43" t="s">
        <v>548</v>
      </c>
      <c r="F15" s="43" t="s">
        <v>573</v>
      </c>
      <c r="G15" s="43" t="s">
        <v>464</v>
      </c>
      <c r="H15" s="43">
        <v>4486</v>
      </c>
      <c r="I15" s="43">
        <v>4487</v>
      </c>
      <c r="J15" s="43">
        <v>4455</v>
      </c>
      <c r="K15" s="43">
        <v>1400</v>
      </c>
      <c r="L15" s="43">
        <v>1400</v>
      </c>
      <c r="M15" s="43" t="s">
        <v>372</v>
      </c>
      <c r="N15" s="43" t="s">
        <v>404</v>
      </c>
      <c r="O15" s="44">
        <v>1.55502180271E-2</v>
      </c>
      <c r="P15" s="44">
        <v>6.2929500000000003E-3</v>
      </c>
      <c r="Q15" s="43" t="s">
        <v>405</v>
      </c>
      <c r="R15" s="43" t="s">
        <v>406</v>
      </c>
      <c r="S15" s="43">
        <v>3</v>
      </c>
      <c r="T15" s="43">
        <v>10</v>
      </c>
      <c r="U15" s="43" t="s">
        <v>407</v>
      </c>
      <c r="V15" s="43" t="s">
        <v>408</v>
      </c>
      <c r="W15" s="43" t="s">
        <v>408</v>
      </c>
      <c r="X15" s="45">
        <v>7.8337940000000001</v>
      </c>
      <c r="Y15" s="45">
        <v>0.6</v>
      </c>
      <c r="Z15" s="45">
        <v>1.3852646380596302E-2</v>
      </c>
    </row>
    <row r="16" spans="1:26" x14ac:dyDescent="0.2">
      <c r="A16" s="43">
        <v>117</v>
      </c>
      <c r="B16" s="43">
        <v>128</v>
      </c>
      <c r="C16" s="43">
        <v>5</v>
      </c>
      <c r="D16" s="43" t="s">
        <v>457</v>
      </c>
      <c r="E16" s="43" t="s">
        <v>548</v>
      </c>
      <c r="F16" s="43" t="s">
        <v>573</v>
      </c>
      <c r="G16" s="43" t="s">
        <v>464</v>
      </c>
      <c r="H16" s="43">
        <v>15245</v>
      </c>
      <c r="I16" s="43">
        <v>15246</v>
      </c>
      <c r="J16" s="43">
        <v>15178</v>
      </c>
      <c r="K16" s="43">
        <v>3200</v>
      </c>
      <c r="L16" s="43">
        <v>3200</v>
      </c>
      <c r="M16" s="43" t="s">
        <v>372</v>
      </c>
      <c r="N16" s="43" t="s">
        <v>404</v>
      </c>
      <c r="O16" s="44">
        <v>0.80771765255799999</v>
      </c>
      <c r="P16" s="44">
        <v>0.326872</v>
      </c>
      <c r="Q16" s="43" t="s">
        <v>405</v>
      </c>
      <c r="R16" s="43" t="s">
        <v>406</v>
      </c>
      <c r="S16" s="43">
        <v>5</v>
      </c>
      <c r="T16" s="43">
        <v>30</v>
      </c>
      <c r="U16" s="43" t="s">
        <v>455</v>
      </c>
      <c r="V16" s="43" t="s">
        <v>456</v>
      </c>
      <c r="W16" s="43" t="s">
        <v>414</v>
      </c>
      <c r="X16" s="45">
        <v>8.1290569999999995</v>
      </c>
      <c r="Y16" s="45">
        <v>0.6</v>
      </c>
      <c r="Z16" s="45">
        <v>0.74666227463682411</v>
      </c>
    </row>
    <row r="17" spans="1:26" x14ac:dyDescent="0.2">
      <c r="A17" s="43">
        <v>117</v>
      </c>
      <c r="B17" s="43">
        <v>128</v>
      </c>
      <c r="C17" s="43">
        <v>5</v>
      </c>
      <c r="D17" s="43" t="s">
        <v>457</v>
      </c>
      <c r="E17" s="43" t="s">
        <v>548</v>
      </c>
      <c r="F17" s="43" t="s">
        <v>573</v>
      </c>
      <c r="G17" s="43" t="s">
        <v>464</v>
      </c>
      <c r="H17" s="43">
        <v>19347</v>
      </c>
      <c r="I17" s="43">
        <v>19348</v>
      </c>
      <c r="J17" s="43">
        <v>19357</v>
      </c>
      <c r="K17" s="43">
        <v>4340</v>
      </c>
      <c r="L17" s="43">
        <v>4340</v>
      </c>
      <c r="M17" s="43" t="s">
        <v>372</v>
      </c>
      <c r="N17" s="43" t="s">
        <v>404</v>
      </c>
      <c r="O17" s="44">
        <v>0.122908220715</v>
      </c>
      <c r="P17" s="44">
        <v>4.9739199999999997E-2</v>
      </c>
      <c r="Q17" s="43" t="s">
        <v>405</v>
      </c>
      <c r="R17" s="43" t="s">
        <v>406</v>
      </c>
      <c r="S17" s="43">
        <v>7</v>
      </c>
      <c r="T17" s="43">
        <v>40</v>
      </c>
      <c r="U17" s="43" t="s">
        <v>412</v>
      </c>
      <c r="V17" s="43" t="s">
        <v>415</v>
      </c>
      <c r="W17" s="43" t="s">
        <v>416</v>
      </c>
      <c r="X17" s="45">
        <v>7.558414</v>
      </c>
      <c r="Y17" s="45">
        <v>0.6</v>
      </c>
      <c r="Z17" s="45">
        <v>0.10564179984169281</v>
      </c>
    </row>
    <row r="18" spans="1:26" x14ac:dyDescent="0.2">
      <c r="A18" s="43">
        <v>117</v>
      </c>
      <c r="B18" s="43">
        <v>128</v>
      </c>
      <c r="C18" s="43">
        <v>5</v>
      </c>
      <c r="D18" s="43" t="s">
        <v>457</v>
      </c>
      <c r="E18" s="43" t="s">
        <v>548</v>
      </c>
      <c r="F18" s="43" t="s">
        <v>573</v>
      </c>
      <c r="G18" s="43" t="s">
        <v>464</v>
      </c>
      <c r="H18" s="43">
        <v>23135</v>
      </c>
      <c r="I18" s="43">
        <v>23136</v>
      </c>
      <c r="J18" s="43">
        <v>23113</v>
      </c>
      <c r="K18" s="43">
        <v>5300</v>
      </c>
      <c r="L18" s="43">
        <v>5300</v>
      </c>
      <c r="M18" s="43" t="s">
        <v>372</v>
      </c>
      <c r="N18" s="43" t="s">
        <v>404</v>
      </c>
      <c r="O18" s="44">
        <v>1.2402963893200001</v>
      </c>
      <c r="P18" s="44">
        <v>0.50192999999999999</v>
      </c>
      <c r="Q18" s="43" t="s">
        <v>405</v>
      </c>
      <c r="R18" s="43" t="s">
        <v>406</v>
      </c>
      <c r="S18" s="43">
        <v>9</v>
      </c>
      <c r="T18" s="43">
        <v>50</v>
      </c>
      <c r="U18" s="43" t="s">
        <v>438</v>
      </c>
      <c r="V18" s="43" t="s">
        <v>439</v>
      </c>
      <c r="W18" s="43" t="s">
        <v>440</v>
      </c>
      <c r="X18" s="45">
        <v>2.201031</v>
      </c>
      <c r="Y18" s="45">
        <v>0.6</v>
      </c>
      <c r="Z18" s="45">
        <v>0.31043854064223003</v>
      </c>
    </row>
    <row r="19" spans="1:26" x14ac:dyDescent="0.2">
      <c r="A19" s="43">
        <v>117</v>
      </c>
      <c r="B19" s="43">
        <v>128</v>
      </c>
      <c r="C19" s="43">
        <v>5</v>
      </c>
      <c r="D19" s="43" t="s">
        <v>457</v>
      </c>
      <c r="E19" s="43" t="s">
        <v>548</v>
      </c>
      <c r="F19" s="43" t="s">
        <v>573</v>
      </c>
      <c r="G19" s="43" t="s">
        <v>464</v>
      </c>
      <c r="H19" s="43">
        <v>52430</v>
      </c>
      <c r="I19" s="43">
        <v>52431</v>
      </c>
      <c r="J19" s="43">
        <v>52373</v>
      </c>
      <c r="K19" s="43">
        <v>7400</v>
      </c>
      <c r="L19" s="43">
        <v>7400</v>
      </c>
      <c r="M19" s="43" t="s">
        <v>372</v>
      </c>
      <c r="N19" s="43" t="s">
        <v>404</v>
      </c>
      <c r="O19" s="44">
        <v>2.2925419393599999E-2</v>
      </c>
      <c r="P19" s="44">
        <v>9.2775900000000005E-3</v>
      </c>
      <c r="Q19" s="43" t="s">
        <v>405</v>
      </c>
      <c r="R19" s="43" t="s">
        <v>406</v>
      </c>
      <c r="S19" s="43">
        <v>17</v>
      </c>
      <c r="T19" s="43">
        <v>70</v>
      </c>
      <c r="U19" s="43" t="s">
        <v>541</v>
      </c>
      <c r="V19" s="43" t="s">
        <v>542</v>
      </c>
      <c r="W19" s="43" t="s">
        <v>541</v>
      </c>
      <c r="X19" s="45">
        <v>7.3482149999999997</v>
      </c>
      <c r="Y19" s="45">
        <v>0.6</v>
      </c>
      <c r="Z19" s="45">
        <v>1.915681700651985E-2</v>
      </c>
    </row>
    <row r="20" spans="1:26" x14ac:dyDescent="0.2">
      <c r="A20" s="43">
        <v>117</v>
      </c>
      <c r="B20" s="43">
        <v>128</v>
      </c>
      <c r="C20" s="43">
        <v>5</v>
      </c>
      <c r="D20" s="43" t="s">
        <v>457</v>
      </c>
      <c r="E20" s="43" t="s">
        <v>548</v>
      </c>
      <c r="F20" s="43" t="s">
        <v>573</v>
      </c>
      <c r="G20" s="43" t="s">
        <v>464</v>
      </c>
      <c r="H20" s="43">
        <v>52770</v>
      </c>
      <c r="I20" s="43">
        <v>52775</v>
      </c>
      <c r="J20" s="43">
        <v>52741</v>
      </c>
      <c r="K20" s="43">
        <v>8140</v>
      </c>
      <c r="L20" s="43">
        <v>8140</v>
      </c>
      <c r="M20" s="43" t="s">
        <v>372</v>
      </c>
      <c r="N20" s="43" t="s">
        <v>404</v>
      </c>
      <c r="O20" s="44">
        <v>11.4778467998</v>
      </c>
      <c r="P20" s="44">
        <v>4.6449199999999999</v>
      </c>
      <c r="Q20" s="43" t="s">
        <v>405</v>
      </c>
      <c r="R20" s="43" t="s">
        <v>406</v>
      </c>
      <c r="S20" s="43">
        <v>18</v>
      </c>
      <c r="T20" s="43">
        <v>10</v>
      </c>
      <c r="U20" s="43" t="s">
        <v>407</v>
      </c>
      <c r="V20" s="43" t="s">
        <v>420</v>
      </c>
      <c r="W20" s="43" t="s">
        <v>421</v>
      </c>
      <c r="X20" s="45">
        <v>3.4929570000000001</v>
      </c>
      <c r="Y20" s="45">
        <v>0.6</v>
      </c>
      <c r="Z20" s="45">
        <v>4.559086137791641</v>
      </c>
    </row>
    <row r="21" spans="1:26" x14ac:dyDescent="0.2">
      <c r="Z21" s="45">
        <f>SUM(Z13:Z20)</f>
        <v>6.6106101312451386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Q1" workbookViewId="0">
      <selection activeCell="Y13" sqref="Y13:Y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3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38</v>
      </c>
      <c r="B2" s="43">
        <v>41</v>
      </c>
      <c r="C2" s="43">
        <v>5</v>
      </c>
      <c r="D2" s="43" t="s">
        <v>424</v>
      </c>
      <c r="E2" s="43" t="s">
        <v>548</v>
      </c>
      <c r="F2" s="43" t="s">
        <v>549</v>
      </c>
      <c r="G2" s="43" t="s">
        <v>464</v>
      </c>
      <c r="H2" s="43">
        <v>4486</v>
      </c>
      <c r="I2" s="43">
        <v>4487</v>
      </c>
      <c r="J2" s="43">
        <v>4455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0.60323878165599998</v>
      </c>
      <c r="P2" s="44">
        <v>0.24412200000000001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8" si="0">P2*X2*(1-Y2)</f>
        <v>9.4030962737375989E-2</v>
      </c>
    </row>
    <row r="3" spans="1:26" x14ac:dyDescent="0.2">
      <c r="A3" s="43">
        <v>38</v>
      </c>
      <c r="B3" s="43">
        <v>41</v>
      </c>
      <c r="C3" s="43">
        <v>5</v>
      </c>
      <c r="D3" s="43" t="s">
        <v>424</v>
      </c>
      <c r="E3" s="43" t="s">
        <v>548</v>
      </c>
      <c r="F3" s="43" t="s">
        <v>549</v>
      </c>
      <c r="G3" s="43" t="s">
        <v>464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1.28990994871E-2</v>
      </c>
      <c r="P3" s="44">
        <v>5.2200800000000002E-3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2.01067150017664E-3</v>
      </c>
    </row>
    <row r="4" spans="1:26" x14ac:dyDescent="0.2">
      <c r="A4" s="43">
        <v>38</v>
      </c>
      <c r="B4" s="43">
        <v>41</v>
      </c>
      <c r="C4" s="43">
        <v>5</v>
      </c>
      <c r="D4" s="43" t="s">
        <v>424</v>
      </c>
      <c r="E4" s="43" t="s">
        <v>548</v>
      </c>
      <c r="F4" s="43" t="s">
        <v>549</v>
      </c>
      <c r="G4" s="43" t="s">
        <v>464</v>
      </c>
      <c r="H4" s="43">
        <v>23877</v>
      </c>
      <c r="I4" s="43">
        <v>23878</v>
      </c>
      <c r="J4" s="43">
        <v>23867</v>
      </c>
      <c r="K4" s="43">
        <v>6110</v>
      </c>
      <c r="L4" s="43">
        <v>6110</v>
      </c>
      <c r="M4" s="43" t="s">
        <v>372</v>
      </c>
      <c r="N4" s="43" t="s">
        <v>404</v>
      </c>
      <c r="O4" s="44">
        <v>0.148032141013</v>
      </c>
      <c r="P4" s="44">
        <v>5.9906500000000001E-2</v>
      </c>
      <c r="Q4" s="43" t="s">
        <v>405</v>
      </c>
      <c r="R4" s="43" t="s">
        <v>406</v>
      </c>
      <c r="S4" s="43">
        <v>10</v>
      </c>
      <c r="T4" s="43">
        <v>60</v>
      </c>
      <c r="U4" s="43" t="s">
        <v>417</v>
      </c>
      <c r="V4" s="43" t="s">
        <v>550</v>
      </c>
      <c r="W4" s="43" t="s">
        <v>550</v>
      </c>
      <c r="X4" s="45">
        <v>0.70995399999999997</v>
      </c>
      <c r="Y4" s="45">
        <v>0.78300000000000003</v>
      </c>
      <c r="Z4" s="45">
        <f t="shared" si="0"/>
        <v>9.2291964683169983E-3</v>
      </c>
    </row>
    <row r="5" spans="1:26" x14ac:dyDescent="0.2">
      <c r="A5" s="43">
        <v>38</v>
      </c>
      <c r="B5" s="43">
        <v>41</v>
      </c>
      <c r="C5" s="43">
        <v>5</v>
      </c>
      <c r="D5" s="43" t="s">
        <v>424</v>
      </c>
      <c r="E5" s="43" t="s">
        <v>548</v>
      </c>
      <c r="F5" s="43" t="s">
        <v>549</v>
      </c>
      <c r="G5" s="43" t="s">
        <v>464</v>
      </c>
      <c r="H5" s="43">
        <v>28479</v>
      </c>
      <c r="I5" s="43">
        <v>28480</v>
      </c>
      <c r="J5" s="43">
        <v>28414</v>
      </c>
      <c r="K5" s="43">
        <v>6172</v>
      </c>
      <c r="L5" s="43">
        <v>6172</v>
      </c>
      <c r="M5" s="43" t="s">
        <v>372</v>
      </c>
      <c r="N5" s="43" t="s">
        <v>404</v>
      </c>
      <c r="O5" s="44">
        <v>0.162360388839</v>
      </c>
      <c r="P5" s="44">
        <v>6.5704899999999997E-2</v>
      </c>
      <c r="Q5" s="43" t="s">
        <v>405</v>
      </c>
      <c r="R5" s="43" t="s">
        <v>406</v>
      </c>
      <c r="S5" s="43">
        <v>12</v>
      </c>
      <c r="T5" s="43">
        <v>60</v>
      </c>
      <c r="U5" s="43" t="s">
        <v>417</v>
      </c>
      <c r="V5" s="43" t="s">
        <v>479</v>
      </c>
      <c r="W5" s="43" t="s">
        <v>480</v>
      </c>
      <c r="X5" s="45">
        <v>0.596611</v>
      </c>
      <c r="Y5" s="45">
        <v>0.78300000000000003</v>
      </c>
      <c r="Z5" s="45">
        <f t="shared" si="0"/>
        <v>8.5064577423762978E-3</v>
      </c>
    </row>
    <row r="6" spans="1:26" x14ac:dyDescent="0.2">
      <c r="A6" s="43">
        <v>38</v>
      </c>
      <c r="B6" s="43">
        <v>41</v>
      </c>
      <c r="C6" s="43">
        <v>5</v>
      </c>
      <c r="D6" s="43" t="s">
        <v>424</v>
      </c>
      <c r="E6" s="43" t="s">
        <v>548</v>
      </c>
      <c r="F6" s="43" t="s">
        <v>549</v>
      </c>
      <c r="G6" s="43" t="s">
        <v>464</v>
      </c>
      <c r="H6" s="43">
        <v>33925</v>
      </c>
      <c r="I6" s="43">
        <v>33926</v>
      </c>
      <c r="J6" s="43">
        <v>33865</v>
      </c>
      <c r="K6" s="43">
        <v>6300</v>
      </c>
      <c r="L6" s="43">
        <v>6300</v>
      </c>
      <c r="M6" s="43" t="s">
        <v>372</v>
      </c>
      <c r="N6" s="43" t="s">
        <v>404</v>
      </c>
      <c r="O6" s="44">
        <v>0.57779076487000003</v>
      </c>
      <c r="P6" s="44">
        <v>0.233824</v>
      </c>
      <c r="Q6" s="43" t="s">
        <v>405</v>
      </c>
      <c r="R6" s="43" t="s">
        <v>406</v>
      </c>
      <c r="S6" s="43">
        <v>15</v>
      </c>
      <c r="T6" s="43">
        <v>60</v>
      </c>
      <c r="U6" s="43" t="s">
        <v>417</v>
      </c>
      <c r="V6" s="43" t="s">
        <v>419</v>
      </c>
      <c r="W6" s="43" t="s">
        <v>419</v>
      </c>
      <c r="X6" s="45">
        <v>0.75712800000000002</v>
      </c>
      <c r="Y6" s="45">
        <v>0.78300000000000003</v>
      </c>
      <c r="Z6" s="45">
        <f t="shared" si="0"/>
        <v>3.8416529351423999E-2</v>
      </c>
    </row>
    <row r="7" spans="1:26" x14ac:dyDescent="0.2">
      <c r="A7" s="43">
        <v>38</v>
      </c>
      <c r="B7" s="43">
        <v>41</v>
      </c>
      <c r="C7" s="43">
        <v>5</v>
      </c>
      <c r="D7" s="43" t="s">
        <v>424</v>
      </c>
      <c r="E7" s="43" t="s">
        <v>548</v>
      </c>
      <c r="F7" s="43" t="s">
        <v>549</v>
      </c>
      <c r="G7" s="43" t="s">
        <v>464</v>
      </c>
      <c r="H7" s="43">
        <v>44948</v>
      </c>
      <c r="I7" s="43">
        <v>44949</v>
      </c>
      <c r="J7" s="43">
        <v>44940</v>
      </c>
      <c r="K7" s="43">
        <v>6410</v>
      </c>
      <c r="L7" s="43">
        <v>6410</v>
      </c>
      <c r="M7" s="43" t="s">
        <v>372</v>
      </c>
      <c r="N7" s="43" t="s">
        <v>404</v>
      </c>
      <c r="O7" s="44">
        <v>0.85626071754999999</v>
      </c>
      <c r="P7" s="44">
        <v>0.34651599999999999</v>
      </c>
      <c r="Q7" s="43" t="s">
        <v>405</v>
      </c>
      <c r="R7" s="43" t="s">
        <v>406</v>
      </c>
      <c r="S7" s="43">
        <v>16</v>
      </c>
      <c r="T7" s="43">
        <v>60</v>
      </c>
      <c r="U7" s="43" t="s">
        <v>417</v>
      </c>
      <c r="V7" s="43" t="s">
        <v>482</v>
      </c>
      <c r="W7" s="43" t="s">
        <v>443</v>
      </c>
      <c r="X7" s="45">
        <v>0.78656000000000004</v>
      </c>
      <c r="Y7" s="45">
        <v>0.78300000000000003</v>
      </c>
      <c r="Z7" s="45">
        <f t="shared" si="0"/>
        <v>5.9144570616319996E-2</v>
      </c>
    </row>
    <row r="8" spans="1:26" x14ac:dyDescent="0.2">
      <c r="A8" s="43">
        <v>38</v>
      </c>
      <c r="B8" s="43">
        <v>41</v>
      </c>
      <c r="C8" s="43">
        <v>5</v>
      </c>
      <c r="D8" s="43" t="s">
        <v>424</v>
      </c>
      <c r="E8" s="43" t="s">
        <v>548</v>
      </c>
      <c r="F8" s="43" t="s">
        <v>549</v>
      </c>
      <c r="G8" s="43" t="s">
        <v>464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15.569171340500001</v>
      </c>
      <c r="P8" s="44">
        <v>6.3006200000000003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0.78300000000000003</v>
      </c>
      <c r="Z8" s="45">
        <f t="shared" si="0"/>
        <v>0.98035091668527996</v>
      </c>
    </row>
    <row r="9" spans="1:26" x14ac:dyDescent="0.2">
      <c r="O9" s="44">
        <f>SUM(O2:O8)</f>
        <v>17.9297532339151</v>
      </c>
      <c r="Z9" s="45">
        <f>SUM(Z2:Z8)</f>
        <v>1.1916893051012698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38</v>
      </c>
      <c r="B13" s="43">
        <v>41</v>
      </c>
      <c r="C13" s="43">
        <v>5</v>
      </c>
      <c r="D13" s="43" t="s">
        <v>424</v>
      </c>
      <c r="E13" s="43" t="s">
        <v>548</v>
      </c>
      <c r="F13" s="43" t="s">
        <v>549</v>
      </c>
      <c r="G13" s="43" t="s">
        <v>464</v>
      </c>
      <c r="H13" s="43">
        <v>4486</v>
      </c>
      <c r="I13" s="43">
        <v>4487</v>
      </c>
      <c r="J13" s="43">
        <v>4455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0.60323878165599998</v>
      </c>
      <c r="P13" s="44">
        <v>0.24412200000000001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0.53738480994190807</v>
      </c>
    </row>
    <row r="14" spans="1:26" x14ac:dyDescent="0.2">
      <c r="A14" s="43">
        <v>38</v>
      </c>
      <c r="B14" s="43">
        <v>41</v>
      </c>
      <c r="C14" s="43">
        <v>5</v>
      </c>
      <c r="D14" s="43" t="s">
        <v>424</v>
      </c>
      <c r="E14" s="43" t="s">
        <v>548</v>
      </c>
      <c r="F14" s="43" t="s">
        <v>549</v>
      </c>
      <c r="G14" s="43" t="s">
        <v>464</v>
      </c>
      <c r="H14" s="43">
        <v>4488</v>
      </c>
      <c r="I14" s="43">
        <v>4489</v>
      </c>
      <c r="J14" s="43">
        <v>4457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1.28990994871E-2</v>
      </c>
      <c r="P14" s="44">
        <v>5.2200800000000002E-3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0.6</v>
      </c>
      <c r="Z14" s="45">
        <v>1.1490941818769123E-2</v>
      </c>
    </row>
    <row r="15" spans="1:26" x14ac:dyDescent="0.2">
      <c r="A15" s="43">
        <v>38</v>
      </c>
      <c r="B15" s="43">
        <v>41</v>
      </c>
      <c r="C15" s="43">
        <v>5</v>
      </c>
      <c r="D15" s="43" t="s">
        <v>424</v>
      </c>
      <c r="E15" s="43" t="s">
        <v>548</v>
      </c>
      <c r="F15" s="43" t="s">
        <v>549</v>
      </c>
      <c r="G15" s="43" t="s">
        <v>464</v>
      </c>
      <c r="H15" s="43">
        <v>23877</v>
      </c>
      <c r="I15" s="43">
        <v>23878</v>
      </c>
      <c r="J15" s="43">
        <v>23867</v>
      </c>
      <c r="K15" s="43">
        <v>6110</v>
      </c>
      <c r="L15" s="43">
        <v>6110</v>
      </c>
      <c r="M15" s="43" t="s">
        <v>372</v>
      </c>
      <c r="N15" s="43" t="s">
        <v>404</v>
      </c>
      <c r="O15" s="44">
        <v>0.148032141013</v>
      </c>
      <c r="P15" s="44">
        <v>5.9906500000000001E-2</v>
      </c>
      <c r="Q15" s="43" t="s">
        <v>405</v>
      </c>
      <c r="R15" s="43" t="s">
        <v>406</v>
      </c>
      <c r="S15" s="43">
        <v>10</v>
      </c>
      <c r="T15" s="43">
        <v>60</v>
      </c>
      <c r="U15" s="43" t="s">
        <v>417</v>
      </c>
      <c r="V15" s="43" t="s">
        <v>550</v>
      </c>
      <c r="W15" s="43" t="s">
        <v>550</v>
      </c>
      <c r="X15" s="45">
        <v>5.9896479999999999</v>
      </c>
      <c r="Y15" s="45">
        <v>0.6</v>
      </c>
      <c r="Z15" s="45">
        <v>0.10082809626327202</v>
      </c>
    </row>
    <row r="16" spans="1:26" x14ac:dyDescent="0.2">
      <c r="A16" s="43">
        <v>38</v>
      </c>
      <c r="B16" s="43">
        <v>41</v>
      </c>
      <c r="C16" s="43">
        <v>5</v>
      </c>
      <c r="D16" s="43" t="s">
        <v>424</v>
      </c>
      <c r="E16" s="43" t="s">
        <v>548</v>
      </c>
      <c r="F16" s="43" t="s">
        <v>549</v>
      </c>
      <c r="G16" s="43" t="s">
        <v>464</v>
      </c>
      <c r="H16" s="43">
        <v>28479</v>
      </c>
      <c r="I16" s="43">
        <v>28480</v>
      </c>
      <c r="J16" s="43">
        <v>28414</v>
      </c>
      <c r="K16" s="43">
        <v>6172</v>
      </c>
      <c r="L16" s="43">
        <v>6172</v>
      </c>
      <c r="M16" s="43" t="s">
        <v>372</v>
      </c>
      <c r="N16" s="43" t="s">
        <v>404</v>
      </c>
      <c r="O16" s="44">
        <v>0.162360388839</v>
      </c>
      <c r="P16" s="44">
        <v>6.5704899999999997E-2</v>
      </c>
      <c r="Q16" s="43" t="s">
        <v>405</v>
      </c>
      <c r="R16" s="43" t="s">
        <v>406</v>
      </c>
      <c r="S16" s="43">
        <v>12</v>
      </c>
      <c r="T16" s="43">
        <v>60</v>
      </c>
      <c r="U16" s="43" t="s">
        <v>417</v>
      </c>
      <c r="V16" s="43" t="s">
        <v>479</v>
      </c>
      <c r="W16" s="43" t="s">
        <v>480</v>
      </c>
      <c r="X16" s="45">
        <v>6.1431250000000004</v>
      </c>
      <c r="Y16" s="45">
        <v>0.6</v>
      </c>
      <c r="Z16" s="45">
        <v>0.11342098928131251</v>
      </c>
    </row>
    <row r="17" spans="1:26" x14ac:dyDescent="0.2">
      <c r="A17" s="43">
        <v>38</v>
      </c>
      <c r="B17" s="43">
        <v>41</v>
      </c>
      <c r="C17" s="43">
        <v>5</v>
      </c>
      <c r="D17" s="43" t="s">
        <v>424</v>
      </c>
      <c r="E17" s="43" t="s">
        <v>548</v>
      </c>
      <c r="F17" s="43" t="s">
        <v>549</v>
      </c>
      <c r="G17" s="43" t="s">
        <v>464</v>
      </c>
      <c r="H17" s="43">
        <v>33925</v>
      </c>
      <c r="I17" s="43">
        <v>33926</v>
      </c>
      <c r="J17" s="43">
        <v>33865</v>
      </c>
      <c r="K17" s="43">
        <v>6300</v>
      </c>
      <c r="L17" s="43">
        <v>6300</v>
      </c>
      <c r="M17" s="43" t="s">
        <v>372</v>
      </c>
      <c r="N17" s="43" t="s">
        <v>404</v>
      </c>
      <c r="O17" s="44">
        <v>0.57779076487000003</v>
      </c>
      <c r="P17" s="44">
        <v>0.233824</v>
      </c>
      <c r="Q17" s="43" t="s">
        <v>405</v>
      </c>
      <c r="R17" s="43" t="s">
        <v>406</v>
      </c>
      <c r="S17" s="43">
        <v>15</v>
      </c>
      <c r="T17" s="43">
        <v>60</v>
      </c>
      <c r="U17" s="43" t="s">
        <v>417</v>
      </c>
      <c r="V17" s="43" t="s">
        <v>419</v>
      </c>
      <c r="W17" s="43" t="s">
        <v>419</v>
      </c>
      <c r="X17" s="45">
        <v>6.8155330000000003</v>
      </c>
      <c r="Y17" s="45">
        <v>0.6</v>
      </c>
      <c r="Z17" s="45">
        <v>0.44781148788195207</v>
      </c>
    </row>
    <row r="18" spans="1:26" x14ac:dyDescent="0.2">
      <c r="A18" s="43">
        <v>38</v>
      </c>
      <c r="B18" s="43">
        <v>41</v>
      </c>
      <c r="C18" s="43">
        <v>5</v>
      </c>
      <c r="D18" s="43" t="s">
        <v>424</v>
      </c>
      <c r="E18" s="43" t="s">
        <v>548</v>
      </c>
      <c r="F18" s="43" t="s">
        <v>549</v>
      </c>
      <c r="G18" s="43" t="s">
        <v>464</v>
      </c>
      <c r="H18" s="43">
        <v>44948</v>
      </c>
      <c r="I18" s="43">
        <v>44949</v>
      </c>
      <c r="J18" s="43">
        <v>44940</v>
      </c>
      <c r="K18" s="43">
        <v>6410</v>
      </c>
      <c r="L18" s="43">
        <v>6410</v>
      </c>
      <c r="M18" s="43" t="s">
        <v>372</v>
      </c>
      <c r="N18" s="43" t="s">
        <v>404</v>
      </c>
      <c r="O18" s="44">
        <v>0.85626071754999999</v>
      </c>
      <c r="P18" s="44">
        <v>0.34651599999999999</v>
      </c>
      <c r="Q18" s="43" t="s">
        <v>405</v>
      </c>
      <c r="R18" s="43" t="s">
        <v>406</v>
      </c>
      <c r="S18" s="43">
        <v>16</v>
      </c>
      <c r="T18" s="43">
        <v>60</v>
      </c>
      <c r="U18" s="43" t="s">
        <v>417</v>
      </c>
      <c r="V18" s="43" t="s">
        <v>482</v>
      </c>
      <c r="W18" s="43" t="s">
        <v>443</v>
      </c>
      <c r="X18" s="45">
        <v>7.079313</v>
      </c>
      <c r="Y18" s="45">
        <v>0.6</v>
      </c>
      <c r="Z18" s="45">
        <v>0.68931975780574806</v>
      </c>
    </row>
    <row r="19" spans="1:26" x14ac:dyDescent="0.2">
      <c r="A19" s="43">
        <v>38</v>
      </c>
      <c r="B19" s="43">
        <v>41</v>
      </c>
      <c r="C19" s="43">
        <v>5</v>
      </c>
      <c r="D19" s="43" t="s">
        <v>424</v>
      </c>
      <c r="E19" s="43" t="s">
        <v>548</v>
      </c>
      <c r="F19" s="43" t="s">
        <v>549</v>
      </c>
      <c r="G19" s="43" t="s">
        <v>464</v>
      </c>
      <c r="H19" s="43">
        <v>52770</v>
      </c>
      <c r="I19" s="43">
        <v>52775</v>
      </c>
      <c r="J19" s="43">
        <v>52741</v>
      </c>
      <c r="K19" s="43">
        <v>8140</v>
      </c>
      <c r="L19" s="43">
        <v>8140</v>
      </c>
      <c r="M19" s="43" t="s">
        <v>372</v>
      </c>
      <c r="N19" s="43" t="s">
        <v>404</v>
      </c>
      <c r="O19" s="44">
        <v>15.569171340500001</v>
      </c>
      <c r="P19" s="44">
        <v>6.3006200000000003</v>
      </c>
      <c r="Q19" s="43" t="s">
        <v>405</v>
      </c>
      <c r="R19" s="43" t="s">
        <v>406</v>
      </c>
      <c r="S19" s="43">
        <v>18</v>
      </c>
      <c r="T19" s="43">
        <v>10</v>
      </c>
      <c r="U19" s="43" t="s">
        <v>407</v>
      </c>
      <c r="V19" s="43" t="s">
        <v>420</v>
      </c>
      <c r="W19" s="43" t="s">
        <v>421</v>
      </c>
      <c r="X19" s="45">
        <v>3.4929570000000001</v>
      </c>
      <c r="Y19" s="45">
        <v>0.6</v>
      </c>
      <c r="Z19" s="45">
        <v>6.1841903200685415</v>
      </c>
    </row>
    <row r="20" spans="1:26" x14ac:dyDescent="0.2">
      <c r="Z20" s="45">
        <f>SUM(Z13:Z19)</f>
        <v>8.084446403061504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Q1" workbookViewId="0">
      <selection activeCell="Y12" sqref="Y12:Y17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39</v>
      </c>
      <c r="B2" s="43">
        <v>42</v>
      </c>
      <c r="C2" s="43">
        <v>5</v>
      </c>
      <c r="D2" s="43" t="s">
        <v>444</v>
      </c>
      <c r="E2" s="43" t="s">
        <v>548</v>
      </c>
      <c r="F2" s="43" t="s">
        <v>551</v>
      </c>
      <c r="G2" s="43" t="s">
        <v>464</v>
      </c>
      <c r="H2" s="43">
        <v>4487</v>
      </c>
      <c r="I2" s="43">
        <v>4488</v>
      </c>
      <c r="J2" s="43">
        <v>4456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7.02354903621E-2</v>
      </c>
      <c r="P2" s="44">
        <v>2.8423299999999999E-2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7" si="0">P2*X2*(1-Y2)</f>
        <v>1.0948092606046398E-2</v>
      </c>
    </row>
    <row r="3" spans="1:26" x14ac:dyDescent="0.2">
      <c r="A3" s="43">
        <v>39</v>
      </c>
      <c r="B3" s="43">
        <v>42</v>
      </c>
      <c r="C3" s="43">
        <v>5</v>
      </c>
      <c r="D3" s="43" t="s">
        <v>444</v>
      </c>
      <c r="E3" s="43" t="s">
        <v>548</v>
      </c>
      <c r="F3" s="43" t="s">
        <v>551</v>
      </c>
      <c r="G3" s="43" t="s">
        <v>464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6.0826963030300003E-2</v>
      </c>
      <c r="P3" s="44">
        <v>2.46158E-2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9.4815189640863988E-3</v>
      </c>
    </row>
    <row r="4" spans="1:26" x14ac:dyDescent="0.2">
      <c r="A4" s="43">
        <v>39</v>
      </c>
      <c r="B4" s="43">
        <v>42</v>
      </c>
      <c r="C4" s="43">
        <v>5</v>
      </c>
      <c r="D4" s="43" t="s">
        <v>444</v>
      </c>
      <c r="E4" s="43" t="s">
        <v>548</v>
      </c>
      <c r="F4" s="43" t="s">
        <v>551</v>
      </c>
      <c r="G4" s="43" t="s">
        <v>464</v>
      </c>
      <c r="H4" s="43">
        <v>4489</v>
      </c>
      <c r="I4" s="43">
        <v>4490</v>
      </c>
      <c r="J4" s="43">
        <v>4458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0.68858082066699999</v>
      </c>
      <c r="P4" s="44">
        <v>0.27865899999999999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0.78300000000000003</v>
      </c>
      <c r="Z4" s="45">
        <f t="shared" si="0"/>
        <v>0.10733393158107198</v>
      </c>
    </row>
    <row r="5" spans="1:26" x14ac:dyDescent="0.2">
      <c r="A5" s="43">
        <v>39</v>
      </c>
      <c r="B5" s="43">
        <v>42</v>
      </c>
      <c r="C5" s="43">
        <v>5</v>
      </c>
      <c r="D5" s="43" t="s">
        <v>444</v>
      </c>
      <c r="E5" s="43" t="s">
        <v>548</v>
      </c>
      <c r="F5" s="43" t="s">
        <v>551</v>
      </c>
      <c r="G5" s="43" t="s">
        <v>464</v>
      </c>
      <c r="H5" s="43">
        <v>33927</v>
      </c>
      <c r="I5" s="43">
        <v>33928</v>
      </c>
      <c r="J5" s="43">
        <v>33867</v>
      </c>
      <c r="K5" s="43">
        <v>6300</v>
      </c>
      <c r="L5" s="43">
        <v>6300</v>
      </c>
      <c r="M5" s="43" t="s">
        <v>372</v>
      </c>
      <c r="N5" s="43" t="s">
        <v>404</v>
      </c>
      <c r="O5" s="44">
        <v>0.54065198463200004</v>
      </c>
      <c r="P5" s="44">
        <v>0.21879399999999999</v>
      </c>
      <c r="Q5" s="43" t="s">
        <v>405</v>
      </c>
      <c r="R5" s="43" t="s">
        <v>406</v>
      </c>
      <c r="S5" s="43">
        <v>15</v>
      </c>
      <c r="T5" s="43">
        <v>60</v>
      </c>
      <c r="U5" s="43" t="s">
        <v>417</v>
      </c>
      <c r="V5" s="43" t="s">
        <v>419</v>
      </c>
      <c r="W5" s="43" t="s">
        <v>419</v>
      </c>
      <c r="X5" s="45">
        <v>0.75712800000000002</v>
      </c>
      <c r="Y5" s="45">
        <v>0.78300000000000003</v>
      </c>
      <c r="Z5" s="45">
        <f t="shared" si="0"/>
        <v>3.5947148808143994E-2</v>
      </c>
    </row>
    <row r="6" spans="1:26" x14ac:dyDescent="0.2">
      <c r="A6" s="43">
        <v>39</v>
      </c>
      <c r="B6" s="43">
        <v>42</v>
      </c>
      <c r="C6" s="43">
        <v>5</v>
      </c>
      <c r="D6" s="43" t="s">
        <v>444</v>
      </c>
      <c r="E6" s="43" t="s">
        <v>548</v>
      </c>
      <c r="F6" s="43" t="s">
        <v>551</v>
      </c>
      <c r="G6" s="43" t="s">
        <v>464</v>
      </c>
      <c r="H6" s="43">
        <v>44948</v>
      </c>
      <c r="I6" s="43">
        <v>44949</v>
      </c>
      <c r="J6" s="43">
        <v>44940</v>
      </c>
      <c r="K6" s="43">
        <v>6410</v>
      </c>
      <c r="L6" s="43">
        <v>6410</v>
      </c>
      <c r="M6" s="43" t="s">
        <v>372</v>
      </c>
      <c r="N6" s="43" t="s">
        <v>404</v>
      </c>
      <c r="O6" s="44">
        <v>3.7970570331099997E-2</v>
      </c>
      <c r="P6" s="44">
        <v>1.5366100000000001E-2</v>
      </c>
      <c r="Q6" s="43" t="s">
        <v>405</v>
      </c>
      <c r="R6" s="43" t="s">
        <v>406</v>
      </c>
      <c r="S6" s="43">
        <v>16</v>
      </c>
      <c r="T6" s="43">
        <v>60</v>
      </c>
      <c r="U6" s="43" t="s">
        <v>417</v>
      </c>
      <c r="V6" s="43" t="s">
        <v>482</v>
      </c>
      <c r="W6" s="43" t="s">
        <v>443</v>
      </c>
      <c r="X6" s="45">
        <v>0.78656000000000004</v>
      </c>
      <c r="Y6" s="45">
        <v>0.78300000000000003</v>
      </c>
      <c r="Z6" s="45">
        <f t="shared" si="0"/>
        <v>2.6227400366719998E-3</v>
      </c>
    </row>
    <row r="7" spans="1:26" x14ac:dyDescent="0.2">
      <c r="A7" s="43">
        <v>39</v>
      </c>
      <c r="B7" s="43">
        <v>42</v>
      </c>
      <c r="C7" s="43">
        <v>5</v>
      </c>
      <c r="D7" s="43" t="s">
        <v>444</v>
      </c>
      <c r="E7" s="43" t="s">
        <v>548</v>
      </c>
      <c r="F7" s="43" t="s">
        <v>551</v>
      </c>
      <c r="G7" s="43" t="s">
        <v>464</v>
      </c>
      <c r="H7" s="43">
        <v>52770</v>
      </c>
      <c r="I7" s="43">
        <v>52775</v>
      </c>
      <c r="J7" s="43">
        <v>52741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15.5330605482</v>
      </c>
      <c r="P7" s="44">
        <v>6.2860100000000001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0.78300000000000003</v>
      </c>
      <c r="Z7" s="45">
        <f t="shared" si="0"/>
        <v>0.97807765994343987</v>
      </c>
    </row>
    <row r="8" spans="1:26" x14ac:dyDescent="0.2">
      <c r="O8" s="44">
        <f>SUM(O2:O7)</f>
        <v>16.931326377222501</v>
      </c>
      <c r="Z8" s="45">
        <f>SUM(Z2:Z7)</f>
        <v>1.1444110919394608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39</v>
      </c>
      <c r="B12" s="43">
        <v>42</v>
      </c>
      <c r="C12" s="43">
        <v>5</v>
      </c>
      <c r="D12" s="43" t="s">
        <v>444</v>
      </c>
      <c r="E12" s="43" t="s">
        <v>548</v>
      </c>
      <c r="F12" s="43" t="s">
        <v>551</v>
      </c>
      <c r="G12" s="43" t="s">
        <v>464</v>
      </c>
      <c r="H12" s="43">
        <v>4487</v>
      </c>
      <c r="I12" s="43">
        <v>4488</v>
      </c>
      <c r="J12" s="43">
        <v>4456</v>
      </c>
      <c r="K12" s="43">
        <v>1400</v>
      </c>
      <c r="L12" s="43">
        <v>1400</v>
      </c>
      <c r="M12" s="43" t="s">
        <v>372</v>
      </c>
      <c r="N12" s="43" t="s">
        <v>404</v>
      </c>
      <c r="O12" s="44">
        <v>7.02354903621E-2</v>
      </c>
      <c r="P12" s="44">
        <v>2.8423299999999999E-2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0.6</v>
      </c>
      <c r="Z12" s="45">
        <v>6.2568099837056204E-2</v>
      </c>
    </row>
    <row r="13" spans="1:26" x14ac:dyDescent="0.2">
      <c r="A13" s="43">
        <v>39</v>
      </c>
      <c r="B13" s="43">
        <v>42</v>
      </c>
      <c r="C13" s="43">
        <v>5</v>
      </c>
      <c r="D13" s="43" t="s">
        <v>444</v>
      </c>
      <c r="E13" s="43" t="s">
        <v>548</v>
      </c>
      <c r="F13" s="43" t="s">
        <v>551</v>
      </c>
      <c r="G13" s="43" t="s">
        <v>464</v>
      </c>
      <c r="H13" s="43">
        <v>4488</v>
      </c>
      <c r="I13" s="43">
        <v>4489</v>
      </c>
      <c r="J13" s="43">
        <v>4457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6.0826963030300003E-2</v>
      </c>
      <c r="P13" s="44">
        <v>2.46158E-2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5.4186664883001209E-2</v>
      </c>
    </row>
    <row r="14" spans="1:26" x14ac:dyDescent="0.2">
      <c r="A14" s="43">
        <v>39</v>
      </c>
      <c r="B14" s="43">
        <v>42</v>
      </c>
      <c r="C14" s="43">
        <v>5</v>
      </c>
      <c r="D14" s="43" t="s">
        <v>444</v>
      </c>
      <c r="E14" s="43" t="s">
        <v>548</v>
      </c>
      <c r="F14" s="43" t="s">
        <v>551</v>
      </c>
      <c r="G14" s="43" t="s">
        <v>464</v>
      </c>
      <c r="H14" s="43">
        <v>4489</v>
      </c>
      <c r="I14" s="43">
        <v>4490</v>
      </c>
      <c r="J14" s="43">
        <v>4458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0.68858082066699999</v>
      </c>
      <c r="P14" s="44">
        <v>0.27865899999999999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0.6</v>
      </c>
      <c r="Z14" s="45">
        <v>0.61341097383112608</v>
      </c>
    </row>
    <row r="15" spans="1:26" x14ac:dyDescent="0.2">
      <c r="A15" s="43">
        <v>39</v>
      </c>
      <c r="B15" s="43">
        <v>42</v>
      </c>
      <c r="C15" s="43">
        <v>5</v>
      </c>
      <c r="D15" s="43" t="s">
        <v>444</v>
      </c>
      <c r="E15" s="43" t="s">
        <v>548</v>
      </c>
      <c r="F15" s="43" t="s">
        <v>551</v>
      </c>
      <c r="G15" s="43" t="s">
        <v>464</v>
      </c>
      <c r="H15" s="43">
        <v>33927</v>
      </c>
      <c r="I15" s="43">
        <v>33928</v>
      </c>
      <c r="J15" s="43">
        <v>33867</v>
      </c>
      <c r="K15" s="43">
        <v>6300</v>
      </c>
      <c r="L15" s="43">
        <v>6300</v>
      </c>
      <c r="M15" s="43" t="s">
        <v>372</v>
      </c>
      <c r="N15" s="43" t="s">
        <v>404</v>
      </c>
      <c r="O15" s="44">
        <v>0.54065198463200004</v>
      </c>
      <c r="P15" s="44">
        <v>0.21879399999999999</v>
      </c>
      <c r="Q15" s="43" t="s">
        <v>405</v>
      </c>
      <c r="R15" s="43" t="s">
        <v>406</v>
      </c>
      <c r="S15" s="43">
        <v>15</v>
      </c>
      <c r="T15" s="43">
        <v>60</v>
      </c>
      <c r="U15" s="43" t="s">
        <v>417</v>
      </c>
      <c r="V15" s="43" t="s">
        <v>419</v>
      </c>
      <c r="W15" s="43" t="s">
        <v>419</v>
      </c>
      <c r="X15" s="45">
        <v>6.8155330000000003</v>
      </c>
      <c r="Y15" s="45">
        <v>0.6</v>
      </c>
      <c r="Z15" s="45">
        <v>0.41902656134376204</v>
      </c>
    </row>
    <row r="16" spans="1:26" x14ac:dyDescent="0.2">
      <c r="A16" s="43">
        <v>39</v>
      </c>
      <c r="B16" s="43">
        <v>42</v>
      </c>
      <c r="C16" s="43">
        <v>5</v>
      </c>
      <c r="D16" s="43" t="s">
        <v>444</v>
      </c>
      <c r="E16" s="43" t="s">
        <v>548</v>
      </c>
      <c r="F16" s="43" t="s">
        <v>551</v>
      </c>
      <c r="G16" s="43" t="s">
        <v>464</v>
      </c>
      <c r="H16" s="43">
        <v>44948</v>
      </c>
      <c r="I16" s="43">
        <v>44949</v>
      </c>
      <c r="J16" s="43">
        <v>44940</v>
      </c>
      <c r="K16" s="43">
        <v>6410</v>
      </c>
      <c r="L16" s="43">
        <v>6410</v>
      </c>
      <c r="M16" s="43" t="s">
        <v>372</v>
      </c>
      <c r="N16" s="43" t="s">
        <v>404</v>
      </c>
      <c r="O16" s="44">
        <v>3.7970570331099997E-2</v>
      </c>
      <c r="P16" s="44">
        <v>1.5366100000000001E-2</v>
      </c>
      <c r="Q16" s="43" t="s">
        <v>405</v>
      </c>
      <c r="R16" s="43" t="s">
        <v>406</v>
      </c>
      <c r="S16" s="43">
        <v>16</v>
      </c>
      <c r="T16" s="43">
        <v>60</v>
      </c>
      <c r="U16" s="43" t="s">
        <v>417</v>
      </c>
      <c r="V16" s="43" t="s">
        <v>482</v>
      </c>
      <c r="W16" s="43" t="s">
        <v>443</v>
      </c>
      <c r="X16" s="45">
        <v>7.079313</v>
      </c>
      <c r="Y16" s="45">
        <v>0.6</v>
      </c>
      <c r="Z16" s="45">
        <v>3.0567582248493302E-2</v>
      </c>
    </row>
    <row r="17" spans="1:26" x14ac:dyDescent="0.2">
      <c r="A17" s="43">
        <v>39</v>
      </c>
      <c r="B17" s="43">
        <v>42</v>
      </c>
      <c r="C17" s="43">
        <v>5</v>
      </c>
      <c r="D17" s="43" t="s">
        <v>444</v>
      </c>
      <c r="E17" s="43" t="s">
        <v>548</v>
      </c>
      <c r="F17" s="43" t="s">
        <v>551</v>
      </c>
      <c r="G17" s="43" t="s">
        <v>464</v>
      </c>
      <c r="H17" s="43">
        <v>52770</v>
      </c>
      <c r="I17" s="43">
        <v>52775</v>
      </c>
      <c r="J17" s="43">
        <v>52741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15.5330605482</v>
      </c>
      <c r="P17" s="44">
        <v>6.2860100000000001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3.4929570000000001</v>
      </c>
      <c r="Y17" s="45">
        <v>0.6</v>
      </c>
      <c r="Z17" s="45">
        <v>6.1698502994711708</v>
      </c>
    </row>
    <row r="18" spans="1:26" x14ac:dyDescent="0.2">
      <c r="Z18" s="45">
        <f>SUM(Z12:Z17)</f>
        <v>7.3496101816146098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S1" workbookViewId="0">
      <selection activeCell="Y13" sqref="Y13:Y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5.4257812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40</v>
      </c>
      <c r="B2" s="43">
        <v>43</v>
      </c>
      <c r="C2" s="43">
        <v>5</v>
      </c>
      <c r="D2" s="43" t="s">
        <v>432</v>
      </c>
      <c r="E2" s="43" t="s">
        <v>548</v>
      </c>
      <c r="F2" s="43" t="s">
        <v>552</v>
      </c>
      <c r="G2" s="43" t="s">
        <v>464</v>
      </c>
      <c r="H2" s="43">
        <v>4493</v>
      </c>
      <c r="I2" s="43">
        <v>4494</v>
      </c>
      <c r="J2" s="43">
        <v>4462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7.1978988017199999E-2</v>
      </c>
      <c r="P2" s="44">
        <v>2.9128899999999999E-2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 t="shared" ref="Z2:Z8" si="0">P2*X2*(1-Y2)</f>
        <v>1.1219875760811198E-2</v>
      </c>
    </row>
    <row r="3" spans="1:26" x14ac:dyDescent="0.2">
      <c r="A3" s="43">
        <v>40</v>
      </c>
      <c r="B3" s="43">
        <v>43</v>
      </c>
      <c r="C3" s="43">
        <v>5</v>
      </c>
      <c r="D3" s="43" t="s">
        <v>432</v>
      </c>
      <c r="E3" s="43" t="s">
        <v>548</v>
      </c>
      <c r="F3" s="43" t="s">
        <v>552</v>
      </c>
      <c r="G3" s="43" t="s">
        <v>464</v>
      </c>
      <c r="H3" s="43">
        <v>4710</v>
      </c>
      <c r="I3" s="43">
        <v>4711</v>
      </c>
      <c r="J3" s="43">
        <v>4679</v>
      </c>
      <c r="K3" s="43">
        <v>1411</v>
      </c>
      <c r="L3" s="43">
        <v>1411</v>
      </c>
      <c r="M3" s="43" t="s">
        <v>372</v>
      </c>
      <c r="N3" s="43" t="s">
        <v>404</v>
      </c>
      <c r="O3" s="44">
        <v>2.10507008894E-3</v>
      </c>
      <c r="P3" s="44">
        <v>8.5189200000000004E-4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409</v>
      </c>
      <c r="W3" s="43" t="s">
        <v>408</v>
      </c>
      <c r="X3" s="45">
        <v>1.7750239999999999</v>
      </c>
      <c r="Y3" s="45">
        <v>0.78300000000000003</v>
      </c>
      <c r="Z3" s="45">
        <f t="shared" si="0"/>
        <v>3.2813193775353596E-4</v>
      </c>
    </row>
    <row r="4" spans="1:26" x14ac:dyDescent="0.2">
      <c r="A4" s="43">
        <v>40</v>
      </c>
      <c r="B4" s="43">
        <v>43</v>
      </c>
      <c r="C4" s="43">
        <v>5</v>
      </c>
      <c r="D4" s="43" t="s">
        <v>432</v>
      </c>
      <c r="E4" s="43" t="s">
        <v>548</v>
      </c>
      <c r="F4" s="43" t="s">
        <v>552</v>
      </c>
      <c r="G4" s="43" t="s">
        <v>464</v>
      </c>
      <c r="H4" s="43">
        <v>7882</v>
      </c>
      <c r="I4" s="43">
        <v>7883</v>
      </c>
      <c r="J4" s="43">
        <v>7809</v>
      </c>
      <c r="K4" s="43">
        <v>2110</v>
      </c>
      <c r="L4" s="43">
        <v>2110</v>
      </c>
      <c r="M4" s="43" t="s">
        <v>372</v>
      </c>
      <c r="N4" s="43" t="s">
        <v>404</v>
      </c>
      <c r="O4" s="44">
        <v>2.7417647769600002</v>
      </c>
      <c r="P4" s="44">
        <v>1.10955</v>
      </c>
      <c r="Q4" s="43" t="s">
        <v>405</v>
      </c>
      <c r="R4" s="43" t="s">
        <v>406</v>
      </c>
      <c r="S4" s="43">
        <v>26</v>
      </c>
      <c r="T4" s="43">
        <v>21</v>
      </c>
      <c r="U4" s="43" t="s">
        <v>446</v>
      </c>
      <c r="V4" s="43" t="s">
        <v>447</v>
      </c>
      <c r="W4" s="43" t="s">
        <v>446</v>
      </c>
      <c r="X4" s="45">
        <v>1.671602</v>
      </c>
      <c r="Y4" s="45">
        <v>0.78300000000000003</v>
      </c>
      <c r="Z4" s="45">
        <f t="shared" si="0"/>
        <v>0.40247554180469997</v>
      </c>
    </row>
    <row r="5" spans="1:26" x14ac:dyDescent="0.2">
      <c r="A5" s="43">
        <v>40</v>
      </c>
      <c r="B5" s="43">
        <v>43</v>
      </c>
      <c r="C5" s="43">
        <v>5</v>
      </c>
      <c r="D5" s="43" t="s">
        <v>432</v>
      </c>
      <c r="E5" s="43" t="s">
        <v>548</v>
      </c>
      <c r="F5" s="43" t="s">
        <v>552</v>
      </c>
      <c r="G5" s="43" t="s">
        <v>464</v>
      </c>
      <c r="H5" s="43">
        <v>19421</v>
      </c>
      <c r="I5" s="43">
        <v>19422</v>
      </c>
      <c r="J5" s="43">
        <v>19361</v>
      </c>
      <c r="K5" s="43">
        <v>4340</v>
      </c>
      <c r="L5" s="43">
        <v>4340</v>
      </c>
      <c r="M5" s="43" t="s">
        <v>372</v>
      </c>
      <c r="N5" s="43" t="s">
        <v>404</v>
      </c>
      <c r="O5" s="44">
        <v>3.8981331442300003E-2</v>
      </c>
      <c r="P5" s="44">
        <v>1.57752E-2</v>
      </c>
      <c r="Q5" s="43" t="s">
        <v>405</v>
      </c>
      <c r="R5" s="43" t="s">
        <v>406</v>
      </c>
      <c r="S5" s="43">
        <v>7</v>
      </c>
      <c r="T5" s="43">
        <v>40</v>
      </c>
      <c r="U5" s="43" t="s">
        <v>412</v>
      </c>
      <c r="V5" s="43" t="s">
        <v>415</v>
      </c>
      <c r="W5" s="43" t="s">
        <v>416</v>
      </c>
      <c r="X5" s="45">
        <v>0.115981</v>
      </c>
      <c r="Y5" s="45">
        <v>0.78300000000000003</v>
      </c>
      <c r="Z5" s="45">
        <f t="shared" si="0"/>
        <v>3.9702829325039994E-4</v>
      </c>
    </row>
    <row r="6" spans="1:26" x14ac:dyDescent="0.2">
      <c r="A6" s="43">
        <v>40</v>
      </c>
      <c r="B6" s="43">
        <v>43</v>
      </c>
      <c r="C6" s="43">
        <v>5</v>
      </c>
      <c r="D6" s="43" t="s">
        <v>432</v>
      </c>
      <c r="E6" s="43" t="s">
        <v>548</v>
      </c>
      <c r="F6" s="43" t="s">
        <v>552</v>
      </c>
      <c r="G6" s="43" t="s">
        <v>464</v>
      </c>
      <c r="H6" s="43">
        <v>30249</v>
      </c>
      <c r="I6" s="43">
        <v>30250</v>
      </c>
      <c r="J6" s="43">
        <v>30250</v>
      </c>
      <c r="K6" s="43">
        <v>6210</v>
      </c>
      <c r="L6" s="43">
        <v>6210</v>
      </c>
      <c r="M6" s="43" t="s">
        <v>372</v>
      </c>
      <c r="N6" s="43" t="s">
        <v>404</v>
      </c>
      <c r="O6" s="44">
        <v>1.4518116689400001E-3</v>
      </c>
      <c r="P6" s="44">
        <v>5.8752700000000001E-4</v>
      </c>
      <c r="Q6" s="43" t="s">
        <v>405</v>
      </c>
      <c r="R6" s="43" t="s">
        <v>406</v>
      </c>
      <c r="S6" s="43">
        <v>14</v>
      </c>
      <c r="T6" s="43">
        <v>60</v>
      </c>
      <c r="U6" s="43" t="s">
        <v>417</v>
      </c>
      <c r="V6" s="43" t="s">
        <v>418</v>
      </c>
      <c r="W6" s="43" t="s">
        <v>418</v>
      </c>
      <c r="X6" s="45">
        <v>0.44770799999999999</v>
      </c>
      <c r="Y6" s="45">
        <v>0.78300000000000003</v>
      </c>
      <c r="Z6" s="45">
        <f t="shared" si="0"/>
        <v>5.707979677117199E-5</v>
      </c>
    </row>
    <row r="7" spans="1:26" x14ac:dyDescent="0.2">
      <c r="A7" s="43">
        <v>40</v>
      </c>
      <c r="B7" s="43">
        <v>43</v>
      </c>
      <c r="C7" s="43">
        <v>5</v>
      </c>
      <c r="D7" s="43" t="s">
        <v>432</v>
      </c>
      <c r="E7" s="43" t="s">
        <v>548</v>
      </c>
      <c r="F7" s="43" t="s">
        <v>552</v>
      </c>
      <c r="G7" s="43" t="s">
        <v>464</v>
      </c>
      <c r="H7" s="43">
        <v>30253</v>
      </c>
      <c r="I7" s="43">
        <v>30254</v>
      </c>
      <c r="J7" s="43">
        <v>30254</v>
      </c>
      <c r="K7" s="43">
        <v>6210</v>
      </c>
      <c r="L7" s="43">
        <v>6210</v>
      </c>
      <c r="M7" s="43" t="s">
        <v>372</v>
      </c>
      <c r="N7" s="43" t="s">
        <v>404</v>
      </c>
      <c r="O7" s="44">
        <v>4.4066384658699997E-2</v>
      </c>
      <c r="P7" s="44">
        <v>1.7833000000000002E-2</v>
      </c>
      <c r="Q7" s="43" t="s">
        <v>405</v>
      </c>
      <c r="R7" s="43" t="s">
        <v>406</v>
      </c>
      <c r="S7" s="43">
        <v>14</v>
      </c>
      <c r="T7" s="43">
        <v>60</v>
      </c>
      <c r="U7" s="43" t="s">
        <v>417</v>
      </c>
      <c r="V7" s="43" t="s">
        <v>418</v>
      </c>
      <c r="W7" s="43" t="s">
        <v>418</v>
      </c>
      <c r="X7" s="45">
        <v>0.44770799999999999</v>
      </c>
      <c r="Y7" s="45">
        <v>0.78300000000000003</v>
      </c>
      <c r="Z7" s="45">
        <f t="shared" si="0"/>
        <v>1.732522957788E-3</v>
      </c>
    </row>
    <row r="8" spans="1:26" x14ac:dyDescent="0.2">
      <c r="A8" s="43">
        <v>40</v>
      </c>
      <c r="B8" s="43">
        <v>43</v>
      </c>
      <c r="C8" s="43">
        <v>5</v>
      </c>
      <c r="D8" s="43" t="s">
        <v>432</v>
      </c>
      <c r="E8" s="43" t="s">
        <v>548</v>
      </c>
      <c r="F8" s="43" t="s">
        <v>552</v>
      </c>
      <c r="G8" s="43" t="s">
        <v>464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9.7004839888200003</v>
      </c>
      <c r="P8" s="44">
        <v>3.9256500000000001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0.78300000000000003</v>
      </c>
      <c r="Z8" s="45">
        <f t="shared" si="0"/>
        <v>0.61081521756359991</v>
      </c>
    </row>
    <row r="9" spans="1:26" x14ac:dyDescent="0.2">
      <c r="O9" s="44">
        <f>SUM(O2:O8)</f>
        <v>12.600832351656081</v>
      </c>
      <c r="Z9" s="45">
        <f>SUM(Z2:Z8)</f>
        <v>1.0270253981146742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40</v>
      </c>
      <c r="B13" s="43">
        <v>43</v>
      </c>
      <c r="C13" s="43">
        <v>5</v>
      </c>
      <c r="D13" s="43" t="s">
        <v>432</v>
      </c>
      <c r="E13" s="43" t="s">
        <v>548</v>
      </c>
      <c r="F13" s="43" t="s">
        <v>552</v>
      </c>
      <c r="G13" s="43" t="s">
        <v>464</v>
      </c>
      <c r="H13" s="43">
        <v>4493</v>
      </c>
      <c r="I13" s="43">
        <v>4494</v>
      </c>
      <c r="J13" s="43">
        <v>4462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7.1978988017199999E-2</v>
      </c>
      <c r="P13" s="44">
        <v>2.9128899999999999E-2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6.412133437509461E-2</v>
      </c>
    </row>
    <row r="14" spans="1:26" x14ac:dyDescent="0.2">
      <c r="A14" s="43">
        <v>40</v>
      </c>
      <c r="B14" s="43">
        <v>43</v>
      </c>
      <c r="C14" s="43">
        <v>5</v>
      </c>
      <c r="D14" s="43" t="s">
        <v>432</v>
      </c>
      <c r="E14" s="43" t="s">
        <v>548</v>
      </c>
      <c r="F14" s="43" t="s">
        <v>552</v>
      </c>
      <c r="G14" s="43" t="s">
        <v>464</v>
      </c>
      <c r="H14" s="43">
        <v>4710</v>
      </c>
      <c r="I14" s="43">
        <v>4711</v>
      </c>
      <c r="J14" s="43">
        <v>4679</v>
      </c>
      <c r="K14" s="43">
        <v>1411</v>
      </c>
      <c r="L14" s="43">
        <v>1411</v>
      </c>
      <c r="M14" s="43" t="s">
        <v>372</v>
      </c>
      <c r="N14" s="43" t="s">
        <v>404</v>
      </c>
      <c r="O14" s="44">
        <v>2.10507008894E-3</v>
      </c>
      <c r="P14" s="44">
        <v>8.5189200000000004E-4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409</v>
      </c>
      <c r="W14" s="43" t="s">
        <v>408</v>
      </c>
      <c r="X14" s="45">
        <v>7.8337940000000001</v>
      </c>
      <c r="Y14" s="45">
        <v>0.6</v>
      </c>
      <c r="Z14" s="45">
        <v>1.8752665491476883E-3</v>
      </c>
    </row>
    <row r="15" spans="1:26" x14ac:dyDescent="0.2">
      <c r="A15" s="43">
        <v>40</v>
      </c>
      <c r="B15" s="43">
        <v>43</v>
      </c>
      <c r="C15" s="43">
        <v>5</v>
      </c>
      <c r="D15" s="43" t="s">
        <v>432</v>
      </c>
      <c r="E15" s="43" t="s">
        <v>548</v>
      </c>
      <c r="F15" s="43" t="s">
        <v>552</v>
      </c>
      <c r="G15" s="43" t="s">
        <v>464</v>
      </c>
      <c r="H15" s="43">
        <v>7882</v>
      </c>
      <c r="I15" s="43">
        <v>7883</v>
      </c>
      <c r="J15" s="43">
        <v>7809</v>
      </c>
      <c r="K15" s="43">
        <v>2110</v>
      </c>
      <c r="L15" s="43">
        <v>2110</v>
      </c>
      <c r="M15" s="43" t="s">
        <v>372</v>
      </c>
      <c r="N15" s="43" t="s">
        <v>404</v>
      </c>
      <c r="O15" s="44">
        <v>2.7417647769600002</v>
      </c>
      <c r="P15" s="44">
        <v>1.10955</v>
      </c>
      <c r="Q15" s="43" t="s">
        <v>405</v>
      </c>
      <c r="R15" s="43" t="s">
        <v>406</v>
      </c>
      <c r="S15" s="43">
        <v>26</v>
      </c>
      <c r="T15" s="43">
        <v>21</v>
      </c>
      <c r="U15" s="43" t="s">
        <v>446</v>
      </c>
      <c r="V15" s="43" t="s">
        <v>447</v>
      </c>
      <c r="W15" s="43" t="s">
        <v>446</v>
      </c>
      <c r="X15" s="45">
        <v>12.944876000000001</v>
      </c>
      <c r="Y15" s="45">
        <v>0.6</v>
      </c>
      <c r="Z15" s="45">
        <v>4.0359993935898011</v>
      </c>
    </row>
    <row r="16" spans="1:26" x14ac:dyDescent="0.2">
      <c r="A16" s="43">
        <v>40</v>
      </c>
      <c r="B16" s="43">
        <v>43</v>
      </c>
      <c r="C16" s="43">
        <v>5</v>
      </c>
      <c r="D16" s="43" t="s">
        <v>432</v>
      </c>
      <c r="E16" s="43" t="s">
        <v>548</v>
      </c>
      <c r="F16" s="43" t="s">
        <v>552</v>
      </c>
      <c r="G16" s="43" t="s">
        <v>464</v>
      </c>
      <c r="H16" s="43">
        <v>19421</v>
      </c>
      <c r="I16" s="43">
        <v>19422</v>
      </c>
      <c r="J16" s="43">
        <v>19361</v>
      </c>
      <c r="K16" s="43">
        <v>4340</v>
      </c>
      <c r="L16" s="43">
        <v>4340</v>
      </c>
      <c r="M16" s="43" t="s">
        <v>372</v>
      </c>
      <c r="N16" s="43" t="s">
        <v>404</v>
      </c>
      <c r="O16" s="44">
        <v>3.8981331442300003E-2</v>
      </c>
      <c r="P16" s="44">
        <v>1.57752E-2</v>
      </c>
      <c r="Q16" s="43" t="s">
        <v>405</v>
      </c>
      <c r="R16" s="43" t="s">
        <v>406</v>
      </c>
      <c r="S16" s="43">
        <v>7</v>
      </c>
      <c r="T16" s="43">
        <v>40</v>
      </c>
      <c r="U16" s="43" t="s">
        <v>412</v>
      </c>
      <c r="V16" s="43" t="s">
        <v>415</v>
      </c>
      <c r="W16" s="43" t="s">
        <v>416</v>
      </c>
      <c r="X16" s="45">
        <v>7.558414</v>
      </c>
      <c r="Y16" s="45">
        <v>0.6</v>
      </c>
      <c r="Z16" s="45">
        <v>3.3505173401716805E-2</v>
      </c>
    </row>
    <row r="17" spans="1:26" x14ac:dyDescent="0.2">
      <c r="A17" s="43">
        <v>40</v>
      </c>
      <c r="B17" s="43">
        <v>43</v>
      </c>
      <c r="C17" s="43">
        <v>5</v>
      </c>
      <c r="D17" s="43" t="s">
        <v>432</v>
      </c>
      <c r="E17" s="43" t="s">
        <v>548</v>
      </c>
      <c r="F17" s="43" t="s">
        <v>552</v>
      </c>
      <c r="G17" s="43" t="s">
        <v>464</v>
      </c>
      <c r="H17" s="43">
        <v>30249</v>
      </c>
      <c r="I17" s="43">
        <v>30250</v>
      </c>
      <c r="J17" s="43">
        <v>30250</v>
      </c>
      <c r="K17" s="43">
        <v>6210</v>
      </c>
      <c r="L17" s="43">
        <v>6210</v>
      </c>
      <c r="M17" s="43" t="s">
        <v>372</v>
      </c>
      <c r="N17" s="43" t="s">
        <v>404</v>
      </c>
      <c r="O17" s="44">
        <v>1.4518116689400001E-3</v>
      </c>
      <c r="P17" s="44">
        <v>5.8752700000000001E-4</v>
      </c>
      <c r="Q17" s="43" t="s">
        <v>405</v>
      </c>
      <c r="R17" s="43" t="s">
        <v>406</v>
      </c>
      <c r="S17" s="43">
        <v>14</v>
      </c>
      <c r="T17" s="43">
        <v>60</v>
      </c>
      <c r="U17" s="43" t="s">
        <v>417</v>
      </c>
      <c r="V17" s="43" t="s">
        <v>418</v>
      </c>
      <c r="W17" s="43" t="s">
        <v>418</v>
      </c>
      <c r="X17" s="45">
        <v>6.3260019999999999</v>
      </c>
      <c r="Y17" s="45">
        <v>0.6</v>
      </c>
      <c r="Z17" s="45">
        <v>1.044391850552174E-3</v>
      </c>
    </row>
    <row r="18" spans="1:26" x14ac:dyDescent="0.2">
      <c r="A18" s="43">
        <v>40</v>
      </c>
      <c r="B18" s="43">
        <v>43</v>
      </c>
      <c r="C18" s="43">
        <v>5</v>
      </c>
      <c r="D18" s="43" t="s">
        <v>432</v>
      </c>
      <c r="E18" s="43" t="s">
        <v>548</v>
      </c>
      <c r="F18" s="43" t="s">
        <v>552</v>
      </c>
      <c r="G18" s="43" t="s">
        <v>464</v>
      </c>
      <c r="H18" s="43">
        <v>30253</v>
      </c>
      <c r="I18" s="43">
        <v>30254</v>
      </c>
      <c r="J18" s="43">
        <v>30254</v>
      </c>
      <c r="K18" s="43">
        <v>6210</v>
      </c>
      <c r="L18" s="43">
        <v>6210</v>
      </c>
      <c r="M18" s="43" t="s">
        <v>372</v>
      </c>
      <c r="N18" s="43" t="s">
        <v>404</v>
      </c>
      <c r="O18" s="44">
        <v>4.4066384658699997E-2</v>
      </c>
      <c r="P18" s="44">
        <v>1.7833000000000002E-2</v>
      </c>
      <c r="Q18" s="43" t="s">
        <v>405</v>
      </c>
      <c r="R18" s="43" t="s">
        <v>406</v>
      </c>
      <c r="S18" s="43">
        <v>14</v>
      </c>
      <c r="T18" s="43">
        <v>60</v>
      </c>
      <c r="U18" s="43" t="s">
        <v>417</v>
      </c>
      <c r="V18" s="43" t="s">
        <v>418</v>
      </c>
      <c r="W18" s="43" t="s">
        <v>418</v>
      </c>
      <c r="X18" s="45">
        <v>6.3260019999999999</v>
      </c>
      <c r="Y18" s="45">
        <v>0.6</v>
      </c>
      <c r="Z18" s="45">
        <v>3.1700057820146003E-2</v>
      </c>
    </row>
    <row r="19" spans="1:26" x14ac:dyDescent="0.2">
      <c r="A19" s="43">
        <v>40</v>
      </c>
      <c r="B19" s="43">
        <v>43</v>
      </c>
      <c r="C19" s="43">
        <v>5</v>
      </c>
      <c r="D19" s="43" t="s">
        <v>432</v>
      </c>
      <c r="E19" s="43" t="s">
        <v>548</v>
      </c>
      <c r="F19" s="43" t="s">
        <v>552</v>
      </c>
      <c r="G19" s="43" t="s">
        <v>464</v>
      </c>
      <c r="H19" s="43">
        <v>52770</v>
      </c>
      <c r="I19" s="43">
        <v>52775</v>
      </c>
      <c r="J19" s="43">
        <v>52741</v>
      </c>
      <c r="K19" s="43">
        <v>8140</v>
      </c>
      <c r="L19" s="43">
        <v>8140</v>
      </c>
      <c r="M19" s="43" t="s">
        <v>372</v>
      </c>
      <c r="N19" s="43" t="s">
        <v>404</v>
      </c>
      <c r="O19" s="44">
        <v>9.7004839888200003</v>
      </c>
      <c r="P19" s="44">
        <v>3.9256500000000001</v>
      </c>
      <c r="Q19" s="43" t="s">
        <v>405</v>
      </c>
      <c r="R19" s="43" t="s">
        <v>406</v>
      </c>
      <c r="S19" s="43">
        <v>18</v>
      </c>
      <c r="T19" s="43">
        <v>10</v>
      </c>
      <c r="U19" s="43" t="s">
        <v>407</v>
      </c>
      <c r="V19" s="43" t="s">
        <v>420</v>
      </c>
      <c r="W19" s="43" t="s">
        <v>421</v>
      </c>
      <c r="X19" s="45">
        <v>3.4929570000000001</v>
      </c>
      <c r="Y19" s="45">
        <v>0.6</v>
      </c>
      <c r="Z19" s="45">
        <v>3.8531075878210506</v>
      </c>
    </row>
    <row r="20" spans="1:26" x14ac:dyDescent="0.2">
      <c r="Z20" s="45">
        <f>SUM(Z13:Z19)</f>
        <v>8.0213532054075092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T1" workbookViewId="0">
      <selection activeCell="Y8" sqref="Y8:Y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41" bestFit="1" customWidth="1"/>
    <col min="5" max="5" width="15.285156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118</v>
      </c>
      <c r="B2" s="43">
        <v>129</v>
      </c>
      <c r="C2" s="43">
        <v>5</v>
      </c>
      <c r="D2" s="43" t="s">
        <v>574</v>
      </c>
      <c r="E2" s="43" t="s">
        <v>575</v>
      </c>
      <c r="F2" s="43" t="s">
        <v>576</v>
      </c>
      <c r="G2" s="43" t="s">
        <v>464</v>
      </c>
      <c r="H2" s="43">
        <v>3047</v>
      </c>
      <c r="I2" s="43">
        <v>3048</v>
      </c>
      <c r="J2" s="43">
        <v>2976</v>
      </c>
      <c r="K2" s="43">
        <v>1210</v>
      </c>
      <c r="L2" s="43">
        <v>1210</v>
      </c>
      <c r="M2" s="43" t="s">
        <v>372</v>
      </c>
      <c r="N2" s="43" t="s">
        <v>426</v>
      </c>
      <c r="O2" s="44">
        <v>0.55313981363300002</v>
      </c>
      <c r="P2" s="44">
        <v>0.22384799999999999</v>
      </c>
      <c r="Q2" s="43" t="s">
        <v>405</v>
      </c>
      <c r="R2" s="43" t="s">
        <v>406</v>
      </c>
      <c r="S2" s="43">
        <v>19</v>
      </c>
      <c r="T2" s="43">
        <v>10</v>
      </c>
      <c r="U2" s="43" t="s">
        <v>407</v>
      </c>
      <c r="V2" s="43" t="s">
        <v>436</v>
      </c>
      <c r="W2" s="43" t="s">
        <v>437</v>
      </c>
      <c r="X2" s="45">
        <v>0.60924900000000004</v>
      </c>
      <c r="Y2" s="45">
        <v>0.78300000000000003</v>
      </c>
      <c r="Z2" s="45">
        <v>2.0593254692952007E-2</v>
      </c>
    </row>
    <row r="3" spans="1:26" x14ac:dyDescent="0.2">
      <c r="A3" s="43">
        <v>118</v>
      </c>
      <c r="B3" s="43">
        <v>129</v>
      </c>
      <c r="C3" s="43">
        <v>5</v>
      </c>
      <c r="D3" s="43" t="s">
        <v>574</v>
      </c>
      <c r="E3" s="43" t="s">
        <v>575</v>
      </c>
      <c r="F3" s="43" t="s">
        <v>576</v>
      </c>
      <c r="G3" s="43" t="s">
        <v>464</v>
      </c>
      <c r="H3" s="43">
        <v>3795</v>
      </c>
      <c r="I3" s="43">
        <v>3800</v>
      </c>
      <c r="J3" s="43">
        <v>3747</v>
      </c>
      <c r="K3" s="43">
        <v>1330</v>
      </c>
      <c r="L3" s="43">
        <v>1330</v>
      </c>
      <c r="M3" s="43" t="s">
        <v>372</v>
      </c>
      <c r="N3" s="43" t="s">
        <v>426</v>
      </c>
      <c r="O3" s="44">
        <v>0.30358515667699998</v>
      </c>
      <c r="P3" s="44">
        <v>0.12285699999999999</v>
      </c>
      <c r="Q3" s="43" t="s">
        <v>405</v>
      </c>
      <c r="R3" s="43" t="s">
        <v>406</v>
      </c>
      <c r="S3" s="43">
        <v>21</v>
      </c>
      <c r="T3" s="43">
        <v>10</v>
      </c>
      <c r="U3" s="43" t="s">
        <v>407</v>
      </c>
      <c r="V3" s="43" t="s">
        <v>539</v>
      </c>
      <c r="W3" s="43" t="s">
        <v>540</v>
      </c>
      <c r="X3" s="45">
        <v>1.2503169999999999</v>
      </c>
      <c r="Y3" s="45">
        <v>0.78300000000000003</v>
      </c>
      <c r="Z3" s="45">
        <v>2.3195139546019001E-2</v>
      </c>
    </row>
    <row r="4" spans="1:26" x14ac:dyDescent="0.2">
      <c r="A4" s="43">
        <v>118</v>
      </c>
      <c r="B4" s="43">
        <v>129</v>
      </c>
      <c r="C4" s="43">
        <v>5</v>
      </c>
      <c r="D4" s="43" t="s">
        <v>574</v>
      </c>
      <c r="E4" s="43" t="s">
        <v>575</v>
      </c>
      <c r="F4" s="43" t="s">
        <v>576</v>
      </c>
      <c r="G4" s="43" t="s">
        <v>464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372</v>
      </c>
      <c r="N4" s="43" t="s">
        <v>426</v>
      </c>
      <c r="O4" s="44">
        <v>8.9154291526700007</v>
      </c>
      <c r="P4" s="44">
        <v>3.6079500000000002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v>0.39063935626440011</v>
      </c>
    </row>
    <row r="5" spans="1:26" x14ac:dyDescent="0.2">
      <c r="O5" s="44">
        <f>SUM(O2:O4)</f>
        <v>9.77215412298</v>
      </c>
      <c r="Z5" s="45">
        <f>SUM(Z2:Z4)</f>
        <v>0.43442775050337112</v>
      </c>
    </row>
    <row r="7" spans="1:26" x14ac:dyDescent="0.2">
      <c r="A7" s="43" t="s">
        <v>377</v>
      </c>
      <c r="B7" s="43" t="s">
        <v>378</v>
      </c>
      <c r="C7" s="43" t="s">
        <v>527</v>
      </c>
      <c r="D7" s="43" t="s">
        <v>528</v>
      </c>
      <c r="E7" s="43" t="s">
        <v>380</v>
      </c>
      <c r="F7" s="43" t="s">
        <v>529</v>
      </c>
      <c r="G7" s="43" t="s">
        <v>379</v>
      </c>
      <c r="H7" s="43" t="s">
        <v>383</v>
      </c>
      <c r="I7" s="43" t="s">
        <v>384</v>
      </c>
      <c r="J7" s="43" t="s">
        <v>385</v>
      </c>
      <c r="K7" s="43" t="s">
        <v>386</v>
      </c>
      <c r="L7" s="43" t="s">
        <v>387</v>
      </c>
      <c r="M7" s="43" t="s">
        <v>388</v>
      </c>
      <c r="N7" s="43" t="s">
        <v>389</v>
      </c>
      <c r="O7" s="44" t="s">
        <v>390</v>
      </c>
      <c r="P7" s="44" t="s">
        <v>391</v>
      </c>
      <c r="Q7" s="43" t="s">
        <v>392</v>
      </c>
      <c r="R7" s="43" t="s">
        <v>393</v>
      </c>
      <c r="S7" s="43" t="s">
        <v>394</v>
      </c>
      <c r="T7" s="43" t="s">
        <v>395</v>
      </c>
      <c r="U7" s="43" t="s">
        <v>396</v>
      </c>
      <c r="V7" s="43" t="s">
        <v>397</v>
      </c>
      <c r="W7" s="43" t="s">
        <v>398</v>
      </c>
      <c r="X7" s="45" t="s">
        <v>589</v>
      </c>
      <c r="Y7" s="45" t="s">
        <v>590</v>
      </c>
      <c r="Z7" s="45" t="s">
        <v>591</v>
      </c>
    </row>
    <row r="8" spans="1:26" x14ac:dyDescent="0.2">
      <c r="A8" s="43">
        <v>118</v>
      </c>
      <c r="B8" s="43">
        <v>129</v>
      </c>
      <c r="C8" s="43">
        <v>5</v>
      </c>
      <c r="D8" s="43" t="s">
        <v>574</v>
      </c>
      <c r="E8" s="43" t="s">
        <v>575</v>
      </c>
      <c r="F8" s="43" t="s">
        <v>576</v>
      </c>
      <c r="G8" s="43" t="s">
        <v>464</v>
      </c>
      <c r="H8" s="43">
        <v>3047</v>
      </c>
      <c r="I8" s="43">
        <v>3048</v>
      </c>
      <c r="J8" s="43">
        <v>2976</v>
      </c>
      <c r="K8" s="43">
        <v>1210</v>
      </c>
      <c r="L8" s="43">
        <v>1210</v>
      </c>
      <c r="M8" s="43" t="s">
        <v>372</v>
      </c>
      <c r="N8" s="43" t="s">
        <v>426</v>
      </c>
      <c r="O8" s="44">
        <v>0.55313981363300002</v>
      </c>
      <c r="P8" s="44">
        <v>0.22384799999999999</v>
      </c>
      <c r="Q8" s="43" t="s">
        <v>405</v>
      </c>
      <c r="R8" s="43" t="s">
        <v>406</v>
      </c>
      <c r="S8" s="43">
        <v>19</v>
      </c>
      <c r="T8" s="43">
        <v>10</v>
      </c>
      <c r="U8" s="43" t="s">
        <v>407</v>
      </c>
      <c r="V8" s="43" t="s">
        <v>436</v>
      </c>
      <c r="W8" s="43" t="s">
        <v>437</v>
      </c>
      <c r="X8" s="45">
        <v>23.305396999999999</v>
      </c>
      <c r="Y8" s="45">
        <v>0.6</v>
      </c>
      <c r="Z8" s="45">
        <v>1.4659394886513359</v>
      </c>
    </row>
    <row r="9" spans="1:26" x14ac:dyDescent="0.2">
      <c r="A9" s="43">
        <v>118</v>
      </c>
      <c r="B9" s="43">
        <v>129</v>
      </c>
      <c r="C9" s="43">
        <v>5</v>
      </c>
      <c r="D9" s="43" t="s">
        <v>574</v>
      </c>
      <c r="E9" s="43" t="s">
        <v>575</v>
      </c>
      <c r="F9" s="43" t="s">
        <v>576</v>
      </c>
      <c r="G9" s="43" t="s">
        <v>464</v>
      </c>
      <c r="H9" s="43">
        <v>3795</v>
      </c>
      <c r="I9" s="43">
        <v>3800</v>
      </c>
      <c r="J9" s="43">
        <v>3747</v>
      </c>
      <c r="K9" s="43">
        <v>1330</v>
      </c>
      <c r="L9" s="43">
        <v>1330</v>
      </c>
      <c r="M9" s="43" t="s">
        <v>372</v>
      </c>
      <c r="N9" s="43" t="s">
        <v>426</v>
      </c>
      <c r="O9" s="44">
        <v>0.30358515667699998</v>
      </c>
      <c r="P9" s="44">
        <v>0.12285699999999999</v>
      </c>
      <c r="Q9" s="43" t="s">
        <v>405</v>
      </c>
      <c r="R9" s="43" t="s">
        <v>406</v>
      </c>
      <c r="S9" s="43">
        <v>21</v>
      </c>
      <c r="T9" s="43">
        <v>10</v>
      </c>
      <c r="U9" s="43" t="s">
        <v>407</v>
      </c>
      <c r="V9" s="43" t="s">
        <v>539</v>
      </c>
      <c r="W9" s="43" t="s">
        <v>540</v>
      </c>
      <c r="X9" s="45">
        <v>6.4719680000000004</v>
      </c>
      <c r="Y9" s="45">
        <v>0.6</v>
      </c>
      <c r="Z9" s="45">
        <v>0.22343056689385604</v>
      </c>
    </row>
    <row r="10" spans="1:26" x14ac:dyDescent="0.2">
      <c r="A10" s="43">
        <v>118</v>
      </c>
      <c r="B10" s="43">
        <v>129</v>
      </c>
      <c r="C10" s="43">
        <v>5</v>
      </c>
      <c r="D10" s="43" t="s">
        <v>574</v>
      </c>
      <c r="E10" s="43" t="s">
        <v>575</v>
      </c>
      <c r="F10" s="43" t="s">
        <v>576</v>
      </c>
      <c r="G10" s="43" t="s">
        <v>464</v>
      </c>
      <c r="H10" s="43">
        <v>52778</v>
      </c>
      <c r="I10" s="43">
        <v>52783</v>
      </c>
      <c r="J10" s="43">
        <v>52749</v>
      </c>
      <c r="K10" s="43">
        <v>8140</v>
      </c>
      <c r="L10" s="43">
        <v>8140</v>
      </c>
      <c r="M10" s="43" t="s">
        <v>372</v>
      </c>
      <c r="N10" s="43" t="s">
        <v>426</v>
      </c>
      <c r="O10" s="44">
        <v>8.9154291526700007</v>
      </c>
      <c r="P10" s="44">
        <v>3.6079500000000002</v>
      </c>
      <c r="Q10" s="43" t="s">
        <v>405</v>
      </c>
      <c r="R10" s="43" t="s">
        <v>406</v>
      </c>
      <c r="S10" s="43">
        <v>18</v>
      </c>
      <c r="T10" s="43">
        <v>10</v>
      </c>
      <c r="U10" s="43" t="s">
        <v>407</v>
      </c>
      <c r="V10" s="43" t="s">
        <v>420</v>
      </c>
      <c r="W10" s="43" t="s">
        <v>421</v>
      </c>
      <c r="X10" s="45">
        <v>3.4929570000000001</v>
      </c>
      <c r="Y10" s="45">
        <v>0.6</v>
      </c>
      <c r="Z10" s="45">
        <v>3.5412783924901508</v>
      </c>
    </row>
    <row r="11" spans="1:26" x14ac:dyDescent="0.2">
      <c r="Z11" s="45">
        <f>SUM(Z8:Z10)</f>
        <v>5.2306484480353426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S1" workbookViewId="0">
      <selection activeCell="Y8" sqref="Y8:Y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24</v>
      </c>
      <c r="B2" s="43">
        <v>26</v>
      </c>
      <c r="C2" s="43">
        <v>5</v>
      </c>
      <c r="D2" s="43" t="s">
        <v>432</v>
      </c>
      <c r="E2" s="43" t="s">
        <v>543</v>
      </c>
      <c r="F2" s="43" t="s">
        <v>544</v>
      </c>
      <c r="G2" s="43" t="s">
        <v>464</v>
      </c>
      <c r="H2" s="43">
        <v>3795</v>
      </c>
      <c r="I2" s="43">
        <v>3800</v>
      </c>
      <c r="J2" s="43">
        <v>3747</v>
      </c>
      <c r="K2" s="43">
        <v>1330</v>
      </c>
      <c r="L2" s="43">
        <v>1330</v>
      </c>
      <c r="M2" s="43" t="s">
        <v>372</v>
      </c>
      <c r="N2" s="43" t="s">
        <v>426</v>
      </c>
      <c r="O2" s="44">
        <v>2.4051010309800001</v>
      </c>
      <c r="P2" s="44">
        <v>0.97331000000000001</v>
      </c>
      <c r="Q2" s="43" t="s">
        <v>405</v>
      </c>
      <c r="R2" s="43" t="s">
        <v>406</v>
      </c>
      <c r="S2" s="43">
        <v>21</v>
      </c>
      <c r="T2" s="43">
        <v>10</v>
      </c>
      <c r="U2" s="43" t="s">
        <v>407</v>
      </c>
      <c r="V2" s="43" t="s">
        <v>539</v>
      </c>
      <c r="W2" s="43" t="s">
        <v>540</v>
      </c>
      <c r="X2" s="45">
        <v>1.2503169999999999</v>
      </c>
      <c r="Y2" s="45">
        <v>0.78300000000000003</v>
      </c>
      <c r="Z2" s="45">
        <v>0.18375885192977004</v>
      </c>
    </row>
    <row r="3" spans="1:26" x14ac:dyDescent="0.2">
      <c r="A3" s="43">
        <v>24</v>
      </c>
      <c r="B3" s="43">
        <v>26</v>
      </c>
      <c r="C3" s="43">
        <v>5</v>
      </c>
      <c r="D3" s="43" t="s">
        <v>432</v>
      </c>
      <c r="E3" s="43" t="s">
        <v>543</v>
      </c>
      <c r="F3" s="43" t="s">
        <v>544</v>
      </c>
      <c r="G3" s="43" t="s">
        <v>464</v>
      </c>
      <c r="H3" s="43">
        <v>4517</v>
      </c>
      <c r="I3" s="43">
        <v>4518</v>
      </c>
      <c r="J3" s="43">
        <v>4486</v>
      </c>
      <c r="K3" s="43">
        <v>1400</v>
      </c>
      <c r="L3" s="43">
        <v>1400</v>
      </c>
      <c r="M3" s="43" t="s">
        <v>372</v>
      </c>
      <c r="N3" s="43" t="s">
        <v>426</v>
      </c>
      <c r="O3" s="44">
        <v>6.3894120401599999</v>
      </c>
      <c r="P3" s="44">
        <v>2.5857000000000001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0.78300000000000003</v>
      </c>
      <c r="Z3" s="45">
        <v>0.69304161307680012</v>
      </c>
    </row>
    <row r="4" spans="1:26" x14ac:dyDescent="0.2">
      <c r="A4" s="43">
        <v>24</v>
      </c>
      <c r="B4" s="43">
        <v>26</v>
      </c>
      <c r="C4" s="43">
        <v>5</v>
      </c>
      <c r="D4" s="43" t="s">
        <v>432</v>
      </c>
      <c r="E4" s="43" t="s">
        <v>543</v>
      </c>
      <c r="F4" s="43" t="s">
        <v>544</v>
      </c>
      <c r="G4" s="43" t="s">
        <v>464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372</v>
      </c>
      <c r="N4" s="43" t="s">
        <v>426</v>
      </c>
      <c r="O4" s="44">
        <v>13.032089798199999</v>
      </c>
      <c r="P4" s="44">
        <v>5.2739000000000003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v>0.5710148147848001</v>
      </c>
    </row>
    <row r="5" spans="1:26" x14ac:dyDescent="0.2">
      <c r="O5" s="44">
        <f>SUM(O2:O4)</f>
        <v>21.82660286934</v>
      </c>
      <c r="Z5" s="45">
        <f>SUM(Z2:Z4)</f>
        <v>1.4478152797913704</v>
      </c>
    </row>
    <row r="7" spans="1:26" x14ac:dyDescent="0.2">
      <c r="A7" s="43" t="s">
        <v>377</v>
      </c>
      <c r="B7" s="43" t="s">
        <v>378</v>
      </c>
      <c r="C7" s="43" t="s">
        <v>527</v>
      </c>
      <c r="D7" s="43" t="s">
        <v>528</v>
      </c>
      <c r="E7" s="43" t="s">
        <v>380</v>
      </c>
      <c r="F7" s="43" t="s">
        <v>529</v>
      </c>
      <c r="G7" s="43" t="s">
        <v>379</v>
      </c>
      <c r="H7" s="43" t="s">
        <v>383</v>
      </c>
      <c r="I7" s="43" t="s">
        <v>384</v>
      </c>
      <c r="J7" s="43" t="s">
        <v>385</v>
      </c>
      <c r="K7" s="43" t="s">
        <v>386</v>
      </c>
      <c r="L7" s="43" t="s">
        <v>387</v>
      </c>
      <c r="M7" s="43" t="s">
        <v>388</v>
      </c>
      <c r="N7" s="43" t="s">
        <v>389</v>
      </c>
      <c r="O7" s="44" t="s">
        <v>390</v>
      </c>
      <c r="P7" s="44" t="s">
        <v>391</v>
      </c>
      <c r="Q7" s="43" t="s">
        <v>392</v>
      </c>
      <c r="R7" s="43" t="s">
        <v>393</v>
      </c>
      <c r="S7" s="43" t="s">
        <v>394</v>
      </c>
      <c r="T7" s="43" t="s">
        <v>395</v>
      </c>
      <c r="U7" s="43" t="s">
        <v>396</v>
      </c>
      <c r="V7" s="43" t="s">
        <v>397</v>
      </c>
      <c r="W7" s="43" t="s">
        <v>398</v>
      </c>
      <c r="X7" s="45" t="s">
        <v>589</v>
      </c>
      <c r="Y7" s="45" t="s">
        <v>590</v>
      </c>
      <c r="Z7" s="45" t="s">
        <v>591</v>
      </c>
    </row>
    <row r="8" spans="1:26" x14ac:dyDescent="0.2">
      <c r="A8" s="43">
        <v>24</v>
      </c>
      <c r="B8" s="43">
        <v>26</v>
      </c>
      <c r="C8" s="43">
        <v>5</v>
      </c>
      <c r="D8" s="43" t="s">
        <v>432</v>
      </c>
      <c r="E8" s="43" t="s">
        <v>543</v>
      </c>
      <c r="F8" s="43" t="s">
        <v>544</v>
      </c>
      <c r="G8" s="43" t="s">
        <v>464</v>
      </c>
      <c r="H8" s="43">
        <v>3795</v>
      </c>
      <c r="I8" s="43">
        <v>3800</v>
      </c>
      <c r="J8" s="43">
        <v>3747</v>
      </c>
      <c r="K8" s="43">
        <v>1330</v>
      </c>
      <c r="L8" s="43">
        <v>1330</v>
      </c>
      <c r="M8" s="43" t="s">
        <v>372</v>
      </c>
      <c r="N8" s="43" t="s">
        <v>426</v>
      </c>
      <c r="O8" s="44">
        <v>2.4051010309800001</v>
      </c>
      <c r="P8" s="44">
        <v>0.97331000000000001</v>
      </c>
      <c r="Q8" s="43" t="s">
        <v>405</v>
      </c>
      <c r="R8" s="43" t="s">
        <v>406</v>
      </c>
      <c r="S8" s="43">
        <v>21</v>
      </c>
      <c r="T8" s="43">
        <v>10</v>
      </c>
      <c r="U8" s="43" t="s">
        <v>407</v>
      </c>
      <c r="V8" s="43" t="s">
        <v>539</v>
      </c>
      <c r="W8" s="43" t="s">
        <v>540</v>
      </c>
      <c r="X8" s="45">
        <v>6.4719680000000004</v>
      </c>
      <c r="Y8" s="45">
        <v>0.6</v>
      </c>
      <c r="Z8" s="45">
        <v>1.7700839599164802</v>
      </c>
    </row>
    <row r="9" spans="1:26" x14ac:dyDescent="0.2">
      <c r="A9" s="43">
        <v>24</v>
      </c>
      <c r="B9" s="43">
        <v>26</v>
      </c>
      <c r="C9" s="43">
        <v>5</v>
      </c>
      <c r="D9" s="43" t="s">
        <v>432</v>
      </c>
      <c r="E9" s="43" t="s">
        <v>543</v>
      </c>
      <c r="F9" s="43" t="s">
        <v>544</v>
      </c>
      <c r="G9" s="43" t="s">
        <v>464</v>
      </c>
      <c r="H9" s="43">
        <v>4517</v>
      </c>
      <c r="I9" s="43">
        <v>4518</v>
      </c>
      <c r="J9" s="43">
        <v>4486</v>
      </c>
      <c r="K9" s="43">
        <v>1400</v>
      </c>
      <c r="L9" s="43">
        <v>1400</v>
      </c>
      <c r="M9" s="43" t="s">
        <v>372</v>
      </c>
      <c r="N9" s="43" t="s">
        <v>426</v>
      </c>
      <c r="O9" s="44">
        <v>6.3894120401599999</v>
      </c>
      <c r="P9" s="44">
        <v>2.5857000000000001</v>
      </c>
      <c r="Q9" s="43" t="s">
        <v>405</v>
      </c>
      <c r="R9" s="43" t="s">
        <v>406</v>
      </c>
      <c r="S9" s="43">
        <v>3</v>
      </c>
      <c r="T9" s="43">
        <v>10</v>
      </c>
      <c r="U9" s="43" t="s">
        <v>407</v>
      </c>
      <c r="V9" s="43" t="s">
        <v>408</v>
      </c>
      <c r="W9" s="43" t="s">
        <v>408</v>
      </c>
      <c r="X9" s="45">
        <v>7.8337940000000001</v>
      </c>
      <c r="Y9" s="45">
        <v>0.6</v>
      </c>
      <c r="Z9" s="45">
        <v>5.6918913619698008</v>
      </c>
    </row>
    <row r="10" spans="1:26" x14ac:dyDescent="0.2">
      <c r="A10" s="43">
        <v>24</v>
      </c>
      <c r="B10" s="43">
        <v>26</v>
      </c>
      <c r="C10" s="43">
        <v>5</v>
      </c>
      <c r="D10" s="43" t="s">
        <v>432</v>
      </c>
      <c r="E10" s="43" t="s">
        <v>543</v>
      </c>
      <c r="F10" s="43" t="s">
        <v>544</v>
      </c>
      <c r="G10" s="43" t="s">
        <v>464</v>
      </c>
      <c r="H10" s="43">
        <v>52778</v>
      </c>
      <c r="I10" s="43">
        <v>52783</v>
      </c>
      <c r="J10" s="43">
        <v>52749</v>
      </c>
      <c r="K10" s="43">
        <v>8140</v>
      </c>
      <c r="L10" s="43">
        <v>8140</v>
      </c>
      <c r="M10" s="43" t="s">
        <v>372</v>
      </c>
      <c r="N10" s="43" t="s">
        <v>426</v>
      </c>
      <c r="O10" s="44">
        <v>13.032089798199999</v>
      </c>
      <c r="P10" s="44">
        <v>5.2739000000000003</v>
      </c>
      <c r="Q10" s="43" t="s">
        <v>405</v>
      </c>
      <c r="R10" s="43" t="s">
        <v>406</v>
      </c>
      <c r="S10" s="43">
        <v>18</v>
      </c>
      <c r="T10" s="43">
        <v>10</v>
      </c>
      <c r="U10" s="43" t="s">
        <v>407</v>
      </c>
      <c r="V10" s="43" t="s">
        <v>420</v>
      </c>
      <c r="W10" s="43" t="s">
        <v>421</v>
      </c>
      <c r="X10" s="45">
        <v>3.4929570000000001</v>
      </c>
      <c r="Y10" s="45">
        <v>0.6</v>
      </c>
      <c r="Z10" s="45">
        <v>5.1764431641663</v>
      </c>
    </row>
    <row r="11" spans="1:26" x14ac:dyDescent="0.2">
      <c r="Z11" s="45">
        <f>SUM(Z8:Z10)</f>
        <v>12.638418486052581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opLeftCell="S1" workbookViewId="0">
      <selection activeCell="Y11" sqref="Y11:Y1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18.7109375" bestFit="1" customWidth="1"/>
    <col min="23" max="23" width="21.8554687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</v>
      </c>
      <c r="B2" s="43">
        <v>2</v>
      </c>
      <c r="C2" s="43">
        <v>5</v>
      </c>
      <c r="D2" s="43" t="s">
        <v>457</v>
      </c>
      <c r="E2" s="43" t="s">
        <v>530</v>
      </c>
      <c r="F2" s="43" t="s">
        <v>531</v>
      </c>
      <c r="G2" s="43" t="s">
        <v>469</v>
      </c>
      <c r="H2" s="43">
        <v>17418</v>
      </c>
      <c r="I2" s="43">
        <v>17419</v>
      </c>
      <c r="J2" s="43">
        <v>17408</v>
      </c>
      <c r="K2" s="43">
        <v>4130</v>
      </c>
      <c r="L2" s="43">
        <v>4130</v>
      </c>
      <c r="M2" s="43" t="s">
        <v>372</v>
      </c>
      <c r="N2" s="43" t="s">
        <v>404</v>
      </c>
      <c r="O2" s="44">
        <v>0.12536193121600001</v>
      </c>
      <c r="P2" s="44">
        <v>5.0732199999999998E-2</v>
      </c>
      <c r="Q2" s="43" t="s">
        <v>405</v>
      </c>
      <c r="R2" s="43" t="s">
        <v>406</v>
      </c>
      <c r="S2" s="43">
        <v>5</v>
      </c>
      <c r="T2" s="43">
        <v>40</v>
      </c>
      <c r="U2" s="43" t="s">
        <v>412</v>
      </c>
      <c r="V2" s="43" t="s">
        <v>532</v>
      </c>
      <c r="W2" s="43" t="s">
        <v>414</v>
      </c>
      <c r="X2" s="45">
        <v>9.3119999999999994E-2</v>
      </c>
      <c r="Y2" s="45">
        <v>0.78300000000000003</v>
      </c>
      <c r="Z2" s="45">
        <v>7.1335155206399996E-4</v>
      </c>
    </row>
    <row r="3" spans="1:26" x14ac:dyDescent="0.2">
      <c r="A3" s="43">
        <v>1</v>
      </c>
      <c r="B3" s="43">
        <v>2</v>
      </c>
      <c r="C3" s="43">
        <v>5</v>
      </c>
      <c r="D3" s="43" t="s">
        <v>457</v>
      </c>
      <c r="E3" s="43" t="s">
        <v>530</v>
      </c>
      <c r="F3" s="43" t="s">
        <v>531</v>
      </c>
      <c r="G3" s="43" t="s">
        <v>469</v>
      </c>
      <c r="H3" s="43">
        <v>23026</v>
      </c>
      <c r="I3" s="43">
        <v>23027</v>
      </c>
      <c r="J3" s="43">
        <v>22992</v>
      </c>
      <c r="K3" s="43">
        <v>5300</v>
      </c>
      <c r="L3" s="43">
        <v>5300</v>
      </c>
      <c r="M3" s="43" t="s">
        <v>372</v>
      </c>
      <c r="N3" s="43" t="s">
        <v>404</v>
      </c>
      <c r="O3" s="44">
        <v>3.8037975442900003E-2</v>
      </c>
      <c r="P3" s="44">
        <v>1.53934E-2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0.78300000000000003</v>
      </c>
      <c r="Z3" s="45">
        <v>2.9848361380420001E-4</v>
      </c>
    </row>
    <row r="4" spans="1:26" x14ac:dyDescent="0.2">
      <c r="A4" s="43">
        <v>1</v>
      </c>
      <c r="B4" s="43">
        <v>2</v>
      </c>
      <c r="C4" s="43">
        <v>5</v>
      </c>
      <c r="D4" s="43" t="s">
        <v>457</v>
      </c>
      <c r="E4" s="43" t="s">
        <v>530</v>
      </c>
      <c r="F4" s="43" t="s">
        <v>531</v>
      </c>
      <c r="G4" s="43" t="s">
        <v>469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372</v>
      </c>
      <c r="N4" s="43" t="s">
        <v>404</v>
      </c>
      <c r="O4" s="44">
        <v>7.8101946508599998</v>
      </c>
      <c r="P4" s="44">
        <v>3.1606700000000001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v>0.34221153124744003</v>
      </c>
    </row>
    <row r="5" spans="1:26" x14ac:dyDescent="0.2">
      <c r="A5" s="43">
        <v>2</v>
      </c>
      <c r="B5" s="43">
        <v>3</v>
      </c>
      <c r="C5" s="43">
        <v>5</v>
      </c>
      <c r="D5" s="43" t="s">
        <v>424</v>
      </c>
      <c r="E5" s="43" t="s">
        <v>530</v>
      </c>
      <c r="F5" s="43" t="s">
        <v>533</v>
      </c>
      <c r="G5" s="43" t="s">
        <v>469</v>
      </c>
      <c r="H5" s="43">
        <v>6117</v>
      </c>
      <c r="I5" s="43">
        <v>6118</v>
      </c>
      <c r="J5" s="43">
        <v>6063</v>
      </c>
      <c r="K5" s="43">
        <v>1900</v>
      </c>
      <c r="L5" s="43">
        <v>1900</v>
      </c>
      <c r="M5" s="43" t="s">
        <v>372</v>
      </c>
      <c r="N5" s="43" t="s">
        <v>404</v>
      </c>
      <c r="O5" s="44">
        <v>0.415969356003</v>
      </c>
      <c r="P5" s="44">
        <v>0.16833699999999999</v>
      </c>
      <c r="Q5" s="43" t="s">
        <v>405</v>
      </c>
      <c r="R5" s="43" t="s">
        <v>406</v>
      </c>
      <c r="S5" s="43">
        <v>70</v>
      </c>
      <c r="T5" s="43">
        <v>10</v>
      </c>
      <c r="U5" s="43" t="s">
        <v>407</v>
      </c>
      <c r="V5" s="43" t="s">
        <v>410</v>
      </c>
      <c r="W5" s="43" t="s">
        <v>411</v>
      </c>
      <c r="X5" s="45">
        <v>0.19295699999999999</v>
      </c>
      <c r="Y5" s="45">
        <v>0.78300000000000003</v>
      </c>
      <c r="Z5" s="45">
        <v>4.9047521788590006E-3</v>
      </c>
    </row>
    <row r="6" spans="1:26" x14ac:dyDescent="0.2">
      <c r="A6" s="43">
        <v>2</v>
      </c>
      <c r="B6" s="43">
        <v>3</v>
      </c>
      <c r="C6" s="43">
        <v>5</v>
      </c>
      <c r="D6" s="43" t="s">
        <v>424</v>
      </c>
      <c r="E6" s="43" t="s">
        <v>530</v>
      </c>
      <c r="F6" s="43" t="s">
        <v>533</v>
      </c>
      <c r="G6" s="43" t="s">
        <v>469</v>
      </c>
      <c r="H6" s="43">
        <v>23036</v>
      </c>
      <c r="I6" s="43">
        <v>23037</v>
      </c>
      <c r="J6" s="43">
        <v>23002</v>
      </c>
      <c r="K6" s="43">
        <v>5300</v>
      </c>
      <c r="L6" s="43">
        <v>5300</v>
      </c>
      <c r="M6" s="43" t="s">
        <v>372</v>
      </c>
      <c r="N6" s="43" t="s">
        <v>404</v>
      </c>
      <c r="O6" s="44">
        <v>0.42902618029299999</v>
      </c>
      <c r="P6" s="44">
        <v>0.173621</v>
      </c>
      <c r="Q6" s="43" t="s">
        <v>405</v>
      </c>
      <c r="R6" s="43" t="s">
        <v>406</v>
      </c>
      <c r="S6" s="43">
        <v>9</v>
      </c>
      <c r="T6" s="43">
        <v>50</v>
      </c>
      <c r="U6" s="43" t="s">
        <v>438</v>
      </c>
      <c r="V6" s="43" t="s">
        <v>439</v>
      </c>
      <c r="W6" s="43" t="s">
        <v>440</v>
      </c>
      <c r="X6" s="45">
        <v>0.128413</v>
      </c>
      <c r="Y6" s="45">
        <v>0.78300000000000003</v>
      </c>
      <c r="Z6" s="45">
        <v>3.3665742144230004E-3</v>
      </c>
    </row>
    <row r="7" spans="1:26" x14ac:dyDescent="0.2">
      <c r="A7" s="43">
        <v>2</v>
      </c>
      <c r="B7" s="43">
        <v>3</v>
      </c>
      <c r="C7" s="43">
        <v>5</v>
      </c>
      <c r="D7" s="43" t="s">
        <v>424</v>
      </c>
      <c r="E7" s="43" t="s">
        <v>530</v>
      </c>
      <c r="F7" s="43" t="s">
        <v>533</v>
      </c>
      <c r="G7" s="43" t="s">
        <v>469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5.9808501704800001</v>
      </c>
      <c r="P7" s="44">
        <v>2.4203600000000001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0.78300000000000003</v>
      </c>
      <c r="Z7" s="45">
        <v>0.26205681129952008</v>
      </c>
    </row>
    <row r="8" spans="1:26" x14ac:dyDescent="0.2">
      <c r="O8" s="44">
        <f>SUM(O2:O7)</f>
        <v>14.799440264294901</v>
      </c>
      <c r="Z8" s="45">
        <f>SUM(Z2:Z7)</f>
        <v>0.61355150410611037</v>
      </c>
    </row>
    <row r="10" spans="1:26" x14ac:dyDescent="0.2">
      <c r="A10" s="43" t="s">
        <v>377</v>
      </c>
      <c r="B10" s="43" t="s">
        <v>378</v>
      </c>
      <c r="C10" s="43" t="s">
        <v>527</v>
      </c>
      <c r="D10" s="43" t="s">
        <v>528</v>
      </c>
      <c r="E10" s="43" t="s">
        <v>380</v>
      </c>
      <c r="F10" s="43" t="s">
        <v>529</v>
      </c>
      <c r="G10" s="43" t="s">
        <v>379</v>
      </c>
      <c r="H10" s="43" t="s">
        <v>383</v>
      </c>
      <c r="I10" s="43" t="s">
        <v>384</v>
      </c>
      <c r="J10" s="43" t="s">
        <v>385</v>
      </c>
      <c r="K10" s="43" t="s">
        <v>386</v>
      </c>
      <c r="L10" s="43" t="s">
        <v>387</v>
      </c>
      <c r="M10" s="43" t="s">
        <v>388</v>
      </c>
      <c r="N10" s="43" t="s">
        <v>389</v>
      </c>
      <c r="O10" s="44" t="s">
        <v>390</v>
      </c>
      <c r="P10" s="44" t="s">
        <v>391</v>
      </c>
      <c r="Q10" s="43" t="s">
        <v>392</v>
      </c>
      <c r="R10" s="43" t="s">
        <v>393</v>
      </c>
      <c r="S10" s="43" t="s">
        <v>394</v>
      </c>
      <c r="T10" s="43" t="s">
        <v>395</v>
      </c>
      <c r="U10" s="43" t="s">
        <v>396</v>
      </c>
      <c r="V10" s="43" t="s">
        <v>397</v>
      </c>
      <c r="W10" s="43" t="s">
        <v>398</v>
      </c>
      <c r="X10" s="45" t="s">
        <v>589</v>
      </c>
      <c r="Y10" s="45" t="s">
        <v>590</v>
      </c>
      <c r="Z10" s="45" t="s">
        <v>591</v>
      </c>
    </row>
    <row r="11" spans="1:26" x14ac:dyDescent="0.2">
      <c r="A11" s="43">
        <v>1</v>
      </c>
      <c r="B11" s="43">
        <v>2</v>
      </c>
      <c r="C11" s="43">
        <v>5</v>
      </c>
      <c r="D11" s="43" t="s">
        <v>457</v>
      </c>
      <c r="E11" s="43" t="s">
        <v>530</v>
      </c>
      <c r="F11" s="43" t="s">
        <v>531</v>
      </c>
      <c r="G11" s="43" t="s">
        <v>469</v>
      </c>
      <c r="H11" s="43">
        <v>17418</v>
      </c>
      <c r="I11" s="43">
        <v>17419</v>
      </c>
      <c r="J11" s="43">
        <v>17408</v>
      </c>
      <c r="K11" s="43">
        <v>4130</v>
      </c>
      <c r="L11" s="43">
        <v>4130</v>
      </c>
      <c r="M11" s="43" t="s">
        <v>372</v>
      </c>
      <c r="N11" s="43" t="s">
        <v>404</v>
      </c>
      <c r="O11" s="44">
        <v>0.12536193121600001</v>
      </c>
      <c r="P11" s="44">
        <v>5.0732199999999998E-2</v>
      </c>
      <c r="Q11" s="43" t="s">
        <v>405</v>
      </c>
      <c r="R11" s="43" t="s">
        <v>406</v>
      </c>
      <c r="S11" s="43">
        <v>5</v>
      </c>
      <c r="T11" s="43">
        <v>40</v>
      </c>
      <c r="U11" s="43" t="s">
        <v>412</v>
      </c>
      <c r="V11" s="43" t="s">
        <v>532</v>
      </c>
      <c r="W11" s="43" t="s">
        <v>414</v>
      </c>
      <c r="X11" s="45">
        <v>8.1290569999999995</v>
      </c>
      <c r="Y11" s="45">
        <v>0.6</v>
      </c>
      <c r="Z11" s="45">
        <v>0.1158857896954474</v>
      </c>
    </row>
    <row r="12" spans="1:26" x14ac:dyDescent="0.2">
      <c r="A12" s="43">
        <v>1</v>
      </c>
      <c r="B12" s="43">
        <v>2</v>
      </c>
      <c r="C12" s="43">
        <v>5</v>
      </c>
      <c r="D12" s="43" t="s">
        <v>457</v>
      </c>
      <c r="E12" s="43" t="s">
        <v>530</v>
      </c>
      <c r="F12" s="43" t="s">
        <v>531</v>
      </c>
      <c r="G12" s="43" t="s">
        <v>469</v>
      </c>
      <c r="H12" s="43">
        <v>23026</v>
      </c>
      <c r="I12" s="43">
        <v>23027</v>
      </c>
      <c r="J12" s="43">
        <v>22992</v>
      </c>
      <c r="K12" s="43">
        <v>5300</v>
      </c>
      <c r="L12" s="43">
        <v>5300</v>
      </c>
      <c r="M12" s="43" t="s">
        <v>372</v>
      </c>
      <c r="N12" s="43" t="s">
        <v>404</v>
      </c>
      <c r="O12" s="44">
        <v>3.8037975442900003E-2</v>
      </c>
      <c r="P12" s="44">
        <v>1.53934E-2</v>
      </c>
      <c r="Q12" s="43" t="s">
        <v>405</v>
      </c>
      <c r="R12" s="43" t="s">
        <v>406</v>
      </c>
      <c r="S12" s="43">
        <v>9</v>
      </c>
      <c r="T12" s="43">
        <v>50</v>
      </c>
      <c r="U12" s="43" t="s">
        <v>438</v>
      </c>
      <c r="V12" s="43" t="s">
        <v>439</v>
      </c>
      <c r="W12" s="43" t="s">
        <v>440</v>
      </c>
      <c r="X12" s="45">
        <v>2.201031</v>
      </c>
      <c r="Y12" s="45">
        <v>0.6</v>
      </c>
      <c r="Z12" s="45">
        <v>9.5206595173074008E-3</v>
      </c>
    </row>
    <row r="13" spans="1:26" x14ac:dyDescent="0.2">
      <c r="A13" s="43">
        <v>1</v>
      </c>
      <c r="B13" s="43">
        <v>2</v>
      </c>
      <c r="C13" s="43">
        <v>5</v>
      </c>
      <c r="D13" s="43" t="s">
        <v>457</v>
      </c>
      <c r="E13" s="43" t="s">
        <v>530</v>
      </c>
      <c r="F13" s="43" t="s">
        <v>531</v>
      </c>
      <c r="G13" s="43" t="s">
        <v>469</v>
      </c>
      <c r="H13" s="43">
        <v>52766</v>
      </c>
      <c r="I13" s="43">
        <v>52771</v>
      </c>
      <c r="J13" s="43">
        <v>52737</v>
      </c>
      <c r="K13" s="43">
        <v>8140</v>
      </c>
      <c r="L13" s="43">
        <v>8140</v>
      </c>
      <c r="M13" s="43" t="s">
        <v>372</v>
      </c>
      <c r="N13" s="43" t="s">
        <v>404</v>
      </c>
      <c r="O13" s="44">
        <v>7.8101946508599998</v>
      </c>
      <c r="P13" s="44">
        <v>3.1606700000000001</v>
      </c>
      <c r="Q13" s="43" t="s">
        <v>405</v>
      </c>
      <c r="R13" s="43" t="s">
        <v>406</v>
      </c>
      <c r="S13" s="43">
        <v>18</v>
      </c>
      <c r="T13" s="43">
        <v>10</v>
      </c>
      <c r="U13" s="43" t="s">
        <v>407</v>
      </c>
      <c r="V13" s="43" t="s">
        <v>420</v>
      </c>
      <c r="W13" s="43" t="s">
        <v>421</v>
      </c>
      <c r="X13" s="45">
        <v>3.4929570000000001</v>
      </c>
      <c r="Y13" s="45">
        <v>0.6</v>
      </c>
      <c r="Z13" s="45">
        <v>3.1022637167343903</v>
      </c>
    </row>
    <row r="14" spans="1:26" x14ac:dyDescent="0.2">
      <c r="A14" s="43">
        <v>2</v>
      </c>
      <c r="B14" s="43">
        <v>3</v>
      </c>
      <c r="C14" s="43">
        <v>5</v>
      </c>
      <c r="D14" s="43" t="s">
        <v>424</v>
      </c>
      <c r="E14" s="43" t="s">
        <v>530</v>
      </c>
      <c r="F14" s="43" t="s">
        <v>533</v>
      </c>
      <c r="G14" s="43" t="s">
        <v>469</v>
      </c>
      <c r="H14" s="43">
        <v>6117</v>
      </c>
      <c r="I14" s="43">
        <v>6118</v>
      </c>
      <c r="J14" s="43">
        <v>6063</v>
      </c>
      <c r="K14" s="43">
        <v>1900</v>
      </c>
      <c r="L14" s="43">
        <v>1900</v>
      </c>
      <c r="M14" s="43" t="s">
        <v>372</v>
      </c>
      <c r="N14" s="43" t="s">
        <v>404</v>
      </c>
      <c r="O14" s="44">
        <v>0.415969356003</v>
      </c>
      <c r="P14" s="44">
        <v>0.16833699999999999</v>
      </c>
      <c r="Q14" s="43" t="s">
        <v>405</v>
      </c>
      <c r="R14" s="43" t="s">
        <v>406</v>
      </c>
      <c r="S14" s="43">
        <v>70</v>
      </c>
      <c r="T14" s="43">
        <v>10</v>
      </c>
      <c r="U14" s="43" t="s">
        <v>407</v>
      </c>
      <c r="V14" s="43" t="s">
        <v>410</v>
      </c>
      <c r="W14" s="43" t="s">
        <v>411</v>
      </c>
      <c r="X14" s="45">
        <v>1.1817740000000001</v>
      </c>
      <c r="Y14" s="45">
        <v>0.6</v>
      </c>
      <c r="Z14" s="45">
        <v>5.5901097444478E-2</v>
      </c>
    </row>
    <row r="15" spans="1:26" x14ac:dyDescent="0.2">
      <c r="A15" s="43">
        <v>2</v>
      </c>
      <c r="B15" s="43">
        <v>3</v>
      </c>
      <c r="C15" s="43">
        <v>5</v>
      </c>
      <c r="D15" s="43" t="s">
        <v>424</v>
      </c>
      <c r="E15" s="43" t="s">
        <v>530</v>
      </c>
      <c r="F15" s="43" t="s">
        <v>533</v>
      </c>
      <c r="G15" s="43" t="s">
        <v>469</v>
      </c>
      <c r="H15" s="43">
        <v>23036</v>
      </c>
      <c r="I15" s="43">
        <v>23037</v>
      </c>
      <c r="J15" s="43">
        <v>23002</v>
      </c>
      <c r="K15" s="43">
        <v>5300</v>
      </c>
      <c r="L15" s="43">
        <v>5300</v>
      </c>
      <c r="M15" s="43" t="s">
        <v>372</v>
      </c>
      <c r="N15" s="43" t="s">
        <v>404</v>
      </c>
      <c r="O15" s="44">
        <v>0.42902618029299999</v>
      </c>
      <c r="P15" s="44">
        <v>0.173621</v>
      </c>
      <c r="Q15" s="43" t="s">
        <v>405</v>
      </c>
      <c r="R15" s="43" t="s">
        <v>406</v>
      </c>
      <c r="S15" s="43">
        <v>9</v>
      </c>
      <c r="T15" s="43">
        <v>50</v>
      </c>
      <c r="U15" s="43" t="s">
        <v>438</v>
      </c>
      <c r="V15" s="43" t="s">
        <v>439</v>
      </c>
      <c r="W15" s="43" t="s">
        <v>440</v>
      </c>
      <c r="X15" s="45">
        <v>2.201031</v>
      </c>
      <c r="Y15" s="45">
        <v>0.6</v>
      </c>
      <c r="Z15" s="45">
        <v>0.107382802113531</v>
      </c>
    </row>
    <row r="16" spans="1:26" x14ac:dyDescent="0.2">
      <c r="A16" s="43">
        <v>2</v>
      </c>
      <c r="B16" s="43">
        <v>3</v>
      </c>
      <c r="C16" s="43">
        <v>5</v>
      </c>
      <c r="D16" s="43" t="s">
        <v>424</v>
      </c>
      <c r="E16" s="43" t="s">
        <v>530</v>
      </c>
      <c r="F16" s="43" t="s">
        <v>533</v>
      </c>
      <c r="G16" s="43" t="s">
        <v>469</v>
      </c>
      <c r="H16" s="43">
        <v>52766</v>
      </c>
      <c r="I16" s="43">
        <v>52771</v>
      </c>
      <c r="J16" s="43">
        <v>52737</v>
      </c>
      <c r="K16" s="43">
        <v>8140</v>
      </c>
      <c r="L16" s="43">
        <v>8140</v>
      </c>
      <c r="M16" s="43" t="s">
        <v>372</v>
      </c>
      <c r="N16" s="43" t="s">
        <v>404</v>
      </c>
      <c r="O16" s="44">
        <v>5.9808501704800001</v>
      </c>
      <c r="P16" s="44">
        <v>2.4203600000000001</v>
      </c>
      <c r="Q16" s="43" t="s">
        <v>405</v>
      </c>
      <c r="R16" s="43" t="s">
        <v>406</v>
      </c>
      <c r="S16" s="43">
        <v>18</v>
      </c>
      <c r="T16" s="43">
        <v>10</v>
      </c>
      <c r="U16" s="43" t="s">
        <v>407</v>
      </c>
      <c r="V16" s="43" t="s">
        <v>420</v>
      </c>
      <c r="W16" s="43" t="s">
        <v>421</v>
      </c>
      <c r="X16" s="45">
        <v>3.4929570000000001</v>
      </c>
      <c r="Y16" s="45">
        <v>0.6</v>
      </c>
      <c r="Z16" s="45">
        <v>2.3756339666701205</v>
      </c>
    </row>
    <row r="17" spans="26:26" x14ac:dyDescent="0.2">
      <c r="Z17" s="45">
        <f>SUM(Z11:Z16)</f>
        <v>5.7665880321752745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opLeftCell="C1" workbookViewId="0">
      <selection activeCell="Z7" sqref="Z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57031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4</v>
      </c>
      <c r="B2" s="43">
        <v>5</v>
      </c>
      <c r="C2" s="43">
        <v>5</v>
      </c>
      <c r="D2" s="43" t="s">
        <v>457</v>
      </c>
      <c r="E2" s="43" t="s">
        <v>534</v>
      </c>
      <c r="F2" s="43" t="s">
        <v>535</v>
      </c>
      <c r="G2" s="43" t="s">
        <v>464</v>
      </c>
      <c r="H2" s="43">
        <v>4409</v>
      </c>
      <c r="I2" s="43">
        <v>4410</v>
      </c>
      <c r="J2" s="43">
        <v>4378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0.80814439578399999</v>
      </c>
      <c r="P2" s="44">
        <v>0.327044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0.78300000000000003</v>
      </c>
      <c r="Z2" s="45">
        <f>P2*X2*(1-Y2)</f>
        <v>0.12597087594515197</v>
      </c>
    </row>
    <row r="3" spans="1:26" x14ac:dyDescent="0.2">
      <c r="A3" s="43">
        <v>4</v>
      </c>
      <c r="B3" s="43">
        <v>5</v>
      </c>
      <c r="C3" s="43">
        <v>5</v>
      </c>
      <c r="D3" s="43" t="s">
        <v>457</v>
      </c>
      <c r="E3" s="43" t="s">
        <v>534</v>
      </c>
      <c r="F3" s="43" t="s">
        <v>535</v>
      </c>
      <c r="G3" s="43" t="s">
        <v>464</v>
      </c>
      <c r="H3" s="43">
        <v>22961</v>
      </c>
      <c r="I3" s="43">
        <v>22962</v>
      </c>
      <c r="J3" s="43">
        <v>22927</v>
      </c>
      <c r="K3" s="43">
        <v>5300</v>
      </c>
      <c r="L3" s="43">
        <v>5300</v>
      </c>
      <c r="M3" s="43" t="s">
        <v>372</v>
      </c>
      <c r="N3" s="43" t="s">
        <v>404</v>
      </c>
      <c r="O3" s="44">
        <v>9.6934813733900005E-2</v>
      </c>
      <c r="P3" s="44">
        <v>3.9228100000000002E-2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0.78300000000000003</v>
      </c>
      <c r="Z3" s="45">
        <f>P3*X3*(1-Y3)</f>
        <v>1.0931153671501E-3</v>
      </c>
    </row>
    <row r="4" spans="1:26" x14ac:dyDescent="0.2">
      <c r="A4" s="43">
        <v>4</v>
      </c>
      <c r="B4" s="43">
        <v>5</v>
      </c>
      <c r="C4" s="43">
        <v>5</v>
      </c>
      <c r="D4" s="43" t="s">
        <v>457</v>
      </c>
      <c r="E4" s="43" t="s">
        <v>534</v>
      </c>
      <c r="F4" s="43" t="s">
        <v>535</v>
      </c>
      <c r="G4" s="43" t="s">
        <v>464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372</v>
      </c>
      <c r="N4" s="43" t="s">
        <v>404</v>
      </c>
      <c r="O4" s="44">
        <v>18.308785156700001</v>
      </c>
      <c r="P4" s="44">
        <v>7.4093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0.78300000000000003</v>
      </c>
      <c r="Z4" s="45">
        <f>P4*X4*(1-Y4)</f>
        <v>1.1528570278791999</v>
      </c>
    </row>
    <row r="5" spans="1:26" x14ac:dyDescent="0.2">
      <c r="A5" s="43">
        <v>5</v>
      </c>
      <c r="B5" s="43">
        <v>6</v>
      </c>
      <c r="C5" s="43">
        <v>5</v>
      </c>
      <c r="D5" s="43" t="s">
        <v>536</v>
      </c>
      <c r="E5" s="43" t="s">
        <v>534</v>
      </c>
      <c r="F5" s="43" t="s">
        <v>537</v>
      </c>
      <c r="G5" s="43" t="s">
        <v>538</v>
      </c>
      <c r="H5" s="43">
        <v>4409</v>
      </c>
      <c r="I5" s="43">
        <v>4410</v>
      </c>
      <c r="J5" s="43">
        <v>4378</v>
      </c>
      <c r="K5" s="43">
        <v>1400</v>
      </c>
      <c r="L5" s="43">
        <v>1400</v>
      </c>
      <c r="M5" s="43" t="s">
        <v>372</v>
      </c>
      <c r="N5" s="43" t="s">
        <v>404</v>
      </c>
      <c r="O5" s="44">
        <v>6.2470123978800002E-2</v>
      </c>
      <c r="P5" s="44">
        <v>2.5280799999999999E-2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0.78300000000000003</v>
      </c>
      <c r="Z5" s="45">
        <f>P5*X5*(1-Y5)</f>
        <v>9.7376638024063988E-3</v>
      </c>
    </row>
    <row r="6" spans="1:26" x14ac:dyDescent="0.2">
      <c r="A6" s="43">
        <v>5</v>
      </c>
      <c r="B6" s="43">
        <v>6</v>
      </c>
      <c r="C6" s="43">
        <v>5</v>
      </c>
      <c r="D6" s="43" t="s">
        <v>536</v>
      </c>
      <c r="E6" s="43" t="s">
        <v>534</v>
      </c>
      <c r="F6" s="43" t="s">
        <v>537</v>
      </c>
      <c r="G6" s="43" t="s">
        <v>538</v>
      </c>
      <c r="H6" s="43">
        <v>52766</v>
      </c>
      <c r="I6" s="43">
        <v>52771</v>
      </c>
      <c r="J6" s="43">
        <v>52737</v>
      </c>
      <c r="K6" s="43">
        <v>8140</v>
      </c>
      <c r="L6" s="43">
        <v>8140</v>
      </c>
      <c r="M6" s="43" t="s">
        <v>372</v>
      </c>
      <c r="N6" s="43" t="s">
        <v>404</v>
      </c>
      <c r="O6" s="44">
        <v>12.942223095499999</v>
      </c>
      <c r="P6" s="44">
        <v>5.2375299999999996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0.78300000000000003</v>
      </c>
      <c r="Z6" s="45">
        <f>P6*X6*(1-Y6)</f>
        <v>0.81493842457831989</v>
      </c>
    </row>
    <row r="7" spans="1:26" x14ac:dyDescent="0.2">
      <c r="O7" s="44">
        <f>SUM(O2:O6)</f>
        <v>32.218557585696701</v>
      </c>
      <c r="Z7" s="45">
        <f>SUM(Z2:Z6)</f>
        <v>2.1045971075722285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4</v>
      </c>
      <c r="B10" s="43">
        <v>5</v>
      </c>
      <c r="C10" s="43">
        <v>5</v>
      </c>
      <c r="D10" s="43" t="s">
        <v>457</v>
      </c>
      <c r="E10" s="43" t="s">
        <v>534</v>
      </c>
      <c r="F10" s="43" t="s">
        <v>535</v>
      </c>
      <c r="G10" s="43" t="s">
        <v>464</v>
      </c>
      <c r="H10" s="43">
        <v>4409</v>
      </c>
      <c r="I10" s="43">
        <v>4410</v>
      </c>
      <c r="J10" s="43">
        <v>4378</v>
      </c>
      <c r="K10" s="43">
        <v>1400</v>
      </c>
      <c r="L10" s="43">
        <v>1400</v>
      </c>
      <c r="M10" s="43" t="s">
        <v>372</v>
      </c>
      <c r="N10" s="43" t="s">
        <v>404</v>
      </c>
      <c r="O10" s="44">
        <v>0.80814439578399999</v>
      </c>
      <c r="P10" s="44">
        <v>0.327044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408</v>
      </c>
      <c r="W10" s="43" t="s">
        <v>408</v>
      </c>
      <c r="X10" s="45">
        <v>7.8337940000000001</v>
      </c>
      <c r="Y10" s="45">
        <v>0.6</v>
      </c>
      <c r="Z10" s="45">
        <v>0.719920686307016</v>
      </c>
    </row>
    <row r="11" spans="1:26" x14ac:dyDescent="0.2">
      <c r="A11" s="43">
        <v>4</v>
      </c>
      <c r="B11" s="43">
        <v>5</v>
      </c>
      <c r="C11" s="43">
        <v>5</v>
      </c>
      <c r="D11" s="43" t="s">
        <v>457</v>
      </c>
      <c r="E11" s="43" t="s">
        <v>534</v>
      </c>
      <c r="F11" s="43" t="s">
        <v>535</v>
      </c>
      <c r="G11" s="43" t="s">
        <v>464</v>
      </c>
      <c r="H11" s="43">
        <v>22961</v>
      </c>
      <c r="I11" s="43">
        <v>22962</v>
      </c>
      <c r="J11" s="43">
        <v>22927</v>
      </c>
      <c r="K11" s="43">
        <v>5300</v>
      </c>
      <c r="L11" s="43">
        <v>5300</v>
      </c>
      <c r="M11" s="43" t="s">
        <v>372</v>
      </c>
      <c r="N11" s="43" t="s">
        <v>404</v>
      </c>
      <c r="O11" s="44">
        <v>9.6934813733900005E-2</v>
      </c>
      <c r="P11" s="44">
        <v>3.9228100000000002E-2</v>
      </c>
      <c r="Q11" s="43" t="s">
        <v>405</v>
      </c>
      <c r="R11" s="43" t="s">
        <v>406</v>
      </c>
      <c r="S11" s="43">
        <v>9</v>
      </c>
      <c r="T11" s="43">
        <v>50</v>
      </c>
      <c r="U11" s="43" t="s">
        <v>438</v>
      </c>
      <c r="V11" s="43" t="s">
        <v>439</v>
      </c>
      <c r="W11" s="43" t="s">
        <v>440</v>
      </c>
      <c r="X11" s="45">
        <v>2.201031</v>
      </c>
      <c r="Y11" s="45">
        <v>0.6</v>
      </c>
      <c r="Z11" s="45">
        <v>2.4262176232079102E-2</v>
      </c>
    </row>
    <row r="12" spans="1:26" x14ac:dyDescent="0.2">
      <c r="A12" s="43">
        <v>4</v>
      </c>
      <c r="B12" s="43">
        <v>5</v>
      </c>
      <c r="C12" s="43">
        <v>5</v>
      </c>
      <c r="D12" s="43" t="s">
        <v>457</v>
      </c>
      <c r="E12" s="43" t="s">
        <v>534</v>
      </c>
      <c r="F12" s="43" t="s">
        <v>535</v>
      </c>
      <c r="G12" s="43" t="s">
        <v>464</v>
      </c>
      <c r="H12" s="43">
        <v>52766</v>
      </c>
      <c r="I12" s="43">
        <v>52771</v>
      </c>
      <c r="J12" s="43">
        <v>52737</v>
      </c>
      <c r="K12" s="43">
        <v>8140</v>
      </c>
      <c r="L12" s="43">
        <v>8140</v>
      </c>
      <c r="M12" s="43" t="s">
        <v>372</v>
      </c>
      <c r="N12" s="43" t="s">
        <v>404</v>
      </c>
      <c r="O12" s="44">
        <v>18.308785156700001</v>
      </c>
      <c r="P12" s="44">
        <v>7.4093</v>
      </c>
      <c r="Q12" s="43" t="s">
        <v>405</v>
      </c>
      <c r="R12" s="43" t="s">
        <v>406</v>
      </c>
      <c r="S12" s="43">
        <v>18</v>
      </c>
      <c r="T12" s="43">
        <v>10</v>
      </c>
      <c r="U12" s="43" t="s">
        <v>407</v>
      </c>
      <c r="V12" s="43" t="s">
        <v>420</v>
      </c>
      <c r="W12" s="43" t="s">
        <v>421</v>
      </c>
      <c r="X12" s="45">
        <v>3.4929570000000001</v>
      </c>
      <c r="Y12" s="45">
        <v>0.6</v>
      </c>
      <c r="Z12" s="45">
        <v>7.2723829303281011</v>
      </c>
    </row>
    <row r="13" spans="1:26" x14ac:dyDescent="0.2">
      <c r="A13" s="43">
        <v>5</v>
      </c>
      <c r="B13" s="43">
        <v>6</v>
      </c>
      <c r="C13" s="43">
        <v>5</v>
      </c>
      <c r="D13" s="43" t="s">
        <v>536</v>
      </c>
      <c r="E13" s="43" t="s">
        <v>534</v>
      </c>
      <c r="F13" s="43" t="s">
        <v>537</v>
      </c>
      <c r="G13" s="43" t="s">
        <v>538</v>
      </c>
      <c r="H13" s="43">
        <v>4409</v>
      </c>
      <c r="I13" s="43">
        <v>4410</v>
      </c>
      <c r="J13" s="43">
        <v>4378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6.2470123978800002E-2</v>
      </c>
      <c r="P13" s="44">
        <v>2.5280799999999999E-2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0.6</v>
      </c>
      <c r="Z13" s="45">
        <v>5.565052679881121E-2</v>
      </c>
    </row>
    <row r="14" spans="1:26" x14ac:dyDescent="0.2">
      <c r="A14" s="43">
        <v>5</v>
      </c>
      <c r="B14" s="43">
        <v>6</v>
      </c>
      <c r="C14" s="43">
        <v>5</v>
      </c>
      <c r="D14" s="43" t="s">
        <v>536</v>
      </c>
      <c r="E14" s="43" t="s">
        <v>534</v>
      </c>
      <c r="F14" s="43" t="s">
        <v>537</v>
      </c>
      <c r="G14" s="43" t="s">
        <v>538</v>
      </c>
      <c r="H14" s="43">
        <v>52766</v>
      </c>
      <c r="I14" s="43">
        <v>52771</v>
      </c>
      <c r="J14" s="43">
        <v>52737</v>
      </c>
      <c r="K14" s="43">
        <v>8140</v>
      </c>
      <c r="L14" s="43">
        <v>8140</v>
      </c>
      <c r="M14" s="43" t="s">
        <v>372</v>
      </c>
      <c r="N14" s="43" t="s">
        <v>404</v>
      </c>
      <c r="O14" s="44">
        <v>12.942223095499999</v>
      </c>
      <c r="P14" s="44">
        <v>5.2375299999999996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3.4929570000000001</v>
      </c>
      <c r="Y14" s="45">
        <v>0.6</v>
      </c>
      <c r="Z14" s="45">
        <v>5.1407452484150093</v>
      </c>
    </row>
    <row r="15" spans="1:26" x14ac:dyDescent="0.2">
      <c r="Z15" s="45">
        <f>SUM(Z10:Z14)</f>
        <v>13.212961568081017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34" sqref="B34"/>
    </sheetView>
  </sheetViews>
  <sheetFormatPr defaultRowHeight="12.75" x14ac:dyDescent="0.2"/>
  <sheetData>
    <row r="1" spans="1:7" ht="15" x14ac:dyDescent="0.25">
      <c r="A1" s="28" t="s">
        <v>217</v>
      </c>
    </row>
    <row r="2" spans="1:7" x14ac:dyDescent="0.2">
      <c r="B2" t="s">
        <v>158</v>
      </c>
      <c r="D2" t="s">
        <v>159</v>
      </c>
      <c r="F2" t="s">
        <v>160</v>
      </c>
    </row>
    <row r="3" spans="1:7" x14ac:dyDescent="0.2">
      <c r="A3" t="s">
        <v>323</v>
      </c>
      <c r="B3">
        <v>3.6</v>
      </c>
      <c r="C3" t="s">
        <v>324</v>
      </c>
      <c r="D3">
        <v>1</v>
      </c>
      <c r="E3" t="s">
        <v>324</v>
      </c>
      <c r="F3">
        <f>B3-D3</f>
        <v>2.6</v>
      </c>
      <c r="G3" t="s">
        <v>324</v>
      </c>
    </row>
    <row r="4" spans="1:7" x14ac:dyDescent="0.2">
      <c r="A4" t="s">
        <v>325</v>
      </c>
      <c r="B4" s="20">
        <v>1</v>
      </c>
      <c r="D4" s="20">
        <f>0.3178*LN(D3)+0.7405</f>
        <v>0.74050000000000005</v>
      </c>
      <c r="F4" s="20">
        <f>B4-D4</f>
        <v>0.25949999999999995</v>
      </c>
    </row>
    <row r="6" spans="1:7" x14ac:dyDescent="0.2">
      <c r="A6" s="19" t="s">
        <v>273</v>
      </c>
    </row>
    <row r="7" spans="1:7" x14ac:dyDescent="0.2">
      <c r="B7" t="s">
        <v>158</v>
      </c>
      <c r="D7" t="s">
        <v>159</v>
      </c>
      <c r="F7" t="s">
        <v>160</v>
      </c>
    </row>
    <row r="8" spans="1:7" x14ac:dyDescent="0.2">
      <c r="A8" t="s">
        <v>323</v>
      </c>
      <c r="B8">
        <v>1.27</v>
      </c>
      <c r="C8" t="s">
        <v>324</v>
      </c>
      <c r="D8">
        <v>0.76</v>
      </c>
      <c r="E8" t="s">
        <v>324</v>
      </c>
      <c r="F8">
        <f>B8-D8</f>
        <v>0.51</v>
      </c>
      <c r="G8" t="s">
        <v>324</v>
      </c>
    </row>
    <row r="9" spans="1:7" x14ac:dyDescent="0.2">
      <c r="A9" t="s">
        <v>325</v>
      </c>
      <c r="B9" s="20">
        <f>0.3178*LN(B8)+0.7405</f>
        <v>0.81645957096952493</v>
      </c>
      <c r="D9" s="20">
        <f>0.3178*LN(D8)+0.7405</f>
        <v>0.65328397043598063</v>
      </c>
      <c r="F9" s="20">
        <f>B9-D9</f>
        <v>0.1631756005335443</v>
      </c>
    </row>
    <row r="11" spans="1:7" x14ac:dyDescent="0.2">
      <c r="A11" s="19" t="s">
        <v>285</v>
      </c>
    </row>
    <row r="12" spans="1:7" x14ac:dyDescent="0.2">
      <c r="B12" t="s">
        <v>158</v>
      </c>
      <c r="D12" t="s">
        <v>159</v>
      </c>
      <c r="F12" t="s">
        <v>160</v>
      </c>
    </row>
    <row r="13" spans="1:7" x14ac:dyDescent="0.2">
      <c r="A13" t="s">
        <v>323</v>
      </c>
      <c r="B13">
        <v>7.3</v>
      </c>
      <c r="C13" t="s">
        <v>324</v>
      </c>
      <c r="D13">
        <v>1.4</v>
      </c>
      <c r="E13" t="s">
        <v>324</v>
      </c>
      <c r="F13">
        <f>B13-D13</f>
        <v>5.9</v>
      </c>
      <c r="G13" t="s">
        <v>324</v>
      </c>
    </row>
    <row r="14" spans="1:7" x14ac:dyDescent="0.2">
      <c r="A14" t="s">
        <v>325</v>
      </c>
      <c r="B14" s="20">
        <v>1</v>
      </c>
      <c r="D14" s="20">
        <f>0.3178*LN(D13)+0.7405</f>
        <v>0.84743087679822149</v>
      </c>
      <c r="F14" s="20">
        <f>B14-D14</f>
        <v>0.15256912320177851</v>
      </c>
    </row>
    <row r="15" spans="1:7" x14ac:dyDescent="0.2">
      <c r="B15" s="20"/>
      <c r="D15" s="20"/>
      <c r="F15" s="20"/>
    </row>
    <row r="16" spans="1:7" x14ac:dyDescent="0.2">
      <c r="A16" s="19" t="s">
        <v>286</v>
      </c>
    </row>
    <row r="17" spans="1:7" x14ac:dyDescent="0.2">
      <c r="B17" t="s">
        <v>158</v>
      </c>
      <c r="D17" t="s">
        <v>159</v>
      </c>
      <c r="F17" t="s">
        <v>160</v>
      </c>
    </row>
    <row r="18" spans="1:7" x14ac:dyDescent="0.2">
      <c r="A18" t="s">
        <v>323</v>
      </c>
      <c r="B18">
        <v>1.4</v>
      </c>
      <c r="C18" t="s">
        <v>324</v>
      </c>
      <c r="D18">
        <v>0.5</v>
      </c>
      <c r="E18" t="s">
        <v>324</v>
      </c>
      <c r="F18">
        <f>B18-D18</f>
        <v>0.89999999999999991</v>
      </c>
      <c r="G18" t="s">
        <v>324</v>
      </c>
    </row>
    <row r="19" spans="1:7" x14ac:dyDescent="0.2">
      <c r="A19" t="s">
        <v>325</v>
      </c>
      <c r="B19" s="20">
        <f>0.3178*LN(B18)+0.7405</f>
        <v>0.84743087679822149</v>
      </c>
      <c r="D19" s="20">
        <f>0.3178*LN(D18)+0.7405</f>
        <v>0.52021782601804945</v>
      </c>
      <c r="F19" s="20">
        <f>B19-D19</f>
        <v>0.32721305078017204</v>
      </c>
    </row>
    <row r="21" spans="1:7" x14ac:dyDescent="0.2">
      <c r="A21" s="19" t="s">
        <v>269</v>
      </c>
    </row>
    <row r="22" spans="1:7" x14ac:dyDescent="0.2">
      <c r="B22" t="s">
        <v>158</v>
      </c>
      <c r="D22" t="s">
        <v>159</v>
      </c>
      <c r="F22" t="s">
        <v>160</v>
      </c>
    </row>
    <row r="23" spans="1:7" x14ac:dyDescent="0.2">
      <c r="A23" t="s">
        <v>323</v>
      </c>
      <c r="B23">
        <v>4.7</v>
      </c>
      <c r="C23" t="s">
        <v>324</v>
      </c>
      <c r="D23">
        <v>1</v>
      </c>
      <c r="E23" t="s">
        <v>324</v>
      </c>
      <c r="F23">
        <f>B23-D23</f>
        <v>3.7</v>
      </c>
      <c r="G23" t="s">
        <v>324</v>
      </c>
    </row>
    <row r="24" spans="1:7" x14ac:dyDescent="0.2">
      <c r="A24" t="s">
        <v>325</v>
      </c>
      <c r="B24" s="20">
        <v>1</v>
      </c>
      <c r="D24" s="20">
        <f>0.3178*LN(D23)+0.7405</f>
        <v>0.74050000000000005</v>
      </c>
      <c r="F24" s="20">
        <f>B24-D24</f>
        <v>0.25949999999999995</v>
      </c>
    </row>
    <row r="26" spans="1:7" x14ac:dyDescent="0.2">
      <c r="A26" s="19" t="s">
        <v>335</v>
      </c>
    </row>
    <row r="27" spans="1:7" x14ac:dyDescent="0.2">
      <c r="B27" t="s">
        <v>158</v>
      </c>
      <c r="D27" t="s">
        <v>159</v>
      </c>
      <c r="F27" t="s">
        <v>160</v>
      </c>
    </row>
    <row r="28" spans="1:7" x14ac:dyDescent="0.2">
      <c r="A28" t="s">
        <v>323</v>
      </c>
      <c r="B28">
        <v>1.4</v>
      </c>
      <c r="C28" t="s">
        <v>324</v>
      </c>
      <c r="D28">
        <v>0.5</v>
      </c>
      <c r="E28" t="s">
        <v>324</v>
      </c>
      <c r="F28">
        <f>B28-D28</f>
        <v>0.89999999999999991</v>
      </c>
      <c r="G28" t="s">
        <v>324</v>
      </c>
    </row>
    <row r="29" spans="1:7" x14ac:dyDescent="0.2">
      <c r="A29" t="s">
        <v>325</v>
      </c>
      <c r="B29" s="20">
        <f>0.3178*LN(B28)+0.7405</f>
        <v>0.84743087679822149</v>
      </c>
      <c r="D29" s="20">
        <f>0.3178*LN(D28)+0.7405</f>
        <v>0.52021782601804945</v>
      </c>
      <c r="F29" s="20">
        <f>B29-D29</f>
        <v>0.32721305078017204</v>
      </c>
    </row>
    <row r="31" spans="1:7" x14ac:dyDescent="0.2">
      <c r="A31" s="19" t="s">
        <v>238</v>
      </c>
    </row>
    <row r="32" spans="1:7" x14ac:dyDescent="0.2">
      <c r="B32" t="s">
        <v>158</v>
      </c>
      <c r="D32" t="s">
        <v>159</v>
      </c>
      <c r="F32" t="s">
        <v>160</v>
      </c>
    </row>
    <row r="33" spans="1:7" x14ac:dyDescent="0.2">
      <c r="A33" t="s">
        <v>323</v>
      </c>
      <c r="B33">
        <v>1.35</v>
      </c>
      <c r="C33" t="s">
        <v>324</v>
      </c>
      <c r="D33">
        <v>0.87</v>
      </c>
      <c r="E33" t="s">
        <v>324</v>
      </c>
      <c r="F33">
        <f>B33-D33</f>
        <v>0.48000000000000009</v>
      </c>
      <c r="G33" t="s">
        <v>324</v>
      </c>
    </row>
    <row r="34" spans="1:7" x14ac:dyDescent="0.2">
      <c r="A34" t="s">
        <v>325</v>
      </c>
      <c r="B34" s="20">
        <f>0.3178*LN(B33)+0.7405</f>
        <v>0.83587323948071757</v>
      </c>
      <c r="D34" s="20">
        <f>0.3178*LN(D33)+0.7405</f>
        <v>0.69624251500141132</v>
      </c>
      <c r="F34" s="20">
        <f>B34-D34</f>
        <v>0.13963072447930625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919"/>
  <sheetViews>
    <sheetView tabSelected="1" workbookViewId="0">
      <selection activeCell="G919" sqref="G919"/>
    </sheetView>
  </sheetViews>
  <sheetFormatPr defaultRowHeight="12.75" x14ac:dyDescent="0.2"/>
  <cols>
    <col min="1" max="1" width="11.28515625" style="43" customWidth="1"/>
    <col min="2" max="2" width="9.28515625" style="43" customWidth="1"/>
    <col min="3" max="3" width="13.5703125" style="43" customWidth="1"/>
    <col min="4" max="4" width="8.7109375" style="43" customWidth="1"/>
    <col min="5" max="5" width="16.7109375" style="43" customWidth="1"/>
    <col min="6" max="6" width="24.5703125" style="43" customWidth="1"/>
    <col min="7" max="7" width="16.7109375" style="44" customWidth="1"/>
    <col min="8" max="8" width="16.7109375" style="44" bestFit="1" customWidth="1"/>
    <col min="9" max="9" width="12.7109375" style="43" customWidth="1"/>
    <col min="10" max="10" width="25.7109375" style="43" customWidth="1"/>
    <col min="11" max="11" width="10.85546875" style="43" customWidth="1"/>
    <col min="12" max="12" width="10.5703125" style="43" customWidth="1"/>
    <col min="13" max="13" width="29.85546875" style="43" customWidth="1"/>
    <col min="14" max="14" width="50.42578125" style="43" customWidth="1"/>
    <col min="15" max="15" width="26.5703125" style="43" customWidth="1"/>
    <col min="16" max="16" width="19.85546875" style="44" customWidth="1"/>
    <col min="17" max="17" width="22" style="44" customWidth="1"/>
    <col min="18" max="18" width="8.85546875" style="45" bestFit="1" customWidth="1"/>
    <col min="19" max="19" width="10.5703125" style="45" bestFit="1" customWidth="1"/>
    <col min="20" max="20" width="10.28515625" style="45" bestFit="1" customWidth="1"/>
    <col min="21" max="22" width="10.5703125" style="45" bestFit="1" customWidth="1"/>
    <col min="23" max="23" width="12.5703125" style="45" bestFit="1" customWidth="1"/>
  </cols>
  <sheetData>
    <row r="1" spans="1:23" x14ac:dyDescent="0.2">
      <c r="A1" s="43" t="s">
        <v>384</v>
      </c>
      <c r="B1" s="43" t="s">
        <v>378</v>
      </c>
      <c r="C1" s="43" t="s">
        <v>386</v>
      </c>
      <c r="D1" s="43" t="s">
        <v>387</v>
      </c>
      <c r="E1" s="43" t="s">
        <v>388</v>
      </c>
      <c r="F1" s="43" t="s">
        <v>389</v>
      </c>
      <c r="G1" s="44" t="s">
        <v>390</v>
      </c>
      <c r="H1" s="44" t="s">
        <v>391</v>
      </c>
      <c r="I1" s="43" t="s">
        <v>392</v>
      </c>
      <c r="J1" s="43" t="s">
        <v>393</v>
      </c>
      <c r="K1" s="43" t="s">
        <v>394</v>
      </c>
      <c r="L1" s="43" t="s">
        <v>395</v>
      </c>
      <c r="M1" s="43" t="s">
        <v>396</v>
      </c>
      <c r="N1" s="43" t="s">
        <v>397</v>
      </c>
      <c r="O1" s="43" t="s">
        <v>398</v>
      </c>
      <c r="P1" s="44" t="s">
        <v>593</v>
      </c>
      <c r="Q1" s="44" t="s">
        <v>594</v>
      </c>
      <c r="R1" s="45" t="s">
        <v>399</v>
      </c>
      <c r="S1" s="45" t="s">
        <v>589</v>
      </c>
      <c r="T1" s="45" t="s">
        <v>400</v>
      </c>
      <c r="U1" s="45" t="s">
        <v>590</v>
      </c>
      <c r="V1" s="45" t="s">
        <v>401</v>
      </c>
      <c r="W1" s="45" t="s">
        <v>591</v>
      </c>
    </row>
    <row r="2" spans="1:23" x14ac:dyDescent="0.2">
      <c r="A2" s="43">
        <v>1466</v>
      </c>
      <c r="B2" s="43">
        <v>1416</v>
      </c>
      <c r="C2" s="43">
        <v>1110</v>
      </c>
      <c r="D2" s="43">
        <v>1110</v>
      </c>
      <c r="E2" s="43" t="s">
        <v>372</v>
      </c>
      <c r="F2" s="43" t="s">
        <v>472</v>
      </c>
      <c r="G2" s="44">
        <v>0.65727770387999995</v>
      </c>
      <c r="H2" s="44">
        <v>0.26599099999999998</v>
      </c>
      <c r="I2" s="43" t="s">
        <v>405</v>
      </c>
      <c r="J2" s="43" t="s">
        <v>406</v>
      </c>
      <c r="K2" s="43">
        <v>2</v>
      </c>
      <c r="L2" s="43">
        <v>10</v>
      </c>
      <c r="M2" s="43" t="s">
        <v>407</v>
      </c>
      <c r="N2" s="43" t="s">
        <v>434</v>
      </c>
      <c r="O2" s="43" t="s">
        <v>435</v>
      </c>
      <c r="P2" s="44">
        <v>1145.5957647499999</v>
      </c>
      <c r="Q2" s="44">
        <v>28630.902257099999</v>
      </c>
      <c r="R2" s="45">
        <v>0.48648799999999998</v>
      </c>
      <c r="S2" s="45">
        <v>11.234235</v>
      </c>
      <c r="T2" s="45">
        <v>0.78300000000000003</v>
      </c>
      <c r="U2" s="45">
        <v>0.6</v>
      </c>
      <c r="V2" s="45">
        <f>H2*R2*(1-T2)</f>
        <v>2.8080110224935995E-2</v>
      </c>
      <c r="W2" s="45">
        <f>H2*S2*(1-U2)</f>
        <v>1.1952821607539998</v>
      </c>
    </row>
    <row r="3" spans="1:23" x14ac:dyDescent="0.2">
      <c r="A3" s="43">
        <v>1591</v>
      </c>
      <c r="B3" s="43">
        <v>1551</v>
      </c>
      <c r="C3" s="43">
        <v>1110</v>
      </c>
      <c r="D3" s="43">
        <v>1110</v>
      </c>
      <c r="E3" s="43" t="s">
        <v>372</v>
      </c>
      <c r="F3" s="43" t="s">
        <v>426</v>
      </c>
      <c r="G3" s="44">
        <v>0.40756146081</v>
      </c>
      <c r="H3" s="44">
        <v>0.164934</v>
      </c>
      <c r="I3" s="43" t="s">
        <v>405</v>
      </c>
      <c r="J3" s="43" t="s">
        <v>406</v>
      </c>
      <c r="K3" s="43">
        <v>2</v>
      </c>
      <c r="L3" s="43">
        <v>10</v>
      </c>
      <c r="M3" s="43" t="s">
        <v>407</v>
      </c>
      <c r="N3" s="43" t="s">
        <v>434</v>
      </c>
      <c r="O3" s="43" t="s">
        <v>435</v>
      </c>
      <c r="P3" s="44">
        <v>776.59281802199996</v>
      </c>
      <c r="Q3" s="44">
        <v>17753.306219499998</v>
      </c>
      <c r="R3" s="45">
        <v>0.48648799999999998</v>
      </c>
      <c r="S3" s="45">
        <v>11.234235</v>
      </c>
      <c r="T3" s="45">
        <v>0.78300000000000003</v>
      </c>
      <c r="U3" s="45">
        <v>0.6</v>
      </c>
      <c r="V3" s="45">
        <f t="shared" ref="V3:V66" si="0">H3*R3*(1-T3)</f>
        <v>1.7411735358863995E-2</v>
      </c>
      <c r="W3" s="45">
        <f t="shared" ref="W3:W66" si="1">H3*S3*(1-U3)</f>
        <v>0.74116292619599999</v>
      </c>
    </row>
    <row r="4" spans="1:23" x14ac:dyDescent="0.2">
      <c r="A4" s="43">
        <v>1593</v>
      </c>
      <c r="B4" s="43">
        <v>1553</v>
      </c>
      <c r="C4" s="43">
        <v>1110</v>
      </c>
      <c r="D4" s="43">
        <v>1110</v>
      </c>
      <c r="E4" s="43" t="s">
        <v>372</v>
      </c>
      <c r="F4" s="43" t="s">
        <v>426</v>
      </c>
      <c r="G4" s="44">
        <v>0.65942559103599996</v>
      </c>
      <c r="H4" s="44">
        <v>0.26685999999999999</v>
      </c>
      <c r="I4" s="43" t="s">
        <v>405</v>
      </c>
      <c r="J4" s="43" t="s">
        <v>406</v>
      </c>
      <c r="K4" s="43">
        <v>2</v>
      </c>
      <c r="L4" s="43">
        <v>10</v>
      </c>
      <c r="M4" s="43" t="s">
        <v>407</v>
      </c>
      <c r="N4" s="43" t="s">
        <v>434</v>
      </c>
      <c r="O4" s="43" t="s">
        <v>435</v>
      </c>
      <c r="P4" s="44">
        <v>3127.27451793</v>
      </c>
      <c r="Q4" s="44">
        <v>28724.463847300001</v>
      </c>
      <c r="R4" s="45">
        <v>0.48648799999999998</v>
      </c>
      <c r="S4" s="45">
        <v>11.234235</v>
      </c>
      <c r="T4" s="45">
        <v>0.78300000000000003</v>
      </c>
      <c r="U4" s="45">
        <v>0.6</v>
      </c>
      <c r="V4" s="45">
        <f t="shared" si="0"/>
        <v>2.8171848726559992E-2</v>
      </c>
      <c r="W4" s="45">
        <f t="shared" si="1"/>
        <v>1.1991871808400001</v>
      </c>
    </row>
    <row r="5" spans="1:23" x14ac:dyDescent="0.2">
      <c r="A5" s="43">
        <v>1597</v>
      </c>
      <c r="B5" s="43">
        <v>1557</v>
      </c>
      <c r="C5" s="43">
        <v>1110</v>
      </c>
      <c r="D5" s="43">
        <v>1110</v>
      </c>
      <c r="E5" s="43" t="s">
        <v>372</v>
      </c>
      <c r="F5" s="43" t="s">
        <v>426</v>
      </c>
      <c r="G5" s="44">
        <v>0.30461393327800002</v>
      </c>
      <c r="H5" s="44">
        <v>0.12327299999999999</v>
      </c>
      <c r="I5" s="43" t="s">
        <v>405</v>
      </c>
      <c r="J5" s="43" t="s">
        <v>406</v>
      </c>
      <c r="K5" s="43">
        <v>2</v>
      </c>
      <c r="L5" s="43">
        <v>10</v>
      </c>
      <c r="M5" s="43" t="s">
        <v>407</v>
      </c>
      <c r="N5" s="43" t="s">
        <v>434</v>
      </c>
      <c r="O5" s="43" t="s">
        <v>435</v>
      </c>
      <c r="P5" s="44">
        <v>721.61984273500002</v>
      </c>
      <c r="Q5" s="44">
        <v>13268.929857700001</v>
      </c>
      <c r="R5" s="45">
        <v>0.48648799999999998</v>
      </c>
      <c r="S5" s="45">
        <v>11.234235</v>
      </c>
      <c r="T5" s="45">
        <v>0.78300000000000003</v>
      </c>
      <c r="U5" s="45">
        <v>0.6</v>
      </c>
      <c r="V5" s="45">
        <f t="shared" si="0"/>
        <v>1.3013671243607996E-2</v>
      </c>
      <c r="W5" s="45">
        <f t="shared" si="1"/>
        <v>0.553951140462</v>
      </c>
    </row>
    <row r="6" spans="1:23" x14ac:dyDescent="0.2">
      <c r="A6" s="43">
        <v>1601</v>
      </c>
      <c r="B6" s="43">
        <v>1561</v>
      </c>
      <c r="C6" s="43">
        <v>1110</v>
      </c>
      <c r="D6" s="43">
        <v>1110</v>
      </c>
      <c r="E6" s="43" t="s">
        <v>372</v>
      </c>
      <c r="F6" s="43" t="s">
        <v>426</v>
      </c>
      <c r="G6" s="44">
        <v>5.2600394054799996E-3</v>
      </c>
      <c r="H6" s="44">
        <v>2.1286600000000001E-3</v>
      </c>
      <c r="I6" s="43" t="s">
        <v>405</v>
      </c>
      <c r="J6" s="43" t="s">
        <v>406</v>
      </c>
      <c r="K6" s="43">
        <v>2</v>
      </c>
      <c r="L6" s="43">
        <v>10</v>
      </c>
      <c r="M6" s="43" t="s">
        <v>407</v>
      </c>
      <c r="N6" s="43" t="s">
        <v>434</v>
      </c>
      <c r="O6" s="43" t="s">
        <v>435</v>
      </c>
      <c r="P6" s="44">
        <v>110.702794672</v>
      </c>
      <c r="Q6" s="44">
        <v>229.126399994</v>
      </c>
      <c r="R6" s="45">
        <v>0.48648799999999998</v>
      </c>
      <c r="S6" s="45">
        <v>11.234235</v>
      </c>
      <c r="T6" s="45">
        <v>0.78300000000000003</v>
      </c>
      <c r="U6" s="45">
        <v>0.6</v>
      </c>
      <c r="V6" s="45">
        <f t="shared" si="0"/>
        <v>2.2471815749935999E-4</v>
      </c>
      <c r="W6" s="45">
        <f t="shared" si="1"/>
        <v>9.5655466700400021E-3</v>
      </c>
    </row>
    <row r="7" spans="1:23" x14ac:dyDescent="0.2">
      <c r="A7" s="43">
        <v>2550</v>
      </c>
      <c r="B7" s="43">
        <v>2541</v>
      </c>
      <c r="C7" s="43">
        <v>1210</v>
      </c>
      <c r="D7" s="43">
        <v>1210</v>
      </c>
      <c r="E7" s="43" t="s">
        <v>372</v>
      </c>
      <c r="F7" s="43" t="s">
        <v>478</v>
      </c>
      <c r="G7" s="44">
        <v>1.2487439235600001E-4</v>
      </c>
      <c r="H7" s="44">
        <v>5.0534900000000003E-5</v>
      </c>
      <c r="I7" s="43" t="s">
        <v>405</v>
      </c>
      <c r="J7" s="43" t="s">
        <v>406</v>
      </c>
      <c r="K7" s="43">
        <v>19</v>
      </c>
      <c r="L7" s="43">
        <v>10</v>
      </c>
      <c r="M7" s="43" t="s">
        <v>407</v>
      </c>
      <c r="N7" s="43" t="s">
        <v>436</v>
      </c>
      <c r="O7" s="43" t="s">
        <v>437</v>
      </c>
      <c r="P7" s="44">
        <v>49.050990589199998</v>
      </c>
      <c r="Q7" s="44">
        <v>5.4395067729499997</v>
      </c>
      <c r="R7" s="45">
        <v>0.60924900000000004</v>
      </c>
      <c r="S7" s="45">
        <v>23.305396999999999</v>
      </c>
      <c r="T7" s="45">
        <v>0.78300000000000003</v>
      </c>
      <c r="U7" s="45">
        <v>0.6</v>
      </c>
      <c r="V7" s="45">
        <f t="shared" si="0"/>
        <v>6.6810691919516991E-6</v>
      </c>
      <c r="W7" s="45">
        <f t="shared" si="1"/>
        <v>4.7109436274212006E-4</v>
      </c>
    </row>
    <row r="8" spans="1:23" x14ac:dyDescent="0.2">
      <c r="A8" s="43">
        <v>2551</v>
      </c>
      <c r="B8" s="43">
        <v>2542</v>
      </c>
      <c r="C8" s="43">
        <v>1210</v>
      </c>
      <c r="D8" s="43">
        <v>1210</v>
      </c>
      <c r="E8" s="43" t="s">
        <v>372</v>
      </c>
      <c r="F8" s="43" t="s">
        <v>478</v>
      </c>
      <c r="G8" s="44">
        <v>0.202864317647</v>
      </c>
      <c r="H8" s="44">
        <v>8.2096299999999997E-2</v>
      </c>
      <c r="I8" s="43" t="s">
        <v>405</v>
      </c>
      <c r="J8" s="43" t="s">
        <v>406</v>
      </c>
      <c r="K8" s="43">
        <v>19</v>
      </c>
      <c r="L8" s="43">
        <v>10</v>
      </c>
      <c r="M8" s="43" t="s">
        <v>407</v>
      </c>
      <c r="N8" s="43" t="s">
        <v>436</v>
      </c>
      <c r="O8" s="43" t="s">
        <v>437</v>
      </c>
      <c r="P8" s="44">
        <v>1381.8127878600001</v>
      </c>
      <c r="Q8" s="44">
        <v>8836.7343296700001</v>
      </c>
      <c r="R8" s="45">
        <v>0.60924900000000004</v>
      </c>
      <c r="S8" s="45">
        <v>23.305396999999999</v>
      </c>
      <c r="T8" s="45">
        <v>0.78300000000000003</v>
      </c>
      <c r="U8" s="45">
        <v>0.6</v>
      </c>
      <c r="V8" s="45">
        <f t="shared" si="0"/>
        <v>1.0853708243277898E-2</v>
      </c>
      <c r="W8" s="45">
        <f t="shared" si="1"/>
        <v>0.76531474549243994</v>
      </c>
    </row>
    <row r="9" spans="1:23" x14ac:dyDescent="0.2">
      <c r="A9" s="43">
        <v>2669</v>
      </c>
      <c r="B9" s="43">
        <v>2660</v>
      </c>
      <c r="C9" s="43">
        <v>1210</v>
      </c>
      <c r="D9" s="43">
        <v>1210</v>
      </c>
      <c r="E9" s="43" t="s">
        <v>372</v>
      </c>
      <c r="F9" s="43" t="s">
        <v>472</v>
      </c>
      <c r="G9" s="44">
        <v>0.47084682390600002</v>
      </c>
      <c r="H9" s="44">
        <v>0.19054499999999999</v>
      </c>
      <c r="I9" s="43" t="s">
        <v>405</v>
      </c>
      <c r="J9" s="43" t="s">
        <v>406</v>
      </c>
      <c r="K9" s="43">
        <v>19</v>
      </c>
      <c r="L9" s="43">
        <v>10</v>
      </c>
      <c r="M9" s="43" t="s">
        <v>407</v>
      </c>
      <c r="N9" s="43" t="s">
        <v>436</v>
      </c>
      <c r="O9" s="43" t="s">
        <v>437</v>
      </c>
      <c r="P9" s="44">
        <v>6541.8755077300002</v>
      </c>
      <c r="Q9" s="44">
        <v>20510.005609100001</v>
      </c>
      <c r="R9" s="45">
        <v>0.60924900000000004</v>
      </c>
      <c r="S9" s="45">
        <v>23.305396999999999</v>
      </c>
      <c r="T9" s="45">
        <v>0.78300000000000003</v>
      </c>
      <c r="U9" s="45">
        <v>0.6</v>
      </c>
      <c r="V9" s="45">
        <f t="shared" si="0"/>
        <v>2.5191389102984997E-2</v>
      </c>
      <c r="W9" s="45">
        <f t="shared" si="1"/>
        <v>1.7762907485459998</v>
      </c>
    </row>
    <row r="10" spans="1:23" x14ac:dyDescent="0.2">
      <c r="A10" s="43">
        <v>2719</v>
      </c>
      <c r="B10" s="43">
        <v>3492</v>
      </c>
      <c r="C10" s="43">
        <v>1330</v>
      </c>
      <c r="D10" s="43">
        <v>1330</v>
      </c>
      <c r="E10" s="43" t="s">
        <v>372</v>
      </c>
      <c r="F10" s="43" t="s">
        <v>478</v>
      </c>
      <c r="G10" s="44">
        <v>2.2234957208299998E-2</v>
      </c>
      <c r="H10" s="44">
        <v>8.9981699999999998E-3</v>
      </c>
      <c r="I10" s="43" t="s">
        <v>405</v>
      </c>
      <c r="J10" s="43" t="s">
        <v>406</v>
      </c>
      <c r="K10" s="43">
        <v>21</v>
      </c>
      <c r="L10" s="43">
        <v>10</v>
      </c>
      <c r="M10" s="43" t="s">
        <v>407</v>
      </c>
      <c r="N10" s="43" t="s">
        <v>539</v>
      </c>
      <c r="O10" s="43" t="s">
        <v>540</v>
      </c>
      <c r="P10" s="44">
        <v>757.47888590399998</v>
      </c>
      <c r="Q10" s="44">
        <v>968.550861779</v>
      </c>
      <c r="R10" s="45">
        <v>1.2503169999999999</v>
      </c>
      <c r="S10" s="45">
        <v>6.4719680000000004</v>
      </c>
      <c r="T10" s="45">
        <v>0.78300000000000003</v>
      </c>
      <c r="U10" s="45">
        <v>0.6</v>
      </c>
      <c r="V10" s="45">
        <f t="shared" si="0"/>
        <v>2.4413725876161292E-3</v>
      </c>
      <c r="W10" s="45">
        <f t="shared" si="1"/>
        <v>2.3294347319424001E-2</v>
      </c>
    </row>
    <row r="11" spans="1:23" x14ac:dyDescent="0.2">
      <c r="A11" s="43">
        <v>2751</v>
      </c>
      <c r="B11" s="43">
        <v>4772</v>
      </c>
      <c r="C11" s="43">
        <v>1490</v>
      </c>
      <c r="D11" s="43">
        <v>1490</v>
      </c>
      <c r="E11" s="43" t="s">
        <v>372</v>
      </c>
      <c r="F11" s="43" t="s">
        <v>404</v>
      </c>
      <c r="G11" s="44">
        <v>2.12100529706E-2</v>
      </c>
      <c r="H11" s="44">
        <v>8.5833999999999997E-3</v>
      </c>
      <c r="I11" s="43" t="s">
        <v>405</v>
      </c>
      <c r="J11" s="43" t="s">
        <v>406</v>
      </c>
      <c r="K11" s="43">
        <v>3</v>
      </c>
      <c r="L11" s="43">
        <v>10</v>
      </c>
      <c r="M11" s="43" t="s">
        <v>407</v>
      </c>
      <c r="N11" s="43" t="s">
        <v>595</v>
      </c>
      <c r="O11" s="43" t="s">
        <v>408</v>
      </c>
      <c r="P11" s="44">
        <v>1302.44447999</v>
      </c>
      <c r="Q11" s="44">
        <v>923.90621176499997</v>
      </c>
      <c r="R11" s="45">
        <v>1.7750239999999999</v>
      </c>
      <c r="S11" s="45">
        <v>7.8337940000000001</v>
      </c>
      <c r="T11" s="45">
        <v>0.78300000000000003</v>
      </c>
      <c r="U11" s="45">
        <v>0.6</v>
      </c>
      <c r="V11" s="45">
        <f t="shared" si="0"/>
        <v>3.3061557973471994E-3</v>
      </c>
      <c r="W11" s="45">
        <f t="shared" si="1"/>
        <v>2.6896234967840001E-2</v>
      </c>
    </row>
    <row r="12" spans="1:23" x14ac:dyDescent="0.2">
      <c r="A12" s="43">
        <v>2754</v>
      </c>
      <c r="B12" s="43">
        <v>4775</v>
      </c>
      <c r="C12" s="43">
        <v>1490</v>
      </c>
      <c r="D12" s="43">
        <v>1490</v>
      </c>
      <c r="E12" s="43" t="s">
        <v>372</v>
      </c>
      <c r="F12" s="43" t="s">
        <v>426</v>
      </c>
      <c r="G12" s="44">
        <v>1.3834491309200001</v>
      </c>
      <c r="H12" s="44">
        <v>0.55986199999999997</v>
      </c>
      <c r="I12" s="43" t="s">
        <v>405</v>
      </c>
      <c r="J12" s="43" t="s">
        <v>406</v>
      </c>
      <c r="K12" s="43">
        <v>3</v>
      </c>
      <c r="L12" s="43">
        <v>10</v>
      </c>
      <c r="M12" s="43" t="s">
        <v>407</v>
      </c>
      <c r="N12" s="43" t="s">
        <v>595</v>
      </c>
      <c r="O12" s="43" t="s">
        <v>408</v>
      </c>
      <c r="P12" s="44">
        <v>2601.3807449699998</v>
      </c>
      <c r="Q12" s="44">
        <v>60262.803090900001</v>
      </c>
      <c r="R12" s="45">
        <v>1.7750239999999999</v>
      </c>
      <c r="S12" s="45">
        <v>7.8337940000000001</v>
      </c>
      <c r="T12" s="45">
        <v>0.78300000000000003</v>
      </c>
      <c r="U12" s="45">
        <v>0.6</v>
      </c>
      <c r="V12" s="45">
        <f t="shared" si="0"/>
        <v>0.21564776161129595</v>
      </c>
      <c r="W12" s="45">
        <f t="shared" si="1"/>
        <v>1.7543374305712001</v>
      </c>
    </row>
    <row r="13" spans="1:23" x14ac:dyDescent="0.2">
      <c r="A13" s="43">
        <v>2756</v>
      </c>
      <c r="B13" s="43">
        <v>4777</v>
      </c>
      <c r="C13" s="43">
        <v>1490</v>
      </c>
      <c r="D13" s="43">
        <v>1490</v>
      </c>
      <c r="E13" s="43" t="s">
        <v>372</v>
      </c>
      <c r="F13" s="43" t="s">
        <v>426</v>
      </c>
      <c r="G13" s="44">
        <v>0.81672111326300001</v>
      </c>
      <c r="H13" s="44">
        <v>0.330515</v>
      </c>
      <c r="I13" s="43" t="s">
        <v>405</v>
      </c>
      <c r="J13" s="43" t="s">
        <v>406</v>
      </c>
      <c r="K13" s="43">
        <v>3</v>
      </c>
      <c r="L13" s="43">
        <v>10</v>
      </c>
      <c r="M13" s="43" t="s">
        <v>407</v>
      </c>
      <c r="N13" s="43" t="s">
        <v>595</v>
      </c>
      <c r="O13" s="43" t="s">
        <v>408</v>
      </c>
      <c r="P13" s="44">
        <v>4474.4735014500002</v>
      </c>
      <c r="Q13" s="44">
        <v>35576.229388400003</v>
      </c>
      <c r="R13" s="45">
        <v>1.7750239999999999</v>
      </c>
      <c r="S13" s="45">
        <v>7.8337940000000001</v>
      </c>
      <c r="T13" s="45">
        <v>0.78300000000000003</v>
      </c>
      <c r="U13" s="45">
        <v>0.6</v>
      </c>
      <c r="V13" s="45">
        <f t="shared" si="0"/>
        <v>0.12730783644711996</v>
      </c>
      <c r="W13" s="45">
        <f t="shared" si="1"/>
        <v>1.0356745695640002</v>
      </c>
    </row>
    <row r="14" spans="1:23" x14ac:dyDescent="0.2">
      <c r="A14" s="43">
        <v>2834</v>
      </c>
      <c r="B14" s="43">
        <v>2762</v>
      </c>
      <c r="C14" s="43">
        <v>1210</v>
      </c>
      <c r="D14" s="43">
        <v>1210</v>
      </c>
      <c r="E14" s="43" t="s">
        <v>372</v>
      </c>
      <c r="F14" s="43" t="s">
        <v>596</v>
      </c>
      <c r="G14" s="44">
        <v>4.5290732818899997E-2</v>
      </c>
      <c r="H14" s="44">
        <v>1.8328500000000001E-2</v>
      </c>
      <c r="I14" s="43" t="s">
        <v>405</v>
      </c>
      <c r="J14" s="43" t="s">
        <v>406</v>
      </c>
      <c r="K14" s="43">
        <v>19</v>
      </c>
      <c r="L14" s="43">
        <v>10</v>
      </c>
      <c r="M14" s="43" t="s">
        <v>407</v>
      </c>
      <c r="N14" s="43" t="s">
        <v>436</v>
      </c>
      <c r="O14" s="43" t="s">
        <v>437</v>
      </c>
      <c r="P14" s="44">
        <v>2285.4018001899999</v>
      </c>
      <c r="Q14" s="44">
        <v>1972.8564301399999</v>
      </c>
      <c r="R14" s="45">
        <v>0.60924900000000004</v>
      </c>
      <c r="S14" s="45">
        <v>23.305396999999999</v>
      </c>
      <c r="T14" s="45">
        <v>0.78300000000000003</v>
      </c>
      <c r="U14" s="45">
        <v>0.6</v>
      </c>
      <c r="V14" s="45">
        <f t="shared" si="0"/>
        <v>2.4231566043405E-3</v>
      </c>
      <c r="W14" s="45">
        <f t="shared" si="1"/>
        <v>0.17086118756580002</v>
      </c>
    </row>
    <row r="15" spans="1:23" x14ac:dyDescent="0.2">
      <c r="A15" s="43">
        <v>2948</v>
      </c>
      <c r="B15" s="43">
        <v>2876</v>
      </c>
      <c r="C15" s="43">
        <v>1210</v>
      </c>
      <c r="D15" s="43">
        <v>1210</v>
      </c>
      <c r="E15" s="43" t="s">
        <v>372</v>
      </c>
      <c r="F15" s="43" t="s">
        <v>404</v>
      </c>
      <c r="G15" s="44">
        <v>0.76192119442700001</v>
      </c>
      <c r="H15" s="44">
        <v>0.30833899999999997</v>
      </c>
      <c r="I15" s="43" t="s">
        <v>405</v>
      </c>
      <c r="J15" s="43" t="s">
        <v>406</v>
      </c>
      <c r="K15" s="43">
        <v>19</v>
      </c>
      <c r="L15" s="43">
        <v>10</v>
      </c>
      <c r="M15" s="43" t="s">
        <v>407</v>
      </c>
      <c r="N15" s="43" t="s">
        <v>436</v>
      </c>
      <c r="O15" s="43" t="s">
        <v>437</v>
      </c>
      <c r="P15" s="44">
        <v>1114.7570317499999</v>
      </c>
      <c r="Q15" s="44">
        <v>33189.154472200004</v>
      </c>
      <c r="R15" s="45">
        <v>0.60924900000000004</v>
      </c>
      <c r="S15" s="45">
        <v>23.305396999999999</v>
      </c>
      <c r="T15" s="45">
        <v>0.78300000000000003</v>
      </c>
      <c r="U15" s="45">
        <v>0.6</v>
      </c>
      <c r="V15" s="45">
        <f t="shared" si="0"/>
        <v>4.0764584348186993E-2</v>
      </c>
      <c r="W15" s="45">
        <f t="shared" si="1"/>
        <v>2.8743851222331998</v>
      </c>
    </row>
    <row r="16" spans="1:23" x14ac:dyDescent="0.2">
      <c r="A16" s="43">
        <v>2949</v>
      </c>
      <c r="B16" s="43">
        <v>2877</v>
      </c>
      <c r="C16" s="43">
        <v>1210</v>
      </c>
      <c r="D16" s="43">
        <v>1210</v>
      </c>
      <c r="E16" s="43" t="s">
        <v>372</v>
      </c>
      <c r="F16" s="43" t="s">
        <v>404</v>
      </c>
      <c r="G16" s="44">
        <v>1.9537416000400001</v>
      </c>
      <c r="H16" s="44">
        <v>0.79065099999999999</v>
      </c>
      <c r="I16" s="43" t="s">
        <v>405</v>
      </c>
      <c r="J16" s="43" t="s">
        <v>406</v>
      </c>
      <c r="K16" s="43">
        <v>19</v>
      </c>
      <c r="L16" s="43">
        <v>10</v>
      </c>
      <c r="M16" s="43" t="s">
        <v>407</v>
      </c>
      <c r="N16" s="43" t="s">
        <v>436</v>
      </c>
      <c r="O16" s="43" t="s">
        <v>437</v>
      </c>
      <c r="P16" s="44">
        <v>4414.7569301699996</v>
      </c>
      <c r="Q16" s="44">
        <v>85104.643678199995</v>
      </c>
      <c r="R16" s="45">
        <v>0.60924900000000004</v>
      </c>
      <c r="S16" s="45">
        <v>23.305396999999999</v>
      </c>
      <c r="T16" s="45">
        <v>0.78300000000000003</v>
      </c>
      <c r="U16" s="45">
        <v>0.6</v>
      </c>
      <c r="V16" s="45">
        <f t="shared" si="0"/>
        <v>0.10452962284848299</v>
      </c>
      <c r="W16" s="45">
        <f t="shared" si="1"/>
        <v>7.3705741773787992</v>
      </c>
    </row>
    <row r="17" spans="1:23" x14ac:dyDescent="0.2">
      <c r="A17" s="43">
        <v>2950</v>
      </c>
      <c r="B17" s="43">
        <v>2878</v>
      </c>
      <c r="C17" s="43">
        <v>1210</v>
      </c>
      <c r="D17" s="43">
        <v>1210</v>
      </c>
      <c r="E17" s="43" t="s">
        <v>372</v>
      </c>
      <c r="F17" s="43" t="s">
        <v>404</v>
      </c>
      <c r="G17" s="44">
        <v>0.93452837098899999</v>
      </c>
      <c r="H17" s="44">
        <v>0.37819000000000003</v>
      </c>
      <c r="I17" s="43" t="s">
        <v>405</v>
      </c>
      <c r="J17" s="43" t="s">
        <v>406</v>
      </c>
      <c r="K17" s="43">
        <v>19</v>
      </c>
      <c r="L17" s="43">
        <v>10</v>
      </c>
      <c r="M17" s="43" t="s">
        <v>407</v>
      </c>
      <c r="N17" s="43" t="s">
        <v>436</v>
      </c>
      <c r="O17" s="43" t="s">
        <v>437</v>
      </c>
      <c r="P17" s="44">
        <v>1817.14896978</v>
      </c>
      <c r="Q17" s="44">
        <v>40707.893008200001</v>
      </c>
      <c r="R17" s="45">
        <v>0.60924900000000004</v>
      </c>
      <c r="S17" s="45">
        <v>23.305396999999999</v>
      </c>
      <c r="T17" s="45">
        <v>0.78300000000000003</v>
      </c>
      <c r="U17" s="45">
        <v>0.6</v>
      </c>
      <c r="V17" s="45">
        <f t="shared" si="0"/>
        <v>4.9999377810270001E-2</v>
      </c>
      <c r="W17" s="45">
        <f t="shared" si="1"/>
        <v>3.5255472365720006</v>
      </c>
    </row>
    <row r="18" spans="1:23" x14ac:dyDescent="0.2">
      <c r="A18" s="43">
        <v>2952</v>
      </c>
      <c r="B18" s="43">
        <v>2880</v>
      </c>
      <c r="C18" s="43">
        <v>1210</v>
      </c>
      <c r="D18" s="43">
        <v>1210</v>
      </c>
      <c r="E18" s="43" t="s">
        <v>372</v>
      </c>
      <c r="F18" s="43" t="s">
        <v>404</v>
      </c>
      <c r="G18" s="44">
        <v>3.8764709486000001E-3</v>
      </c>
      <c r="H18" s="44">
        <v>1.56875E-3</v>
      </c>
      <c r="I18" s="43" t="s">
        <v>405</v>
      </c>
      <c r="J18" s="43" t="s">
        <v>406</v>
      </c>
      <c r="K18" s="43">
        <v>19</v>
      </c>
      <c r="L18" s="43">
        <v>10</v>
      </c>
      <c r="M18" s="43" t="s">
        <v>407</v>
      </c>
      <c r="N18" s="43" t="s">
        <v>436</v>
      </c>
      <c r="O18" s="43" t="s">
        <v>437</v>
      </c>
      <c r="P18" s="44">
        <v>103.94029282299999</v>
      </c>
      <c r="Q18" s="44">
        <v>168.858399085</v>
      </c>
      <c r="R18" s="45">
        <v>0.60924900000000004</v>
      </c>
      <c r="S18" s="45">
        <v>23.305396999999999</v>
      </c>
      <c r="T18" s="45">
        <v>0.78300000000000003</v>
      </c>
      <c r="U18" s="45">
        <v>0.6</v>
      </c>
      <c r="V18" s="45">
        <f t="shared" si="0"/>
        <v>2.0739978301875E-4</v>
      </c>
      <c r="W18" s="45">
        <f t="shared" si="1"/>
        <v>1.46241366175E-2</v>
      </c>
    </row>
    <row r="19" spans="1:23" x14ac:dyDescent="0.2">
      <c r="A19" s="43">
        <v>2953</v>
      </c>
      <c r="B19" s="43">
        <v>2881</v>
      </c>
      <c r="C19" s="43">
        <v>1210</v>
      </c>
      <c r="D19" s="43">
        <v>1210</v>
      </c>
      <c r="E19" s="43" t="s">
        <v>372</v>
      </c>
      <c r="F19" s="43" t="s">
        <v>404</v>
      </c>
      <c r="G19" s="44">
        <v>2.34536542173</v>
      </c>
      <c r="H19" s="44">
        <v>0.94913599999999998</v>
      </c>
      <c r="I19" s="43" t="s">
        <v>405</v>
      </c>
      <c r="J19" s="43" t="s">
        <v>406</v>
      </c>
      <c r="K19" s="43">
        <v>19</v>
      </c>
      <c r="L19" s="43">
        <v>10</v>
      </c>
      <c r="M19" s="43" t="s">
        <v>407</v>
      </c>
      <c r="N19" s="43" t="s">
        <v>436</v>
      </c>
      <c r="O19" s="43" t="s">
        <v>437</v>
      </c>
      <c r="P19" s="44">
        <v>4479.7495639400004</v>
      </c>
      <c r="Q19" s="44">
        <v>102163.709114</v>
      </c>
      <c r="R19" s="45">
        <v>0.60924900000000004</v>
      </c>
      <c r="S19" s="45">
        <v>23.305396999999999</v>
      </c>
      <c r="T19" s="45">
        <v>0.78300000000000003</v>
      </c>
      <c r="U19" s="45">
        <v>0.6</v>
      </c>
      <c r="V19" s="45">
        <f t="shared" si="0"/>
        <v>0.12548245447348799</v>
      </c>
      <c r="W19" s="45">
        <f t="shared" si="1"/>
        <v>8.8479965147968009</v>
      </c>
    </row>
    <row r="20" spans="1:23" x14ac:dyDescent="0.2">
      <c r="A20" s="43">
        <v>2954</v>
      </c>
      <c r="B20" s="43">
        <v>2882</v>
      </c>
      <c r="C20" s="43">
        <v>1210</v>
      </c>
      <c r="D20" s="43">
        <v>1210</v>
      </c>
      <c r="E20" s="43" t="s">
        <v>372</v>
      </c>
      <c r="F20" s="43" t="s">
        <v>404</v>
      </c>
      <c r="G20" s="44">
        <v>4.8213480828800002</v>
      </c>
      <c r="H20" s="44">
        <v>1.95113</v>
      </c>
      <c r="I20" s="43" t="s">
        <v>405</v>
      </c>
      <c r="J20" s="43" t="s">
        <v>406</v>
      </c>
      <c r="K20" s="43">
        <v>19</v>
      </c>
      <c r="L20" s="43">
        <v>10</v>
      </c>
      <c r="M20" s="43" t="s">
        <v>407</v>
      </c>
      <c r="N20" s="43" t="s">
        <v>436</v>
      </c>
      <c r="O20" s="43" t="s">
        <v>437</v>
      </c>
      <c r="P20" s="44">
        <v>7187.8176245499999</v>
      </c>
      <c r="Q20" s="44">
        <v>210017.08241900001</v>
      </c>
      <c r="R20" s="45">
        <v>0.60924900000000004</v>
      </c>
      <c r="S20" s="45">
        <v>23.305396999999999</v>
      </c>
      <c r="T20" s="45">
        <v>0.78300000000000003</v>
      </c>
      <c r="U20" s="45">
        <v>0.6</v>
      </c>
      <c r="V20" s="45">
        <f t="shared" si="0"/>
        <v>0.25795310829728996</v>
      </c>
      <c r="W20" s="45">
        <f t="shared" si="1"/>
        <v>18.188743699444</v>
      </c>
    </row>
    <row r="21" spans="1:23" x14ac:dyDescent="0.2">
      <c r="A21" s="43">
        <v>2955</v>
      </c>
      <c r="B21" s="43">
        <v>2883</v>
      </c>
      <c r="C21" s="43">
        <v>1210</v>
      </c>
      <c r="D21" s="43">
        <v>1210</v>
      </c>
      <c r="E21" s="43" t="s">
        <v>372</v>
      </c>
      <c r="F21" s="43" t="s">
        <v>404</v>
      </c>
      <c r="G21" s="44">
        <v>11.0975531142</v>
      </c>
      <c r="H21" s="44">
        <v>4.4910199999999998</v>
      </c>
      <c r="I21" s="43" t="s">
        <v>405</v>
      </c>
      <c r="J21" s="43" t="s">
        <v>406</v>
      </c>
      <c r="K21" s="43">
        <v>19</v>
      </c>
      <c r="L21" s="43">
        <v>10</v>
      </c>
      <c r="M21" s="43" t="s">
        <v>407</v>
      </c>
      <c r="N21" s="43" t="s">
        <v>436</v>
      </c>
      <c r="O21" s="43" t="s">
        <v>437</v>
      </c>
      <c r="P21" s="44">
        <v>11551.8094865</v>
      </c>
      <c r="Q21" s="44">
        <v>483407.48001699999</v>
      </c>
      <c r="R21" s="45">
        <v>0.60924900000000004</v>
      </c>
      <c r="S21" s="45">
        <v>23.305396999999999</v>
      </c>
      <c r="T21" s="45">
        <v>0.78300000000000003</v>
      </c>
      <c r="U21" s="45">
        <v>0.6</v>
      </c>
      <c r="V21" s="45">
        <f t="shared" si="0"/>
        <v>0.5937444293436599</v>
      </c>
      <c r="W21" s="45">
        <f t="shared" si="1"/>
        <v>41.866001613976003</v>
      </c>
    </row>
    <row r="22" spans="1:23" x14ac:dyDescent="0.2">
      <c r="A22" s="43">
        <v>2956</v>
      </c>
      <c r="B22" s="43">
        <v>2884</v>
      </c>
      <c r="C22" s="43">
        <v>1210</v>
      </c>
      <c r="D22" s="43">
        <v>1210</v>
      </c>
      <c r="E22" s="43" t="s">
        <v>372</v>
      </c>
      <c r="F22" s="43" t="s">
        <v>404</v>
      </c>
      <c r="G22" s="44">
        <v>0.56952184815600004</v>
      </c>
      <c r="H22" s="44">
        <v>0.23047699999999999</v>
      </c>
      <c r="I22" s="43" t="s">
        <v>405</v>
      </c>
      <c r="J22" s="43" t="s">
        <v>406</v>
      </c>
      <c r="K22" s="43">
        <v>19</v>
      </c>
      <c r="L22" s="43">
        <v>10</v>
      </c>
      <c r="M22" s="43" t="s">
        <v>407</v>
      </c>
      <c r="N22" s="43" t="s">
        <v>436</v>
      </c>
      <c r="O22" s="43" t="s">
        <v>437</v>
      </c>
      <c r="P22" s="44">
        <v>2255.1570598200001</v>
      </c>
      <c r="Q22" s="44">
        <v>24808.272472299999</v>
      </c>
      <c r="R22" s="45">
        <v>0.60924900000000004</v>
      </c>
      <c r="S22" s="45">
        <v>23.305396999999999</v>
      </c>
      <c r="T22" s="45">
        <v>0.78300000000000003</v>
      </c>
      <c r="U22" s="45">
        <v>0.6</v>
      </c>
      <c r="V22" s="45">
        <f t="shared" si="0"/>
        <v>3.0470680344740993E-2</v>
      </c>
      <c r="W22" s="45">
        <f t="shared" si="1"/>
        <v>2.1485431937475998</v>
      </c>
    </row>
    <row r="23" spans="1:23" x14ac:dyDescent="0.2">
      <c r="A23" s="43">
        <v>2957</v>
      </c>
      <c r="B23" s="43">
        <v>2885</v>
      </c>
      <c r="C23" s="43">
        <v>1210</v>
      </c>
      <c r="D23" s="43">
        <v>1210</v>
      </c>
      <c r="E23" s="43" t="s">
        <v>372</v>
      </c>
      <c r="F23" s="43" t="s">
        <v>404</v>
      </c>
      <c r="G23" s="44">
        <v>9.7787096843400007E-2</v>
      </c>
      <c r="H23" s="44">
        <v>3.9572999999999997E-2</v>
      </c>
      <c r="I23" s="43" t="s">
        <v>405</v>
      </c>
      <c r="J23" s="43" t="s">
        <v>406</v>
      </c>
      <c r="K23" s="43">
        <v>19</v>
      </c>
      <c r="L23" s="43">
        <v>10</v>
      </c>
      <c r="M23" s="43" t="s">
        <v>407</v>
      </c>
      <c r="N23" s="43" t="s">
        <v>436</v>
      </c>
      <c r="O23" s="43" t="s">
        <v>437</v>
      </c>
      <c r="P23" s="44">
        <v>948.64699888600001</v>
      </c>
      <c r="Q23" s="44">
        <v>4259.5889000899997</v>
      </c>
      <c r="R23" s="45">
        <v>0.60924900000000004</v>
      </c>
      <c r="S23" s="45">
        <v>23.305396999999999</v>
      </c>
      <c r="T23" s="45">
        <v>0.78300000000000003</v>
      </c>
      <c r="U23" s="45">
        <v>0.6</v>
      </c>
      <c r="V23" s="45">
        <f t="shared" si="0"/>
        <v>5.2318289169089992E-3</v>
      </c>
      <c r="W23" s="45">
        <f t="shared" si="1"/>
        <v>0.3689057901924</v>
      </c>
    </row>
    <row r="24" spans="1:23" x14ac:dyDescent="0.2">
      <c r="A24" s="43">
        <v>2958</v>
      </c>
      <c r="B24" s="43">
        <v>2886</v>
      </c>
      <c r="C24" s="43">
        <v>1210</v>
      </c>
      <c r="D24" s="43">
        <v>1210</v>
      </c>
      <c r="E24" s="43" t="s">
        <v>372</v>
      </c>
      <c r="F24" s="43" t="s">
        <v>404</v>
      </c>
      <c r="G24" s="44">
        <v>2.0526666978299999</v>
      </c>
      <c r="H24" s="44">
        <v>0.83068500000000001</v>
      </c>
      <c r="I24" s="43" t="s">
        <v>405</v>
      </c>
      <c r="J24" s="43" t="s">
        <v>406</v>
      </c>
      <c r="K24" s="43">
        <v>19</v>
      </c>
      <c r="L24" s="43">
        <v>10</v>
      </c>
      <c r="M24" s="43" t="s">
        <v>407</v>
      </c>
      <c r="N24" s="43" t="s">
        <v>436</v>
      </c>
      <c r="O24" s="43" t="s">
        <v>437</v>
      </c>
      <c r="P24" s="44">
        <v>2739.3786361699999</v>
      </c>
      <c r="Q24" s="44">
        <v>89413.803701099998</v>
      </c>
      <c r="R24" s="45">
        <v>0.60924900000000004</v>
      </c>
      <c r="S24" s="45">
        <v>23.305396999999999</v>
      </c>
      <c r="T24" s="45">
        <v>0.78300000000000003</v>
      </c>
      <c r="U24" s="45">
        <v>0.6</v>
      </c>
      <c r="V24" s="45">
        <f t="shared" si="0"/>
        <v>0.109822399207605</v>
      </c>
      <c r="W24" s="45">
        <f t="shared" si="1"/>
        <v>7.7437774827780004</v>
      </c>
    </row>
    <row r="25" spans="1:23" x14ac:dyDescent="0.2">
      <c r="A25" s="43">
        <v>2960</v>
      </c>
      <c r="B25" s="43">
        <v>2888</v>
      </c>
      <c r="C25" s="43">
        <v>1210</v>
      </c>
      <c r="D25" s="43">
        <v>1210</v>
      </c>
      <c r="E25" s="43" t="s">
        <v>372</v>
      </c>
      <c r="F25" s="43" t="s">
        <v>404</v>
      </c>
      <c r="G25" s="44">
        <v>6.9678387635199996</v>
      </c>
      <c r="H25" s="44">
        <v>2.8197800000000002</v>
      </c>
      <c r="I25" s="43" t="s">
        <v>405</v>
      </c>
      <c r="J25" s="43" t="s">
        <v>406</v>
      </c>
      <c r="K25" s="43">
        <v>19</v>
      </c>
      <c r="L25" s="43">
        <v>10</v>
      </c>
      <c r="M25" s="43" t="s">
        <v>407</v>
      </c>
      <c r="N25" s="43" t="s">
        <v>436</v>
      </c>
      <c r="O25" s="43" t="s">
        <v>437</v>
      </c>
      <c r="P25" s="44">
        <v>8653.0360585500002</v>
      </c>
      <c r="Q25" s="44">
        <v>303517.84246399999</v>
      </c>
      <c r="R25" s="45">
        <v>0.60924900000000004</v>
      </c>
      <c r="S25" s="45">
        <v>23.305396999999999</v>
      </c>
      <c r="T25" s="45">
        <v>0.78300000000000003</v>
      </c>
      <c r="U25" s="45">
        <v>0.6</v>
      </c>
      <c r="V25" s="45">
        <f t="shared" si="0"/>
        <v>0.37279474751274</v>
      </c>
      <c r="W25" s="45">
        <f t="shared" si="1"/>
        <v>26.286436941064</v>
      </c>
    </row>
    <row r="26" spans="1:23" x14ac:dyDescent="0.2">
      <c r="A26" s="43">
        <v>2966</v>
      </c>
      <c r="B26" s="43">
        <v>2894</v>
      </c>
      <c r="C26" s="43">
        <v>1210</v>
      </c>
      <c r="D26" s="43">
        <v>1210</v>
      </c>
      <c r="E26" s="43" t="s">
        <v>372</v>
      </c>
      <c r="F26" s="43" t="s">
        <v>404</v>
      </c>
      <c r="G26" s="44">
        <v>2.67574148891</v>
      </c>
      <c r="H26" s="44">
        <v>1.08283</v>
      </c>
      <c r="I26" s="43" t="s">
        <v>405</v>
      </c>
      <c r="J26" s="43" t="s">
        <v>406</v>
      </c>
      <c r="K26" s="43">
        <v>19</v>
      </c>
      <c r="L26" s="43">
        <v>10</v>
      </c>
      <c r="M26" s="43" t="s">
        <v>407</v>
      </c>
      <c r="N26" s="43" t="s">
        <v>436</v>
      </c>
      <c r="O26" s="43" t="s">
        <v>437</v>
      </c>
      <c r="P26" s="44">
        <v>5926.4480321800002</v>
      </c>
      <c r="Q26" s="44">
        <v>116554.833036</v>
      </c>
      <c r="R26" s="45">
        <v>0.60924900000000004</v>
      </c>
      <c r="S26" s="45">
        <v>23.305396999999999</v>
      </c>
      <c r="T26" s="45">
        <v>0.78300000000000003</v>
      </c>
      <c r="U26" s="45">
        <v>0.6</v>
      </c>
      <c r="V26" s="45">
        <f t="shared" si="0"/>
        <v>0.14315774154339</v>
      </c>
      <c r="W26" s="45">
        <f t="shared" si="1"/>
        <v>10.094313213404</v>
      </c>
    </row>
    <row r="27" spans="1:23" x14ac:dyDescent="0.2">
      <c r="A27" s="43">
        <v>2967</v>
      </c>
      <c r="B27" s="43">
        <v>2895</v>
      </c>
      <c r="C27" s="43">
        <v>1210</v>
      </c>
      <c r="D27" s="43">
        <v>1210</v>
      </c>
      <c r="E27" s="43" t="s">
        <v>372</v>
      </c>
      <c r="F27" s="43" t="s">
        <v>404</v>
      </c>
      <c r="G27" s="44">
        <v>0.834092158965</v>
      </c>
      <c r="H27" s="44">
        <v>0.33754499999999998</v>
      </c>
      <c r="I27" s="43" t="s">
        <v>405</v>
      </c>
      <c r="J27" s="43" t="s">
        <v>406</v>
      </c>
      <c r="K27" s="43">
        <v>19</v>
      </c>
      <c r="L27" s="43">
        <v>10</v>
      </c>
      <c r="M27" s="43" t="s">
        <v>407</v>
      </c>
      <c r="N27" s="43" t="s">
        <v>436</v>
      </c>
      <c r="O27" s="43" t="s">
        <v>437</v>
      </c>
      <c r="P27" s="44">
        <v>1687.4519631000001</v>
      </c>
      <c r="Q27" s="44">
        <v>36332.909112499998</v>
      </c>
      <c r="R27" s="45">
        <v>0.60924900000000004</v>
      </c>
      <c r="S27" s="45">
        <v>23.305396999999999</v>
      </c>
      <c r="T27" s="45">
        <v>0.78300000000000003</v>
      </c>
      <c r="U27" s="45">
        <v>0.6</v>
      </c>
      <c r="V27" s="45">
        <f t="shared" si="0"/>
        <v>4.4625822953984991E-2</v>
      </c>
      <c r="W27" s="45">
        <f t="shared" si="1"/>
        <v>3.1466480921460001</v>
      </c>
    </row>
    <row r="28" spans="1:23" x14ac:dyDescent="0.2">
      <c r="A28" s="43">
        <v>2970</v>
      </c>
      <c r="B28" s="43">
        <v>2898</v>
      </c>
      <c r="C28" s="43">
        <v>1210</v>
      </c>
      <c r="D28" s="43">
        <v>1210</v>
      </c>
      <c r="E28" s="43" t="s">
        <v>372</v>
      </c>
      <c r="F28" s="43" t="s">
        <v>404</v>
      </c>
      <c r="G28" s="44">
        <v>5.3699843166000001E-3</v>
      </c>
      <c r="H28" s="44">
        <v>2.1731599999999999E-3</v>
      </c>
      <c r="I28" s="43" t="s">
        <v>405</v>
      </c>
      <c r="J28" s="43" t="s">
        <v>406</v>
      </c>
      <c r="K28" s="43">
        <v>19</v>
      </c>
      <c r="L28" s="43">
        <v>10</v>
      </c>
      <c r="M28" s="43" t="s">
        <v>407</v>
      </c>
      <c r="N28" s="43" t="s">
        <v>436</v>
      </c>
      <c r="O28" s="43" t="s">
        <v>437</v>
      </c>
      <c r="P28" s="44">
        <v>449.39509988600003</v>
      </c>
      <c r="Q28" s="44">
        <v>233.91558116600001</v>
      </c>
      <c r="R28" s="45">
        <v>0.60924900000000004</v>
      </c>
      <c r="S28" s="45">
        <v>23.305396999999999</v>
      </c>
      <c r="T28" s="45">
        <v>0.78300000000000003</v>
      </c>
      <c r="U28" s="45">
        <v>0.6</v>
      </c>
      <c r="V28" s="45">
        <f t="shared" si="0"/>
        <v>2.8730703583427998E-4</v>
      </c>
      <c r="W28" s="45">
        <f t="shared" si="1"/>
        <v>2.0258542617808E-2</v>
      </c>
    </row>
    <row r="29" spans="1:23" x14ac:dyDescent="0.2">
      <c r="A29" s="43">
        <v>2971</v>
      </c>
      <c r="B29" s="43">
        <v>2899</v>
      </c>
      <c r="C29" s="43">
        <v>1210</v>
      </c>
      <c r="D29" s="43">
        <v>1210</v>
      </c>
      <c r="E29" s="43" t="s">
        <v>372</v>
      </c>
      <c r="F29" s="43" t="s">
        <v>404</v>
      </c>
      <c r="G29" s="44">
        <v>0.69406689611100003</v>
      </c>
      <c r="H29" s="44">
        <v>0.28087899999999999</v>
      </c>
      <c r="I29" s="43" t="s">
        <v>405</v>
      </c>
      <c r="J29" s="43" t="s">
        <v>406</v>
      </c>
      <c r="K29" s="43">
        <v>19</v>
      </c>
      <c r="L29" s="43">
        <v>10</v>
      </c>
      <c r="M29" s="43" t="s">
        <v>407</v>
      </c>
      <c r="N29" s="43" t="s">
        <v>436</v>
      </c>
      <c r="O29" s="43" t="s">
        <v>437</v>
      </c>
      <c r="P29" s="44">
        <v>1414.8875156300001</v>
      </c>
      <c r="Q29" s="44">
        <v>30233.4330605</v>
      </c>
      <c r="R29" s="45">
        <v>0.60924900000000004</v>
      </c>
      <c r="S29" s="45">
        <v>23.305396999999999</v>
      </c>
      <c r="T29" s="45">
        <v>0.78300000000000003</v>
      </c>
      <c r="U29" s="45">
        <v>0.6</v>
      </c>
      <c r="V29" s="45">
        <f t="shared" si="0"/>
        <v>3.7134179222006992E-2</v>
      </c>
      <c r="W29" s="45">
        <f t="shared" si="1"/>
        <v>2.6183986415852001</v>
      </c>
    </row>
    <row r="30" spans="1:23" x14ac:dyDescent="0.2">
      <c r="A30" s="43">
        <v>2975</v>
      </c>
      <c r="B30" s="43">
        <v>2903</v>
      </c>
      <c r="C30" s="43">
        <v>1210</v>
      </c>
      <c r="D30" s="43">
        <v>1210</v>
      </c>
      <c r="E30" s="43" t="s">
        <v>372</v>
      </c>
      <c r="F30" s="43" t="s">
        <v>404</v>
      </c>
      <c r="G30" s="44">
        <v>0.31245779415300001</v>
      </c>
      <c r="H30" s="44">
        <v>0.126447</v>
      </c>
      <c r="I30" s="43" t="s">
        <v>405</v>
      </c>
      <c r="J30" s="43" t="s">
        <v>406</v>
      </c>
      <c r="K30" s="43">
        <v>19</v>
      </c>
      <c r="L30" s="43">
        <v>10</v>
      </c>
      <c r="M30" s="43" t="s">
        <v>407</v>
      </c>
      <c r="N30" s="43" t="s">
        <v>436</v>
      </c>
      <c r="O30" s="43" t="s">
        <v>437</v>
      </c>
      <c r="P30" s="44">
        <v>4977.0284063600002</v>
      </c>
      <c r="Q30" s="44">
        <v>13610.6070707</v>
      </c>
      <c r="R30" s="45">
        <v>0.60924900000000004</v>
      </c>
      <c r="S30" s="45">
        <v>23.305396999999999</v>
      </c>
      <c r="T30" s="45">
        <v>0.78300000000000003</v>
      </c>
      <c r="U30" s="45">
        <v>0.6</v>
      </c>
      <c r="V30" s="45">
        <f t="shared" si="0"/>
        <v>1.6717182701751002E-2</v>
      </c>
      <c r="W30" s="45">
        <f t="shared" si="1"/>
        <v>1.1787590137836002</v>
      </c>
    </row>
    <row r="31" spans="1:23" x14ac:dyDescent="0.2">
      <c r="A31" s="43">
        <v>2983</v>
      </c>
      <c r="B31" s="43">
        <v>2911</v>
      </c>
      <c r="C31" s="43">
        <v>1210</v>
      </c>
      <c r="D31" s="43">
        <v>1210</v>
      </c>
      <c r="E31" s="43" t="s">
        <v>372</v>
      </c>
      <c r="F31" s="43" t="s">
        <v>404</v>
      </c>
      <c r="G31" s="44">
        <v>0.14157066904099999</v>
      </c>
      <c r="H31" s="44">
        <v>5.7291599999999998E-2</v>
      </c>
      <c r="I31" s="43" t="s">
        <v>405</v>
      </c>
      <c r="J31" s="43" t="s">
        <v>406</v>
      </c>
      <c r="K31" s="43">
        <v>19</v>
      </c>
      <c r="L31" s="43">
        <v>10</v>
      </c>
      <c r="M31" s="43" t="s">
        <v>407</v>
      </c>
      <c r="N31" s="43" t="s">
        <v>436</v>
      </c>
      <c r="O31" s="43" t="s">
        <v>437</v>
      </c>
      <c r="P31" s="44">
        <v>2001.1828237499999</v>
      </c>
      <c r="Q31" s="44">
        <v>6166.79367619</v>
      </c>
      <c r="R31" s="45">
        <v>0.60924900000000004</v>
      </c>
      <c r="S31" s="45">
        <v>23.305396999999999</v>
      </c>
      <c r="T31" s="45">
        <v>0.78300000000000003</v>
      </c>
      <c r="U31" s="45">
        <v>0.6</v>
      </c>
      <c r="V31" s="45">
        <f t="shared" si="0"/>
        <v>7.5743524518228E-3</v>
      </c>
      <c r="W31" s="45">
        <f t="shared" si="1"/>
        <v>0.53408139310608005</v>
      </c>
    </row>
    <row r="32" spans="1:23" x14ac:dyDescent="0.2">
      <c r="A32" s="43">
        <v>2987</v>
      </c>
      <c r="B32" s="43">
        <v>2915</v>
      </c>
      <c r="C32" s="43">
        <v>1210</v>
      </c>
      <c r="D32" s="43">
        <v>1210</v>
      </c>
      <c r="E32" s="43" t="s">
        <v>372</v>
      </c>
      <c r="F32" s="43" t="s">
        <v>404</v>
      </c>
      <c r="G32" s="44">
        <v>5.2158463352500002E-3</v>
      </c>
      <c r="H32" s="44">
        <v>2.11078E-3</v>
      </c>
      <c r="I32" s="43" t="s">
        <v>405</v>
      </c>
      <c r="J32" s="43" t="s">
        <v>406</v>
      </c>
      <c r="K32" s="43">
        <v>19</v>
      </c>
      <c r="L32" s="43">
        <v>10</v>
      </c>
      <c r="M32" s="43" t="s">
        <v>407</v>
      </c>
      <c r="N32" s="43" t="s">
        <v>436</v>
      </c>
      <c r="O32" s="43" t="s">
        <v>437</v>
      </c>
      <c r="P32" s="44">
        <v>130.714402971</v>
      </c>
      <c r="Q32" s="44">
        <v>227.20135755499999</v>
      </c>
      <c r="R32" s="45">
        <v>0.60924900000000004</v>
      </c>
      <c r="S32" s="45">
        <v>23.305396999999999</v>
      </c>
      <c r="T32" s="45">
        <v>0.78300000000000003</v>
      </c>
      <c r="U32" s="45">
        <v>0.6</v>
      </c>
      <c r="V32" s="45">
        <f t="shared" si="0"/>
        <v>2.7905996111573996E-4</v>
      </c>
      <c r="W32" s="45">
        <f t="shared" si="1"/>
        <v>1.9677026351864E-2</v>
      </c>
    </row>
    <row r="33" spans="1:23" x14ac:dyDescent="0.2">
      <c r="A33" s="43">
        <v>2997</v>
      </c>
      <c r="B33" s="43">
        <v>2925</v>
      </c>
      <c r="C33" s="43">
        <v>1210</v>
      </c>
      <c r="D33" s="43">
        <v>1210</v>
      </c>
      <c r="E33" s="43" t="s">
        <v>372</v>
      </c>
      <c r="F33" s="43" t="s">
        <v>404</v>
      </c>
      <c r="G33" s="44">
        <v>6.8855993359900003E-2</v>
      </c>
      <c r="H33" s="44">
        <v>2.7865000000000001E-2</v>
      </c>
      <c r="I33" s="43" t="s">
        <v>405</v>
      </c>
      <c r="J33" s="43" t="s">
        <v>406</v>
      </c>
      <c r="K33" s="43">
        <v>19</v>
      </c>
      <c r="L33" s="43">
        <v>10</v>
      </c>
      <c r="M33" s="43" t="s">
        <v>407</v>
      </c>
      <c r="N33" s="43" t="s">
        <v>436</v>
      </c>
      <c r="O33" s="43" t="s">
        <v>437</v>
      </c>
      <c r="P33" s="44">
        <v>685.69608118300005</v>
      </c>
      <c r="Q33" s="44">
        <v>2999.3550733000002</v>
      </c>
      <c r="R33" s="45">
        <v>0.60924900000000004</v>
      </c>
      <c r="S33" s="45">
        <v>23.305396999999999</v>
      </c>
      <c r="T33" s="45">
        <v>0.78300000000000003</v>
      </c>
      <c r="U33" s="45">
        <v>0.6</v>
      </c>
      <c r="V33" s="45">
        <f t="shared" si="0"/>
        <v>3.6839489745450001E-3</v>
      </c>
      <c r="W33" s="45">
        <f t="shared" si="1"/>
        <v>0.259761954962</v>
      </c>
    </row>
    <row r="34" spans="1:23" x14ac:dyDescent="0.2">
      <c r="A34" s="43">
        <v>3004</v>
      </c>
      <c r="B34" s="43">
        <v>2932</v>
      </c>
      <c r="C34" s="43">
        <v>1210</v>
      </c>
      <c r="D34" s="43">
        <v>1210</v>
      </c>
      <c r="E34" s="43" t="s">
        <v>372</v>
      </c>
      <c r="F34" s="43" t="s">
        <v>404</v>
      </c>
      <c r="G34" s="44">
        <v>0.28009140090500001</v>
      </c>
      <c r="H34" s="44">
        <v>0.11334900000000001</v>
      </c>
      <c r="I34" s="43" t="s">
        <v>405</v>
      </c>
      <c r="J34" s="43" t="s">
        <v>406</v>
      </c>
      <c r="K34" s="43">
        <v>19</v>
      </c>
      <c r="L34" s="43">
        <v>10</v>
      </c>
      <c r="M34" s="43" t="s">
        <v>407</v>
      </c>
      <c r="N34" s="43" t="s">
        <v>436</v>
      </c>
      <c r="O34" s="43" t="s">
        <v>437</v>
      </c>
      <c r="P34" s="44">
        <v>4022.21354582</v>
      </c>
      <c r="Q34" s="44">
        <v>12200.732620299999</v>
      </c>
      <c r="R34" s="45">
        <v>0.60924900000000004</v>
      </c>
      <c r="S34" s="45">
        <v>23.305396999999999</v>
      </c>
      <c r="T34" s="45">
        <v>0.78300000000000003</v>
      </c>
      <c r="U34" s="45">
        <v>0.6</v>
      </c>
      <c r="V34" s="45">
        <f t="shared" si="0"/>
        <v>1.4985534983516999E-2</v>
      </c>
      <c r="W34" s="45">
        <f t="shared" si="1"/>
        <v>1.0566573778212001</v>
      </c>
    </row>
    <row r="35" spans="1:23" x14ac:dyDescent="0.2">
      <c r="A35" s="43">
        <v>3013</v>
      </c>
      <c r="B35" s="43">
        <v>2941</v>
      </c>
      <c r="C35" s="43">
        <v>1210</v>
      </c>
      <c r="D35" s="43">
        <v>1210</v>
      </c>
      <c r="E35" s="43" t="s">
        <v>372</v>
      </c>
      <c r="F35" s="43" t="s">
        <v>404</v>
      </c>
      <c r="G35" s="44">
        <v>5.2798186350599997E-2</v>
      </c>
      <c r="H35" s="44">
        <v>2.1366699999999999E-2</v>
      </c>
      <c r="I35" s="43" t="s">
        <v>405</v>
      </c>
      <c r="J35" s="43" t="s">
        <v>406</v>
      </c>
      <c r="K35" s="43">
        <v>19</v>
      </c>
      <c r="L35" s="43">
        <v>10</v>
      </c>
      <c r="M35" s="43" t="s">
        <v>407</v>
      </c>
      <c r="N35" s="43" t="s">
        <v>436</v>
      </c>
      <c r="O35" s="43" t="s">
        <v>437</v>
      </c>
      <c r="P35" s="44">
        <v>745.91404872999999</v>
      </c>
      <c r="Q35" s="44">
        <v>2299.8797978900002</v>
      </c>
      <c r="R35" s="45">
        <v>0.60924900000000004</v>
      </c>
      <c r="S35" s="45">
        <v>23.305396999999999</v>
      </c>
      <c r="T35" s="45">
        <v>0.78300000000000003</v>
      </c>
      <c r="U35" s="45">
        <v>0.6</v>
      </c>
      <c r="V35" s="45">
        <f t="shared" si="0"/>
        <v>2.8248280120010995E-3</v>
      </c>
      <c r="W35" s="45">
        <f t="shared" si="1"/>
        <v>0.19918377043196001</v>
      </c>
    </row>
    <row r="36" spans="1:23" x14ac:dyDescent="0.2">
      <c r="A36" s="43">
        <v>3018</v>
      </c>
      <c r="B36" s="43">
        <v>2946</v>
      </c>
      <c r="C36" s="43">
        <v>1210</v>
      </c>
      <c r="D36" s="43">
        <v>1210</v>
      </c>
      <c r="E36" s="43" t="s">
        <v>372</v>
      </c>
      <c r="F36" s="43" t="s">
        <v>404</v>
      </c>
      <c r="G36" s="44">
        <v>0.15883478162799999</v>
      </c>
      <c r="H36" s="44">
        <v>6.4278199999999994E-2</v>
      </c>
      <c r="I36" s="43" t="s">
        <v>405</v>
      </c>
      <c r="J36" s="43" t="s">
        <v>406</v>
      </c>
      <c r="K36" s="43">
        <v>19</v>
      </c>
      <c r="L36" s="43">
        <v>10</v>
      </c>
      <c r="M36" s="43" t="s">
        <v>407</v>
      </c>
      <c r="N36" s="43" t="s">
        <v>436</v>
      </c>
      <c r="O36" s="43" t="s">
        <v>437</v>
      </c>
      <c r="P36" s="44">
        <v>1822.47263645</v>
      </c>
      <c r="Q36" s="44">
        <v>6918.8154123900003</v>
      </c>
      <c r="R36" s="45">
        <v>0.60924900000000004</v>
      </c>
      <c r="S36" s="45">
        <v>23.305396999999999</v>
      </c>
      <c r="T36" s="45">
        <v>0.78300000000000003</v>
      </c>
      <c r="U36" s="45">
        <v>0.6</v>
      </c>
      <c r="V36" s="45">
        <f t="shared" si="0"/>
        <v>8.4980301085805995E-3</v>
      </c>
      <c r="W36" s="45">
        <f t="shared" si="1"/>
        <v>0.59921158777815997</v>
      </c>
    </row>
    <row r="37" spans="1:23" x14ac:dyDescent="0.2">
      <c r="A37" s="43">
        <v>3040</v>
      </c>
      <c r="B37" s="43">
        <v>2968</v>
      </c>
      <c r="C37" s="43">
        <v>1210</v>
      </c>
      <c r="D37" s="43">
        <v>1210</v>
      </c>
      <c r="E37" s="43" t="s">
        <v>372</v>
      </c>
      <c r="F37" s="43" t="s">
        <v>426</v>
      </c>
      <c r="G37" s="44">
        <v>0.64718510841400001</v>
      </c>
      <c r="H37" s="44">
        <v>0.261907</v>
      </c>
      <c r="I37" s="43" t="s">
        <v>405</v>
      </c>
      <c r="J37" s="43" t="s">
        <v>406</v>
      </c>
      <c r="K37" s="43">
        <v>19</v>
      </c>
      <c r="L37" s="43">
        <v>10</v>
      </c>
      <c r="M37" s="43" t="s">
        <v>407</v>
      </c>
      <c r="N37" s="43" t="s">
        <v>436</v>
      </c>
      <c r="O37" s="43" t="s">
        <v>437</v>
      </c>
      <c r="P37" s="44">
        <v>1446.6971155900001</v>
      </c>
      <c r="Q37" s="44">
        <v>28191.270557100001</v>
      </c>
      <c r="R37" s="45">
        <v>0.60924900000000004</v>
      </c>
      <c r="S37" s="45">
        <v>23.305396999999999</v>
      </c>
      <c r="T37" s="45">
        <v>0.78300000000000003</v>
      </c>
      <c r="U37" s="45">
        <v>0.6</v>
      </c>
      <c r="V37" s="45">
        <f t="shared" si="0"/>
        <v>3.4625947391930999E-2</v>
      </c>
      <c r="W37" s="45">
        <f t="shared" si="1"/>
        <v>2.4415386448316001</v>
      </c>
    </row>
    <row r="38" spans="1:23" x14ac:dyDescent="0.2">
      <c r="A38" s="43">
        <v>3042</v>
      </c>
      <c r="B38" s="43">
        <v>2970</v>
      </c>
      <c r="C38" s="43">
        <v>1210</v>
      </c>
      <c r="D38" s="43">
        <v>1210</v>
      </c>
      <c r="E38" s="43" t="s">
        <v>372</v>
      </c>
      <c r="F38" s="43" t="s">
        <v>426</v>
      </c>
      <c r="G38" s="44">
        <v>1.5604980663500001</v>
      </c>
      <c r="H38" s="44">
        <v>0.63151100000000004</v>
      </c>
      <c r="I38" s="43" t="s">
        <v>405</v>
      </c>
      <c r="J38" s="43" t="s">
        <v>406</v>
      </c>
      <c r="K38" s="43">
        <v>19</v>
      </c>
      <c r="L38" s="43">
        <v>10</v>
      </c>
      <c r="M38" s="43" t="s">
        <v>407</v>
      </c>
      <c r="N38" s="43" t="s">
        <v>436</v>
      </c>
      <c r="O38" s="43" t="s">
        <v>437</v>
      </c>
      <c r="P38" s="44">
        <v>4969.3134221999999</v>
      </c>
      <c r="Q38" s="44">
        <v>67975.023869500001</v>
      </c>
      <c r="R38" s="45">
        <v>0.60924900000000004</v>
      </c>
      <c r="S38" s="45">
        <v>23.305396999999999</v>
      </c>
      <c r="T38" s="45">
        <v>0.78300000000000003</v>
      </c>
      <c r="U38" s="45">
        <v>0.6</v>
      </c>
      <c r="V38" s="45">
        <f t="shared" si="0"/>
        <v>8.3490195616863008E-2</v>
      </c>
      <c r="W38" s="45">
        <f t="shared" si="1"/>
        <v>5.8870458259468004</v>
      </c>
    </row>
    <row r="39" spans="1:23" x14ac:dyDescent="0.2">
      <c r="A39" s="43">
        <v>3044</v>
      </c>
      <c r="B39" s="43">
        <v>2972</v>
      </c>
      <c r="C39" s="43">
        <v>1210</v>
      </c>
      <c r="D39" s="43">
        <v>1210</v>
      </c>
      <c r="E39" s="43" t="s">
        <v>372</v>
      </c>
      <c r="F39" s="43" t="s">
        <v>426</v>
      </c>
      <c r="G39" s="44">
        <v>4.2792211124900001</v>
      </c>
      <c r="H39" s="44">
        <v>1.7317400000000001</v>
      </c>
      <c r="I39" s="43" t="s">
        <v>405</v>
      </c>
      <c r="J39" s="43" t="s">
        <v>406</v>
      </c>
      <c r="K39" s="43">
        <v>19</v>
      </c>
      <c r="L39" s="43">
        <v>10</v>
      </c>
      <c r="M39" s="43" t="s">
        <v>407</v>
      </c>
      <c r="N39" s="43" t="s">
        <v>436</v>
      </c>
      <c r="O39" s="43" t="s">
        <v>437</v>
      </c>
      <c r="P39" s="44">
        <v>8447.4113024899998</v>
      </c>
      <c r="Q39" s="44">
        <v>186402.12604900001</v>
      </c>
      <c r="R39" s="45">
        <v>0.60924900000000004</v>
      </c>
      <c r="S39" s="45">
        <v>23.305396999999999</v>
      </c>
      <c r="T39" s="45">
        <v>0.78300000000000003</v>
      </c>
      <c r="U39" s="45">
        <v>0.6</v>
      </c>
      <c r="V39" s="45">
        <f t="shared" si="0"/>
        <v>0.22894820732741997</v>
      </c>
      <c r="W39" s="45">
        <f t="shared" si="1"/>
        <v>16.143555280312</v>
      </c>
    </row>
    <row r="40" spans="1:23" x14ac:dyDescent="0.2">
      <c r="A40" s="43">
        <v>3045</v>
      </c>
      <c r="B40" s="43">
        <v>2973</v>
      </c>
      <c r="C40" s="43">
        <v>1210</v>
      </c>
      <c r="D40" s="43">
        <v>1210</v>
      </c>
      <c r="E40" s="43" t="s">
        <v>372</v>
      </c>
      <c r="F40" s="43" t="s">
        <v>426</v>
      </c>
      <c r="G40" s="44">
        <v>5.2927622196700002</v>
      </c>
      <c r="H40" s="44">
        <v>2.1419000000000001</v>
      </c>
      <c r="I40" s="43" t="s">
        <v>405</v>
      </c>
      <c r="J40" s="43" t="s">
        <v>406</v>
      </c>
      <c r="K40" s="43">
        <v>19</v>
      </c>
      <c r="L40" s="43">
        <v>10</v>
      </c>
      <c r="M40" s="43" t="s">
        <v>407</v>
      </c>
      <c r="N40" s="43" t="s">
        <v>436</v>
      </c>
      <c r="O40" s="43" t="s">
        <v>437</v>
      </c>
      <c r="P40" s="44">
        <v>7194.1579205199996</v>
      </c>
      <c r="Q40" s="44">
        <v>230551.80007900001</v>
      </c>
      <c r="R40" s="45">
        <v>0.60924900000000004</v>
      </c>
      <c r="S40" s="45">
        <v>23.305396999999999</v>
      </c>
      <c r="T40" s="45">
        <v>0.78300000000000003</v>
      </c>
      <c r="U40" s="45">
        <v>0.6</v>
      </c>
      <c r="V40" s="45">
        <f t="shared" si="0"/>
        <v>0.28317424398269997</v>
      </c>
      <c r="W40" s="45">
        <f t="shared" si="1"/>
        <v>19.967131933720001</v>
      </c>
    </row>
    <row r="41" spans="1:23" x14ac:dyDescent="0.2">
      <c r="A41" s="43">
        <v>3046</v>
      </c>
      <c r="B41" s="43">
        <v>2974</v>
      </c>
      <c r="C41" s="43">
        <v>1210</v>
      </c>
      <c r="D41" s="43">
        <v>1210</v>
      </c>
      <c r="E41" s="43" t="s">
        <v>372</v>
      </c>
      <c r="F41" s="43" t="s">
        <v>426</v>
      </c>
      <c r="G41" s="44">
        <v>6.28991623773</v>
      </c>
      <c r="H41" s="44">
        <v>2.5454400000000001</v>
      </c>
      <c r="I41" s="43" t="s">
        <v>405</v>
      </c>
      <c r="J41" s="43" t="s">
        <v>406</v>
      </c>
      <c r="K41" s="43">
        <v>19</v>
      </c>
      <c r="L41" s="43">
        <v>10</v>
      </c>
      <c r="M41" s="43" t="s">
        <v>407</v>
      </c>
      <c r="N41" s="43" t="s">
        <v>436</v>
      </c>
      <c r="O41" s="43" t="s">
        <v>437</v>
      </c>
      <c r="P41" s="44">
        <v>5832.4068462900004</v>
      </c>
      <c r="Q41" s="44">
        <v>273987.65536199999</v>
      </c>
      <c r="R41" s="45">
        <v>0.60924900000000004</v>
      </c>
      <c r="S41" s="45">
        <v>23.305396999999999</v>
      </c>
      <c r="T41" s="45">
        <v>0.78300000000000003</v>
      </c>
      <c r="U41" s="45">
        <v>0.6</v>
      </c>
      <c r="V41" s="45">
        <f t="shared" si="0"/>
        <v>0.33652507007952004</v>
      </c>
      <c r="W41" s="45">
        <f t="shared" si="1"/>
        <v>23.728995895872004</v>
      </c>
    </row>
    <row r="42" spans="1:23" x14ac:dyDescent="0.2">
      <c r="A42" s="43">
        <v>3047</v>
      </c>
      <c r="B42" s="43">
        <v>2975</v>
      </c>
      <c r="C42" s="43">
        <v>1210</v>
      </c>
      <c r="D42" s="43">
        <v>1210</v>
      </c>
      <c r="E42" s="43" t="s">
        <v>372</v>
      </c>
      <c r="F42" s="43" t="s">
        <v>426</v>
      </c>
      <c r="G42" s="44">
        <v>1.3979431624700001</v>
      </c>
      <c r="H42" s="44">
        <v>0.56572800000000001</v>
      </c>
      <c r="I42" s="43" t="s">
        <v>405</v>
      </c>
      <c r="J42" s="43" t="s">
        <v>406</v>
      </c>
      <c r="K42" s="43">
        <v>19</v>
      </c>
      <c r="L42" s="43">
        <v>10</v>
      </c>
      <c r="M42" s="43" t="s">
        <v>407</v>
      </c>
      <c r="N42" s="43" t="s">
        <v>436</v>
      </c>
      <c r="O42" s="43" t="s">
        <v>437</v>
      </c>
      <c r="P42" s="44">
        <v>1570.19965677</v>
      </c>
      <c r="Q42" s="44">
        <v>60894.160579800002</v>
      </c>
      <c r="R42" s="45">
        <v>0.60924900000000004</v>
      </c>
      <c r="S42" s="45">
        <v>23.305396999999999</v>
      </c>
      <c r="T42" s="45">
        <v>0.78300000000000003</v>
      </c>
      <c r="U42" s="45">
        <v>0.6</v>
      </c>
      <c r="V42" s="45">
        <f t="shared" si="0"/>
        <v>7.4793220365023991E-2</v>
      </c>
      <c r="W42" s="45">
        <f t="shared" si="1"/>
        <v>5.2738062536064003</v>
      </c>
    </row>
    <row r="43" spans="1:23" x14ac:dyDescent="0.2">
      <c r="A43" s="43">
        <v>3048</v>
      </c>
      <c r="B43" s="43">
        <v>2976</v>
      </c>
      <c r="C43" s="43">
        <v>1210</v>
      </c>
      <c r="D43" s="43">
        <v>1210</v>
      </c>
      <c r="E43" s="43" t="s">
        <v>372</v>
      </c>
      <c r="F43" s="43" t="s">
        <v>426</v>
      </c>
      <c r="G43" s="44">
        <v>11.234474887699999</v>
      </c>
      <c r="H43" s="44">
        <v>4.54643</v>
      </c>
      <c r="I43" s="43" t="s">
        <v>405</v>
      </c>
      <c r="J43" s="43" t="s">
        <v>406</v>
      </c>
      <c r="K43" s="43">
        <v>19</v>
      </c>
      <c r="L43" s="43">
        <v>10</v>
      </c>
      <c r="M43" s="43" t="s">
        <v>407</v>
      </c>
      <c r="N43" s="43" t="s">
        <v>436</v>
      </c>
      <c r="O43" s="43" t="s">
        <v>437</v>
      </c>
      <c r="P43" s="44">
        <v>15620.3111059</v>
      </c>
      <c r="Q43" s="44">
        <v>489371.76861700002</v>
      </c>
      <c r="R43" s="45">
        <v>0.60924900000000004</v>
      </c>
      <c r="S43" s="45">
        <v>23.305396999999999</v>
      </c>
      <c r="T43" s="45">
        <v>0.78300000000000003</v>
      </c>
      <c r="U43" s="45">
        <v>0.6</v>
      </c>
      <c r="V43" s="45">
        <f t="shared" si="0"/>
        <v>0.60107002104218998</v>
      </c>
      <c r="W43" s="45">
        <f t="shared" si="1"/>
        <v>42.382542433084005</v>
      </c>
    </row>
    <row r="44" spans="1:23" x14ac:dyDescent="0.2">
      <c r="A44" s="43">
        <v>3050</v>
      </c>
      <c r="B44" s="43">
        <v>2978</v>
      </c>
      <c r="C44" s="43">
        <v>1210</v>
      </c>
      <c r="D44" s="43">
        <v>1210</v>
      </c>
      <c r="E44" s="43" t="s">
        <v>372</v>
      </c>
      <c r="F44" s="43" t="s">
        <v>426</v>
      </c>
      <c r="G44" s="44">
        <v>1.4522784555199999</v>
      </c>
      <c r="H44" s="44">
        <v>0.58771600000000002</v>
      </c>
      <c r="I44" s="43" t="s">
        <v>405</v>
      </c>
      <c r="J44" s="43" t="s">
        <v>406</v>
      </c>
      <c r="K44" s="43">
        <v>19</v>
      </c>
      <c r="L44" s="43">
        <v>10</v>
      </c>
      <c r="M44" s="43" t="s">
        <v>407</v>
      </c>
      <c r="N44" s="43" t="s">
        <v>436</v>
      </c>
      <c r="O44" s="43" t="s">
        <v>437</v>
      </c>
      <c r="P44" s="44">
        <v>7277.5956826700003</v>
      </c>
      <c r="Q44" s="44">
        <v>63260.9964779</v>
      </c>
      <c r="R44" s="45">
        <v>0.60924900000000004</v>
      </c>
      <c r="S44" s="45">
        <v>23.305396999999999</v>
      </c>
      <c r="T44" s="45">
        <v>0.78300000000000003</v>
      </c>
      <c r="U44" s="45">
        <v>0.6</v>
      </c>
      <c r="V44" s="45">
        <f t="shared" si="0"/>
        <v>7.7700188606628001E-2</v>
      </c>
      <c r="W44" s="45">
        <f t="shared" si="1"/>
        <v>5.4787818813008009</v>
      </c>
    </row>
    <row r="45" spans="1:23" x14ac:dyDescent="0.2">
      <c r="A45" s="43">
        <v>3056</v>
      </c>
      <c r="B45" s="43">
        <v>2984</v>
      </c>
      <c r="C45" s="43">
        <v>1210</v>
      </c>
      <c r="D45" s="43">
        <v>1210</v>
      </c>
      <c r="E45" s="43" t="s">
        <v>372</v>
      </c>
      <c r="F45" s="43" t="s">
        <v>426</v>
      </c>
      <c r="G45" s="44">
        <v>8.4983282475000005E-2</v>
      </c>
      <c r="H45" s="44">
        <v>3.4391499999999998E-2</v>
      </c>
      <c r="I45" s="43" t="s">
        <v>405</v>
      </c>
      <c r="J45" s="43" t="s">
        <v>406</v>
      </c>
      <c r="K45" s="43">
        <v>19</v>
      </c>
      <c r="L45" s="43">
        <v>10</v>
      </c>
      <c r="M45" s="43" t="s">
        <v>407</v>
      </c>
      <c r="N45" s="43" t="s">
        <v>436</v>
      </c>
      <c r="O45" s="43" t="s">
        <v>437</v>
      </c>
      <c r="P45" s="44">
        <v>795.442954719</v>
      </c>
      <c r="Q45" s="44">
        <v>3701.8569771399998</v>
      </c>
      <c r="R45" s="45">
        <v>0.60924900000000004</v>
      </c>
      <c r="S45" s="45">
        <v>23.305396999999999</v>
      </c>
      <c r="T45" s="45">
        <v>0.78300000000000003</v>
      </c>
      <c r="U45" s="45">
        <v>0.6</v>
      </c>
      <c r="V45" s="45">
        <f t="shared" si="0"/>
        <v>4.5467981754194996E-3</v>
      </c>
      <c r="W45" s="45">
        <f t="shared" si="1"/>
        <v>0.3206030243702</v>
      </c>
    </row>
    <row r="46" spans="1:23" x14ac:dyDescent="0.2">
      <c r="A46" s="43">
        <v>3060</v>
      </c>
      <c r="B46" s="43">
        <v>2988</v>
      </c>
      <c r="C46" s="43">
        <v>1210</v>
      </c>
      <c r="D46" s="43">
        <v>1210</v>
      </c>
      <c r="E46" s="43" t="s">
        <v>372</v>
      </c>
      <c r="F46" s="43" t="s">
        <v>426</v>
      </c>
      <c r="G46" s="44">
        <v>3.1298257129699998</v>
      </c>
      <c r="H46" s="44">
        <v>1.2665999999999999</v>
      </c>
      <c r="I46" s="43" t="s">
        <v>405</v>
      </c>
      <c r="J46" s="43" t="s">
        <v>406</v>
      </c>
      <c r="K46" s="43">
        <v>19</v>
      </c>
      <c r="L46" s="43">
        <v>10</v>
      </c>
      <c r="M46" s="43" t="s">
        <v>407</v>
      </c>
      <c r="N46" s="43" t="s">
        <v>436</v>
      </c>
      <c r="O46" s="43" t="s">
        <v>437</v>
      </c>
      <c r="P46" s="44">
        <v>4255.1331298699997</v>
      </c>
      <c r="Q46" s="44">
        <v>136334.66271599999</v>
      </c>
      <c r="R46" s="45">
        <v>0.60924900000000004</v>
      </c>
      <c r="S46" s="45">
        <v>23.305396999999999</v>
      </c>
      <c r="T46" s="45">
        <v>0.78300000000000003</v>
      </c>
      <c r="U46" s="45">
        <v>0.6</v>
      </c>
      <c r="V46" s="45">
        <f t="shared" si="0"/>
        <v>0.1674534279978</v>
      </c>
      <c r="W46" s="45">
        <f t="shared" si="1"/>
        <v>11.80744633608</v>
      </c>
    </row>
    <row r="47" spans="1:23" x14ac:dyDescent="0.2">
      <c r="A47" s="43">
        <v>3061</v>
      </c>
      <c r="B47" s="43">
        <v>2989</v>
      </c>
      <c r="C47" s="43">
        <v>1210</v>
      </c>
      <c r="D47" s="43">
        <v>1210</v>
      </c>
      <c r="E47" s="43" t="s">
        <v>372</v>
      </c>
      <c r="F47" s="43" t="s">
        <v>426</v>
      </c>
      <c r="G47" s="44">
        <v>1.9858356800400001</v>
      </c>
      <c r="H47" s="44">
        <v>0.80363899999999999</v>
      </c>
      <c r="I47" s="43" t="s">
        <v>405</v>
      </c>
      <c r="J47" s="43" t="s">
        <v>406</v>
      </c>
      <c r="K47" s="43">
        <v>19</v>
      </c>
      <c r="L47" s="43">
        <v>10</v>
      </c>
      <c r="M47" s="43" t="s">
        <v>407</v>
      </c>
      <c r="N47" s="43" t="s">
        <v>436</v>
      </c>
      <c r="O47" s="43" t="s">
        <v>437</v>
      </c>
      <c r="P47" s="44">
        <v>5594.3982063499998</v>
      </c>
      <c r="Q47" s="44">
        <v>86502.656211099995</v>
      </c>
      <c r="R47" s="45">
        <v>0.60924900000000004</v>
      </c>
      <c r="S47" s="45">
        <v>23.305396999999999</v>
      </c>
      <c r="T47" s="45">
        <v>0.78300000000000003</v>
      </c>
      <c r="U47" s="45">
        <v>0.6</v>
      </c>
      <c r="V47" s="45">
        <f t="shared" si="0"/>
        <v>0.106246727793087</v>
      </c>
      <c r="W47" s="45">
        <f t="shared" si="1"/>
        <v>7.4916503758731992</v>
      </c>
    </row>
    <row r="48" spans="1:23" x14ac:dyDescent="0.2">
      <c r="A48" s="43">
        <v>3062</v>
      </c>
      <c r="B48" s="43">
        <v>2990</v>
      </c>
      <c r="C48" s="43">
        <v>1210</v>
      </c>
      <c r="D48" s="43">
        <v>1210</v>
      </c>
      <c r="E48" s="43" t="s">
        <v>372</v>
      </c>
      <c r="F48" s="43" t="s">
        <v>426</v>
      </c>
      <c r="G48" s="44">
        <v>0.58605243852800004</v>
      </c>
      <c r="H48" s="44">
        <v>0.23716699999999999</v>
      </c>
      <c r="I48" s="43" t="s">
        <v>405</v>
      </c>
      <c r="J48" s="43" t="s">
        <v>406</v>
      </c>
      <c r="K48" s="43">
        <v>19</v>
      </c>
      <c r="L48" s="43">
        <v>10</v>
      </c>
      <c r="M48" s="43" t="s">
        <v>407</v>
      </c>
      <c r="N48" s="43" t="s">
        <v>436</v>
      </c>
      <c r="O48" s="43" t="s">
        <v>437</v>
      </c>
      <c r="P48" s="44">
        <v>1115.01861467</v>
      </c>
      <c r="Q48" s="44">
        <v>25528.342108600002</v>
      </c>
      <c r="R48" s="45">
        <v>0.60924900000000004</v>
      </c>
      <c r="S48" s="45">
        <v>23.305396999999999</v>
      </c>
      <c r="T48" s="45">
        <v>0.78300000000000003</v>
      </c>
      <c r="U48" s="45">
        <v>0.6</v>
      </c>
      <c r="V48" s="45">
        <f t="shared" si="0"/>
        <v>3.1355145395511E-2</v>
      </c>
      <c r="W48" s="45">
        <f t="shared" si="1"/>
        <v>2.2109084361195999</v>
      </c>
    </row>
    <row r="49" spans="1:23" x14ac:dyDescent="0.2">
      <c r="A49" s="43">
        <v>3066</v>
      </c>
      <c r="B49" s="43">
        <v>2994</v>
      </c>
      <c r="C49" s="43">
        <v>1210</v>
      </c>
      <c r="D49" s="43">
        <v>1210</v>
      </c>
      <c r="E49" s="43" t="s">
        <v>372</v>
      </c>
      <c r="F49" s="43" t="s">
        <v>426</v>
      </c>
      <c r="G49" s="44">
        <v>0.35977189831299999</v>
      </c>
      <c r="H49" s="44">
        <v>0.145595</v>
      </c>
      <c r="I49" s="43" t="s">
        <v>405</v>
      </c>
      <c r="J49" s="43" t="s">
        <v>406</v>
      </c>
      <c r="K49" s="43">
        <v>19</v>
      </c>
      <c r="L49" s="43">
        <v>10</v>
      </c>
      <c r="M49" s="43" t="s">
        <v>407</v>
      </c>
      <c r="N49" s="43" t="s">
        <v>436</v>
      </c>
      <c r="O49" s="43" t="s">
        <v>437</v>
      </c>
      <c r="P49" s="44">
        <v>790.60574448499995</v>
      </c>
      <c r="Q49" s="44">
        <v>15671.6012039</v>
      </c>
      <c r="R49" s="45">
        <v>0.60924900000000004</v>
      </c>
      <c r="S49" s="45">
        <v>23.305396999999999</v>
      </c>
      <c r="T49" s="45">
        <v>0.78300000000000003</v>
      </c>
      <c r="U49" s="45">
        <v>0.6</v>
      </c>
      <c r="V49" s="45">
        <f t="shared" si="0"/>
        <v>1.9248682969634997E-2</v>
      </c>
      <c r="W49" s="45">
        <f t="shared" si="1"/>
        <v>1.357259710486</v>
      </c>
    </row>
    <row r="50" spans="1:23" x14ac:dyDescent="0.2">
      <c r="A50" s="43">
        <v>3069</v>
      </c>
      <c r="B50" s="43">
        <v>2997</v>
      </c>
      <c r="C50" s="43">
        <v>1210</v>
      </c>
      <c r="D50" s="43">
        <v>1210</v>
      </c>
      <c r="E50" s="43" t="s">
        <v>372</v>
      </c>
      <c r="F50" s="43" t="s">
        <v>426</v>
      </c>
      <c r="G50" s="44">
        <v>0.354782511992</v>
      </c>
      <c r="H50" s="44">
        <v>0.14357500000000001</v>
      </c>
      <c r="I50" s="43" t="s">
        <v>405</v>
      </c>
      <c r="J50" s="43" t="s">
        <v>406</v>
      </c>
      <c r="K50" s="43">
        <v>19</v>
      </c>
      <c r="L50" s="43">
        <v>10</v>
      </c>
      <c r="M50" s="43" t="s">
        <v>407</v>
      </c>
      <c r="N50" s="43" t="s">
        <v>436</v>
      </c>
      <c r="O50" s="43" t="s">
        <v>437</v>
      </c>
      <c r="P50" s="44">
        <v>1137.9909069299999</v>
      </c>
      <c r="Q50" s="44">
        <v>15454.264405100001</v>
      </c>
      <c r="R50" s="45">
        <v>0.60924900000000004</v>
      </c>
      <c r="S50" s="45">
        <v>23.305396999999999</v>
      </c>
      <c r="T50" s="45">
        <v>0.78300000000000003</v>
      </c>
      <c r="U50" s="45">
        <v>0.6</v>
      </c>
      <c r="V50" s="45">
        <f t="shared" si="0"/>
        <v>1.8981624762974998E-2</v>
      </c>
      <c r="W50" s="45">
        <f t="shared" si="1"/>
        <v>1.3384289497100001</v>
      </c>
    </row>
    <row r="51" spans="1:23" x14ac:dyDescent="0.2">
      <c r="A51" s="43">
        <v>3071</v>
      </c>
      <c r="B51" s="43">
        <v>2999</v>
      </c>
      <c r="C51" s="43">
        <v>1210</v>
      </c>
      <c r="D51" s="43">
        <v>1210</v>
      </c>
      <c r="E51" s="43" t="s">
        <v>372</v>
      </c>
      <c r="F51" s="43" t="s">
        <v>426</v>
      </c>
      <c r="G51" s="44">
        <v>0.11728083242700001</v>
      </c>
      <c r="H51" s="44">
        <v>4.7461900000000001E-2</v>
      </c>
      <c r="I51" s="43" t="s">
        <v>405</v>
      </c>
      <c r="J51" s="43" t="s">
        <v>406</v>
      </c>
      <c r="K51" s="43">
        <v>19</v>
      </c>
      <c r="L51" s="43">
        <v>10</v>
      </c>
      <c r="M51" s="43" t="s">
        <v>407</v>
      </c>
      <c r="N51" s="43" t="s">
        <v>436</v>
      </c>
      <c r="O51" s="43" t="s">
        <v>437</v>
      </c>
      <c r="P51" s="44">
        <v>477.15079579500002</v>
      </c>
      <c r="Q51" s="44">
        <v>5108.7326255300004</v>
      </c>
      <c r="R51" s="45">
        <v>0.60924900000000004</v>
      </c>
      <c r="S51" s="45">
        <v>23.305396999999999</v>
      </c>
      <c r="T51" s="45">
        <v>0.78300000000000003</v>
      </c>
      <c r="U51" s="45">
        <v>0.6</v>
      </c>
      <c r="V51" s="45">
        <f t="shared" si="0"/>
        <v>6.2747969795427004E-3</v>
      </c>
      <c r="W51" s="45">
        <f t="shared" si="1"/>
        <v>0.44244736874972007</v>
      </c>
    </row>
    <row r="52" spans="1:23" x14ac:dyDescent="0.2">
      <c r="A52" s="43">
        <v>3073</v>
      </c>
      <c r="B52" s="43">
        <v>3001</v>
      </c>
      <c r="C52" s="43">
        <v>1210</v>
      </c>
      <c r="D52" s="43">
        <v>1210</v>
      </c>
      <c r="E52" s="43" t="s">
        <v>372</v>
      </c>
      <c r="F52" s="43" t="s">
        <v>426</v>
      </c>
      <c r="G52" s="44">
        <v>2.98735340082E-2</v>
      </c>
      <c r="H52" s="44">
        <v>1.20894E-2</v>
      </c>
      <c r="I52" s="43" t="s">
        <v>405</v>
      </c>
      <c r="J52" s="43" t="s">
        <v>406</v>
      </c>
      <c r="K52" s="43">
        <v>19</v>
      </c>
      <c r="L52" s="43">
        <v>10</v>
      </c>
      <c r="M52" s="43" t="s">
        <v>407</v>
      </c>
      <c r="N52" s="43" t="s">
        <v>436</v>
      </c>
      <c r="O52" s="43" t="s">
        <v>437</v>
      </c>
      <c r="P52" s="44">
        <v>232.744488031</v>
      </c>
      <c r="Q52" s="44">
        <v>1301.28593624</v>
      </c>
      <c r="R52" s="45">
        <v>0.60924900000000004</v>
      </c>
      <c r="S52" s="45">
        <v>23.305396999999999</v>
      </c>
      <c r="T52" s="45">
        <v>0.78300000000000003</v>
      </c>
      <c r="U52" s="45">
        <v>0.6</v>
      </c>
      <c r="V52" s="45">
        <f t="shared" si="0"/>
        <v>1.5983037047502E-3</v>
      </c>
      <c r="W52" s="45">
        <f t="shared" si="1"/>
        <v>0.11269930659672001</v>
      </c>
    </row>
    <row r="53" spans="1:23" x14ac:dyDescent="0.2">
      <c r="A53" s="43">
        <v>3091</v>
      </c>
      <c r="B53" s="43">
        <v>3019</v>
      </c>
      <c r="C53" s="43">
        <v>1210</v>
      </c>
      <c r="D53" s="43">
        <v>1210</v>
      </c>
      <c r="E53" s="43" t="s">
        <v>372</v>
      </c>
      <c r="F53" s="43" t="s">
        <v>426</v>
      </c>
      <c r="G53" s="44">
        <v>9.5468469400499995E-2</v>
      </c>
      <c r="H53" s="44">
        <v>3.8634700000000001E-2</v>
      </c>
      <c r="I53" s="43" t="s">
        <v>405</v>
      </c>
      <c r="J53" s="43" t="s">
        <v>406</v>
      </c>
      <c r="K53" s="43">
        <v>19</v>
      </c>
      <c r="L53" s="43">
        <v>10</v>
      </c>
      <c r="M53" s="43" t="s">
        <v>407</v>
      </c>
      <c r="N53" s="43" t="s">
        <v>436</v>
      </c>
      <c r="O53" s="43" t="s">
        <v>437</v>
      </c>
      <c r="P53" s="44">
        <v>1923.58443027</v>
      </c>
      <c r="Q53" s="44">
        <v>4158.58989268</v>
      </c>
      <c r="R53" s="45">
        <v>0.60924900000000004</v>
      </c>
      <c r="S53" s="45">
        <v>23.305396999999999</v>
      </c>
      <c r="T53" s="45">
        <v>0.78300000000000003</v>
      </c>
      <c r="U53" s="45">
        <v>0.6</v>
      </c>
      <c r="V53" s="45">
        <f t="shared" si="0"/>
        <v>5.1077790578451E-3</v>
      </c>
      <c r="W53" s="45">
        <f t="shared" si="1"/>
        <v>0.36015880859035998</v>
      </c>
    </row>
    <row r="54" spans="1:23" x14ac:dyDescent="0.2">
      <c r="A54" s="43">
        <v>3095</v>
      </c>
      <c r="B54" s="43">
        <v>3023</v>
      </c>
      <c r="C54" s="43">
        <v>1210</v>
      </c>
      <c r="D54" s="43">
        <v>1210</v>
      </c>
      <c r="E54" s="43" t="s">
        <v>372</v>
      </c>
      <c r="F54" s="43" t="s">
        <v>426</v>
      </c>
      <c r="G54" s="44">
        <v>2.6839113126799998</v>
      </c>
      <c r="H54" s="44">
        <v>1.0861400000000001</v>
      </c>
      <c r="I54" s="43" t="s">
        <v>405</v>
      </c>
      <c r="J54" s="43" t="s">
        <v>406</v>
      </c>
      <c r="K54" s="43">
        <v>19</v>
      </c>
      <c r="L54" s="43">
        <v>10</v>
      </c>
      <c r="M54" s="43" t="s">
        <v>407</v>
      </c>
      <c r="N54" s="43" t="s">
        <v>436</v>
      </c>
      <c r="O54" s="43" t="s">
        <v>437</v>
      </c>
      <c r="P54" s="44">
        <v>4269.2460285799998</v>
      </c>
      <c r="Q54" s="44">
        <v>116910.709136</v>
      </c>
      <c r="R54" s="45">
        <v>0.60924900000000004</v>
      </c>
      <c r="S54" s="45">
        <v>23.305396999999999</v>
      </c>
      <c r="T54" s="45">
        <v>0.78300000000000003</v>
      </c>
      <c r="U54" s="45">
        <v>0.6</v>
      </c>
      <c r="V54" s="45">
        <f t="shared" si="0"/>
        <v>0.14359534682262001</v>
      </c>
      <c r="W54" s="45">
        <f t="shared" si="1"/>
        <v>10.125169559032003</v>
      </c>
    </row>
    <row r="55" spans="1:23" x14ac:dyDescent="0.2">
      <c r="A55" s="43">
        <v>3097</v>
      </c>
      <c r="B55" s="43">
        <v>3025</v>
      </c>
      <c r="C55" s="43">
        <v>1210</v>
      </c>
      <c r="D55" s="43">
        <v>1210</v>
      </c>
      <c r="E55" s="43" t="s">
        <v>372</v>
      </c>
      <c r="F55" s="43" t="s">
        <v>426</v>
      </c>
      <c r="G55" s="44">
        <v>1.56350782713</v>
      </c>
      <c r="H55" s="44">
        <v>0.63272899999999999</v>
      </c>
      <c r="I55" s="43" t="s">
        <v>405</v>
      </c>
      <c r="J55" s="43" t="s">
        <v>406</v>
      </c>
      <c r="K55" s="43">
        <v>19</v>
      </c>
      <c r="L55" s="43">
        <v>10</v>
      </c>
      <c r="M55" s="43" t="s">
        <v>407</v>
      </c>
      <c r="N55" s="43" t="s">
        <v>436</v>
      </c>
      <c r="O55" s="43" t="s">
        <v>437</v>
      </c>
      <c r="P55" s="44">
        <v>3544.8812324700002</v>
      </c>
      <c r="Q55" s="44">
        <v>68106.128524600004</v>
      </c>
      <c r="R55" s="45">
        <v>0.60924900000000004</v>
      </c>
      <c r="S55" s="45">
        <v>23.305396999999999</v>
      </c>
      <c r="T55" s="45">
        <v>0.78300000000000003</v>
      </c>
      <c r="U55" s="45">
        <v>0.6</v>
      </c>
      <c r="V55" s="45">
        <f t="shared" si="0"/>
        <v>8.3651223783056991E-2</v>
      </c>
      <c r="W55" s="45">
        <f t="shared" si="1"/>
        <v>5.8984002153652</v>
      </c>
    </row>
    <row r="56" spans="1:23" x14ac:dyDescent="0.2">
      <c r="A56" s="43">
        <v>3098</v>
      </c>
      <c r="B56" s="43">
        <v>3026</v>
      </c>
      <c r="C56" s="43">
        <v>1210</v>
      </c>
      <c r="D56" s="43">
        <v>1210</v>
      </c>
      <c r="E56" s="43" t="s">
        <v>372</v>
      </c>
      <c r="F56" s="43" t="s">
        <v>426</v>
      </c>
      <c r="G56" s="44">
        <v>7.2846033790199993E-2</v>
      </c>
      <c r="H56" s="44">
        <v>2.9479700000000001E-2</v>
      </c>
      <c r="I56" s="43" t="s">
        <v>405</v>
      </c>
      <c r="J56" s="43" t="s">
        <v>406</v>
      </c>
      <c r="K56" s="43">
        <v>19</v>
      </c>
      <c r="L56" s="43">
        <v>10</v>
      </c>
      <c r="M56" s="43" t="s">
        <v>407</v>
      </c>
      <c r="N56" s="43" t="s">
        <v>436</v>
      </c>
      <c r="O56" s="43" t="s">
        <v>437</v>
      </c>
      <c r="P56" s="44">
        <v>1344.47885733</v>
      </c>
      <c r="Q56" s="44">
        <v>3173.1605392199999</v>
      </c>
      <c r="R56" s="45">
        <v>0.60924900000000004</v>
      </c>
      <c r="S56" s="45">
        <v>23.305396999999999</v>
      </c>
      <c r="T56" s="45">
        <v>0.78300000000000003</v>
      </c>
      <c r="U56" s="45">
        <v>0.6</v>
      </c>
      <c r="V56" s="45">
        <f t="shared" si="0"/>
        <v>3.8974236707300996E-3</v>
      </c>
      <c r="W56" s="45">
        <f t="shared" si="1"/>
        <v>0.27481444477636002</v>
      </c>
    </row>
    <row r="57" spans="1:23" x14ac:dyDescent="0.2">
      <c r="A57" s="43">
        <v>3254</v>
      </c>
      <c r="B57" s="43">
        <v>3191</v>
      </c>
      <c r="C57" s="43">
        <v>1230</v>
      </c>
      <c r="D57" s="43">
        <v>1230</v>
      </c>
      <c r="E57" s="43" t="s">
        <v>372</v>
      </c>
      <c r="F57" s="43" t="s">
        <v>426</v>
      </c>
      <c r="G57" s="44">
        <v>0.52601052645400004</v>
      </c>
      <c r="H57" s="44">
        <v>0.212869</v>
      </c>
      <c r="I57" s="43" t="s">
        <v>405</v>
      </c>
      <c r="J57" s="43" t="s">
        <v>406</v>
      </c>
      <c r="K57" s="43">
        <v>19</v>
      </c>
      <c r="L57" s="43">
        <v>10</v>
      </c>
      <c r="M57" s="43" t="s">
        <v>407</v>
      </c>
      <c r="N57" s="43" t="s">
        <v>459</v>
      </c>
      <c r="O57" s="43" t="s">
        <v>437</v>
      </c>
      <c r="P57" s="44">
        <v>947.88268494299996</v>
      </c>
      <c r="Q57" s="44">
        <v>22912.926880399998</v>
      </c>
      <c r="R57" s="45">
        <v>0.60924900000000004</v>
      </c>
      <c r="S57" s="45">
        <v>23.305396999999999</v>
      </c>
      <c r="T57" s="45">
        <v>0.78300000000000003</v>
      </c>
      <c r="U57" s="45">
        <v>0.6</v>
      </c>
      <c r="V57" s="45">
        <f t="shared" si="0"/>
        <v>2.8142778907676996E-2</v>
      </c>
      <c r="W57" s="45">
        <f t="shared" si="1"/>
        <v>1.9843986215972</v>
      </c>
    </row>
    <row r="58" spans="1:23" x14ac:dyDescent="0.2">
      <c r="A58" s="43">
        <v>3255</v>
      </c>
      <c r="B58" s="43">
        <v>3192</v>
      </c>
      <c r="C58" s="43">
        <v>1230</v>
      </c>
      <c r="D58" s="43">
        <v>1230</v>
      </c>
      <c r="E58" s="43" t="s">
        <v>372</v>
      </c>
      <c r="F58" s="43" t="s">
        <v>426</v>
      </c>
      <c r="G58" s="44">
        <v>0.51296714834599999</v>
      </c>
      <c r="H58" s="44">
        <v>0.20759</v>
      </c>
      <c r="I58" s="43" t="s">
        <v>405</v>
      </c>
      <c r="J58" s="43" t="s">
        <v>406</v>
      </c>
      <c r="K58" s="43">
        <v>19</v>
      </c>
      <c r="L58" s="43">
        <v>10</v>
      </c>
      <c r="M58" s="43" t="s">
        <v>407</v>
      </c>
      <c r="N58" s="43" t="s">
        <v>459</v>
      </c>
      <c r="O58" s="43" t="s">
        <v>437</v>
      </c>
      <c r="P58" s="44">
        <v>888.21053820999998</v>
      </c>
      <c r="Q58" s="44">
        <v>22344.7596027</v>
      </c>
      <c r="R58" s="45">
        <v>0.60924900000000004</v>
      </c>
      <c r="S58" s="45">
        <v>23.305396999999999</v>
      </c>
      <c r="T58" s="45">
        <v>0.78300000000000003</v>
      </c>
      <c r="U58" s="45">
        <v>0.6</v>
      </c>
      <c r="V58" s="45">
        <f t="shared" si="0"/>
        <v>2.7444857980469996E-2</v>
      </c>
      <c r="W58" s="45">
        <f t="shared" si="1"/>
        <v>1.9351869452920001</v>
      </c>
    </row>
    <row r="59" spans="1:23" x14ac:dyDescent="0.2">
      <c r="A59" s="43">
        <v>3368</v>
      </c>
      <c r="B59" s="43">
        <v>3305</v>
      </c>
      <c r="C59" s="43">
        <v>1290</v>
      </c>
      <c r="D59" s="43">
        <v>1290</v>
      </c>
      <c r="E59" s="43" t="s">
        <v>372</v>
      </c>
      <c r="F59" s="43" t="s">
        <v>426</v>
      </c>
      <c r="G59" s="44">
        <v>3.0737488093400001</v>
      </c>
      <c r="H59" s="44">
        <v>1.2439</v>
      </c>
      <c r="I59" s="43" t="s">
        <v>405</v>
      </c>
      <c r="J59" s="43" t="s">
        <v>406</v>
      </c>
      <c r="K59" s="43">
        <v>19</v>
      </c>
      <c r="L59" s="43">
        <v>10</v>
      </c>
      <c r="M59" s="43" t="s">
        <v>407</v>
      </c>
      <c r="N59" s="43" t="s">
        <v>597</v>
      </c>
      <c r="O59" s="43" t="s">
        <v>437</v>
      </c>
      <c r="P59" s="44">
        <v>4034.21694548</v>
      </c>
      <c r="Q59" s="44">
        <v>133891.96256499999</v>
      </c>
      <c r="R59" s="45">
        <v>0.60924900000000004</v>
      </c>
      <c r="S59" s="45">
        <v>23.305396999999999</v>
      </c>
      <c r="T59" s="45">
        <v>0.78300000000000003</v>
      </c>
      <c r="U59" s="45">
        <v>0.6</v>
      </c>
      <c r="V59" s="45">
        <f t="shared" si="0"/>
        <v>0.16445232834869997</v>
      </c>
      <c r="W59" s="45">
        <f t="shared" si="1"/>
        <v>11.595833331320001</v>
      </c>
    </row>
    <row r="60" spans="1:23" x14ac:dyDescent="0.2">
      <c r="A60" s="43">
        <v>3423</v>
      </c>
      <c r="B60" s="43">
        <v>3360</v>
      </c>
      <c r="C60" s="43">
        <v>1310</v>
      </c>
      <c r="D60" s="43">
        <v>1310</v>
      </c>
      <c r="E60" s="43" t="s">
        <v>372</v>
      </c>
      <c r="F60" s="43" t="s">
        <v>404</v>
      </c>
      <c r="G60" s="44">
        <v>2.1287176701499998E-2</v>
      </c>
      <c r="H60" s="44">
        <v>8.61461E-3</v>
      </c>
      <c r="I60" s="43" t="s">
        <v>405</v>
      </c>
      <c r="J60" s="43" t="s">
        <v>406</v>
      </c>
      <c r="K60" s="43">
        <v>20</v>
      </c>
      <c r="L60" s="43">
        <v>10</v>
      </c>
      <c r="M60" s="43" t="s">
        <v>407</v>
      </c>
      <c r="N60" s="43" t="s">
        <v>427</v>
      </c>
      <c r="O60" s="43" t="s">
        <v>428</v>
      </c>
      <c r="P60" s="44">
        <v>1221.38799681</v>
      </c>
      <c r="Q60" s="44">
        <v>927.26570804300002</v>
      </c>
      <c r="R60" s="45">
        <v>0.81160900000000002</v>
      </c>
      <c r="S60" s="45">
        <v>4.5321179999999996</v>
      </c>
      <c r="T60" s="45">
        <v>0.78300000000000003</v>
      </c>
      <c r="U60" s="45">
        <v>0.6</v>
      </c>
      <c r="V60" s="45">
        <f t="shared" si="0"/>
        <v>1.5171978166253297E-3</v>
      </c>
      <c r="W60" s="45">
        <f t="shared" si="1"/>
        <v>1.5616971617591999E-2</v>
      </c>
    </row>
    <row r="61" spans="1:23" x14ac:dyDescent="0.2">
      <c r="A61" s="43">
        <v>3431</v>
      </c>
      <c r="B61" s="43">
        <v>3368</v>
      </c>
      <c r="C61" s="43">
        <v>1310</v>
      </c>
      <c r="D61" s="43">
        <v>1310</v>
      </c>
      <c r="E61" s="43" t="s">
        <v>372</v>
      </c>
      <c r="F61" s="43" t="s">
        <v>404</v>
      </c>
      <c r="G61" s="44">
        <v>0.181273962447</v>
      </c>
      <c r="H61" s="44">
        <v>7.3358999999999994E-2</v>
      </c>
      <c r="I61" s="43" t="s">
        <v>405</v>
      </c>
      <c r="J61" s="43" t="s">
        <v>406</v>
      </c>
      <c r="K61" s="43">
        <v>20</v>
      </c>
      <c r="L61" s="43">
        <v>10</v>
      </c>
      <c r="M61" s="43" t="s">
        <v>407</v>
      </c>
      <c r="N61" s="43" t="s">
        <v>427</v>
      </c>
      <c r="O61" s="43" t="s">
        <v>428</v>
      </c>
      <c r="P61" s="44">
        <v>1801.65166561</v>
      </c>
      <c r="Q61" s="44">
        <v>7896.2622190599996</v>
      </c>
      <c r="R61" s="45">
        <v>0.81160900000000002</v>
      </c>
      <c r="S61" s="45">
        <v>4.5321179999999996</v>
      </c>
      <c r="T61" s="45">
        <v>0.78300000000000003</v>
      </c>
      <c r="U61" s="45">
        <v>0.6</v>
      </c>
      <c r="V61" s="45">
        <f t="shared" si="0"/>
        <v>1.2919924944926999E-2</v>
      </c>
      <c r="W61" s="45">
        <f t="shared" si="1"/>
        <v>0.13298865774479998</v>
      </c>
    </row>
    <row r="62" spans="1:23" x14ac:dyDescent="0.2">
      <c r="A62" s="43">
        <v>3433</v>
      </c>
      <c r="B62" s="43">
        <v>3370</v>
      </c>
      <c r="C62" s="43">
        <v>1310</v>
      </c>
      <c r="D62" s="43">
        <v>1310</v>
      </c>
      <c r="E62" s="43" t="s">
        <v>372</v>
      </c>
      <c r="F62" s="43" t="s">
        <v>404</v>
      </c>
      <c r="G62" s="44">
        <v>0.23296898676800001</v>
      </c>
      <c r="H62" s="44">
        <v>9.4279199999999994E-2</v>
      </c>
      <c r="I62" s="43" t="s">
        <v>405</v>
      </c>
      <c r="J62" s="43" t="s">
        <v>406</v>
      </c>
      <c r="K62" s="43">
        <v>20</v>
      </c>
      <c r="L62" s="43">
        <v>10</v>
      </c>
      <c r="M62" s="43" t="s">
        <v>407</v>
      </c>
      <c r="N62" s="43" t="s">
        <v>427</v>
      </c>
      <c r="O62" s="43" t="s">
        <v>428</v>
      </c>
      <c r="P62" s="44">
        <v>2850.32597893</v>
      </c>
      <c r="Q62" s="44">
        <v>10148.0884711</v>
      </c>
      <c r="R62" s="45">
        <v>0.81160900000000002</v>
      </c>
      <c r="S62" s="45">
        <v>4.5321179999999996</v>
      </c>
      <c r="T62" s="45">
        <v>0.78300000000000003</v>
      </c>
      <c r="U62" s="45">
        <v>0.6</v>
      </c>
      <c r="V62" s="45">
        <f t="shared" si="0"/>
        <v>1.6604372849517598E-2</v>
      </c>
      <c r="W62" s="45">
        <f t="shared" si="1"/>
        <v>0.17091378373823998</v>
      </c>
    </row>
    <row r="63" spans="1:23" x14ac:dyDescent="0.2">
      <c r="A63" s="43">
        <v>3445</v>
      </c>
      <c r="B63" s="43">
        <v>3382</v>
      </c>
      <c r="C63" s="43">
        <v>1310</v>
      </c>
      <c r="D63" s="43">
        <v>1310</v>
      </c>
      <c r="E63" s="43" t="s">
        <v>372</v>
      </c>
      <c r="F63" s="43" t="s">
        <v>426</v>
      </c>
      <c r="G63" s="44">
        <v>0.45572549803099999</v>
      </c>
      <c r="H63" s="44">
        <v>0.18442600000000001</v>
      </c>
      <c r="I63" s="43" t="s">
        <v>405</v>
      </c>
      <c r="J63" s="43" t="s">
        <v>406</v>
      </c>
      <c r="K63" s="43">
        <v>20</v>
      </c>
      <c r="L63" s="43">
        <v>10</v>
      </c>
      <c r="M63" s="43" t="s">
        <v>407</v>
      </c>
      <c r="N63" s="43" t="s">
        <v>427</v>
      </c>
      <c r="O63" s="43" t="s">
        <v>428</v>
      </c>
      <c r="P63" s="44">
        <v>3222.9590048</v>
      </c>
      <c r="Q63" s="44">
        <v>19851.323288700001</v>
      </c>
      <c r="R63" s="45">
        <v>0.81160900000000002</v>
      </c>
      <c r="S63" s="45">
        <v>4.5321179999999996</v>
      </c>
      <c r="T63" s="45">
        <v>0.78300000000000003</v>
      </c>
      <c r="U63" s="45">
        <v>0.6</v>
      </c>
      <c r="V63" s="45">
        <f t="shared" si="0"/>
        <v>3.2480950911177996E-2</v>
      </c>
      <c r="W63" s="45">
        <f t="shared" si="1"/>
        <v>0.33433615770719999</v>
      </c>
    </row>
    <row r="64" spans="1:23" x14ac:dyDescent="0.2">
      <c r="A64" s="43">
        <v>3446</v>
      </c>
      <c r="B64" s="43">
        <v>3383</v>
      </c>
      <c r="C64" s="43">
        <v>1310</v>
      </c>
      <c r="D64" s="43">
        <v>1310</v>
      </c>
      <c r="E64" s="43" t="s">
        <v>372</v>
      </c>
      <c r="F64" s="43" t="s">
        <v>426</v>
      </c>
      <c r="G64" s="44">
        <v>1.10340651872</v>
      </c>
      <c r="H64" s="44">
        <v>0.44653300000000001</v>
      </c>
      <c r="I64" s="43" t="s">
        <v>405</v>
      </c>
      <c r="J64" s="43" t="s">
        <v>406</v>
      </c>
      <c r="K64" s="43">
        <v>20</v>
      </c>
      <c r="L64" s="43">
        <v>10</v>
      </c>
      <c r="M64" s="43" t="s">
        <v>407</v>
      </c>
      <c r="N64" s="43" t="s">
        <v>427</v>
      </c>
      <c r="O64" s="43" t="s">
        <v>428</v>
      </c>
      <c r="P64" s="44">
        <v>2330.9796181699999</v>
      </c>
      <c r="Q64" s="44">
        <v>48064.195698099997</v>
      </c>
      <c r="R64" s="45">
        <v>0.81160900000000002</v>
      </c>
      <c r="S64" s="45">
        <v>4.5321179999999996</v>
      </c>
      <c r="T64" s="45">
        <v>0.78300000000000003</v>
      </c>
      <c r="U64" s="45">
        <v>0.6</v>
      </c>
      <c r="V64" s="45">
        <f t="shared" si="0"/>
        <v>7.8643013746549001E-2</v>
      </c>
      <c r="W64" s="45">
        <f t="shared" si="1"/>
        <v>0.80949609875760009</v>
      </c>
    </row>
    <row r="65" spans="1:23" x14ac:dyDescent="0.2">
      <c r="A65" s="43">
        <v>3516</v>
      </c>
      <c r="B65" s="43">
        <v>3453</v>
      </c>
      <c r="C65" s="43">
        <v>1320</v>
      </c>
      <c r="D65" s="43">
        <v>1320</v>
      </c>
      <c r="E65" s="43" t="s">
        <v>372</v>
      </c>
      <c r="F65" s="43" t="s">
        <v>404</v>
      </c>
      <c r="G65" s="44">
        <v>0.68967199101099996</v>
      </c>
      <c r="H65" s="44">
        <v>0.27910000000000001</v>
      </c>
      <c r="I65" s="43" t="s">
        <v>405</v>
      </c>
      <c r="J65" s="43" t="s">
        <v>406</v>
      </c>
      <c r="K65" s="43">
        <v>20</v>
      </c>
      <c r="L65" s="43">
        <v>10</v>
      </c>
      <c r="M65" s="43" t="s">
        <v>407</v>
      </c>
      <c r="N65" s="43" t="s">
        <v>429</v>
      </c>
      <c r="O65" s="43" t="s">
        <v>428</v>
      </c>
      <c r="P65" s="44">
        <v>1756.3306532199999</v>
      </c>
      <c r="Q65" s="44">
        <v>30041.991760100002</v>
      </c>
      <c r="R65" s="45">
        <v>0.81160900000000002</v>
      </c>
      <c r="S65" s="45">
        <v>4.5321179999999996</v>
      </c>
      <c r="T65" s="45">
        <v>0.78300000000000003</v>
      </c>
      <c r="U65" s="45">
        <v>0.6</v>
      </c>
      <c r="V65" s="45">
        <f t="shared" si="0"/>
        <v>4.9154855602299992E-2</v>
      </c>
      <c r="W65" s="45">
        <f t="shared" si="1"/>
        <v>0.50596565352</v>
      </c>
    </row>
    <row r="66" spans="1:23" x14ac:dyDescent="0.2">
      <c r="A66" s="43">
        <v>3518</v>
      </c>
      <c r="B66" s="43">
        <v>3455</v>
      </c>
      <c r="C66" s="43">
        <v>1320</v>
      </c>
      <c r="D66" s="43">
        <v>1320</v>
      </c>
      <c r="E66" s="43" t="s">
        <v>372</v>
      </c>
      <c r="F66" s="43" t="s">
        <v>404</v>
      </c>
      <c r="G66" s="44">
        <v>4.7314612830999997E-2</v>
      </c>
      <c r="H66" s="44">
        <v>1.9147500000000001E-2</v>
      </c>
      <c r="I66" s="43" t="s">
        <v>405</v>
      </c>
      <c r="J66" s="43" t="s">
        <v>406</v>
      </c>
      <c r="K66" s="43">
        <v>20</v>
      </c>
      <c r="L66" s="43">
        <v>10</v>
      </c>
      <c r="M66" s="43" t="s">
        <v>407</v>
      </c>
      <c r="N66" s="43" t="s">
        <v>429</v>
      </c>
      <c r="O66" s="43" t="s">
        <v>428</v>
      </c>
      <c r="P66" s="44">
        <v>677.403845209</v>
      </c>
      <c r="Q66" s="44">
        <v>2061.0162908299999</v>
      </c>
      <c r="R66" s="45">
        <v>0.81160900000000002</v>
      </c>
      <c r="S66" s="45">
        <v>4.5321179999999996</v>
      </c>
      <c r="T66" s="45">
        <v>0.78300000000000003</v>
      </c>
      <c r="U66" s="45">
        <v>0.6</v>
      </c>
      <c r="V66" s="45">
        <f t="shared" si="0"/>
        <v>3.3722414820674998E-3</v>
      </c>
      <c r="W66" s="45">
        <f t="shared" si="1"/>
        <v>3.4711491762000002E-2</v>
      </c>
    </row>
    <row r="67" spans="1:23" x14ac:dyDescent="0.2">
      <c r="A67" s="43">
        <v>3519</v>
      </c>
      <c r="B67" s="43">
        <v>3456</v>
      </c>
      <c r="C67" s="43">
        <v>1320</v>
      </c>
      <c r="D67" s="43">
        <v>1320</v>
      </c>
      <c r="E67" s="43" t="s">
        <v>372</v>
      </c>
      <c r="F67" s="43" t="s">
        <v>404</v>
      </c>
      <c r="G67" s="44">
        <v>4.4371775095899998E-2</v>
      </c>
      <c r="H67" s="44">
        <v>1.79566E-2</v>
      </c>
      <c r="I67" s="43" t="s">
        <v>405</v>
      </c>
      <c r="J67" s="43" t="s">
        <v>406</v>
      </c>
      <c r="K67" s="43">
        <v>20</v>
      </c>
      <c r="L67" s="43">
        <v>10</v>
      </c>
      <c r="M67" s="43" t="s">
        <v>407</v>
      </c>
      <c r="N67" s="43" t="s">
        <v>429</v>
      </c>
      <c r="O67" s="43" t="s">
        <v>428</v>
      </c>
      <c r="P67" s="44">
        <v>720.02768259799996</v>
      </c>
      <c r="Q67" s="44">
        <v>1932.8267918500001</v>
      </c>
      <c r="R67" s="45">
        <v>0.81160900000000002</v>
      </c>
      <c r="S67" s="45">
        <v>4.5321179999999996</v>
      </c>
      <c r="T67" s="45">
        <v>0.78300000000000003</v>
      </c>
      <c r="U67" s="45">
        <v>0.6</v>
      </c>
      <c r="V67" s="45">
        <f t="shared" ref="V67:V130" si="2">H67*R67*(1-T67)</f>
        <v>3.1625011827597998E-3</v>
      </c>
      <c r="W67" s="45">
        <f t="shared" ref="W67:W130" si="3">H67*S67*(1-U67)</f>
        <v>3.2552572031520004E-2</v>
      </c>
    </row>
    <row r="68" spans="1:23" x14ac:dyDescent="0.2">
      <c r="A68" s="43">
        <v>3521</v>
      </c>
      <c r="B68" s="43">
        <v>3458</v>
      </c>
      <c r="C68" s="43">
        <v>1320</v>
      </c>
      <c r="D68" s="43">
        <v>1320</v>
      </c>
      <c r="E68" s="43" t="s">
        <v>372</v>
      </c>
      <c r="F68" s="43" t="s">
        <v>404</v>
      </c>
      <c r="G68" s="44">
        <v>3.7265218405299998E-2</v>
      </c>
      <c r="H68" s="44">
        <v>1.5080700000000001E-2</v>
      </c>
      <c r="I68" s="43" t="s">
        <v>405</v>
      </c>
      <c r="J68" s="43" t="s">
        <v>406</v>
      </c>
      <c r="K68" s="43">
        <v>20</v>
      </c>
      <c r="L68" s="43">
        <v>10</v>
      </c>
      <c r="M68" s="43" t="s">
        <v>407</v>
      </c>
      <c r="N68" s="43" t="s">
        <v>429</v>
      </c>
      <c r="O68" s="43" t="s">
        <v>428</v>
      </c>
      <c r="P68" s="44">
        <v>658.03427656300005</v>
      </c>
      <c r="Q68" s="44">
        <v>1623.2664206500001</v>
      </c>
      <c r="R68" s="45">
        <v>0.81160900000000002</v>
      </c>
      <c r="S68" s="45">
        <v>4.5321179999999996</v>
      </c>
      <c r="T68" s="45">
        <v>0.78300000000000003</v>
      </c>
      <c r="U68" s="45">
        <v>0.6</v>
      </c>
      <c r="V68" s="45">
        <f t="shared" si="2"/>
        <v>2.6560001106470999E-3</v>
      </c>
      <c r="W68" s="45">
        <f t="shared" si="3"/>
        <v>2.7339004769039998E-2</v>
      </c>
    </row>
    <row r="69" spans="1:23" x14ac:dyDescent="0.2">
      <c r="A69" s="43">
        <v>3531</v>
      </c>
      <c r="B69" s="43">
        <v>3468</v>
      </c>
      <c r="C69" s="43">
        <v>1320</v>
      </c>
      <c r="D69" s="43">
        <v>1320</v>
      </c>
      <c r="E69" s="43" t="s">
        <v>372</v>
      </c>
      <c r="F69" s="43" t="s">
        <v>426</v>
      </c>
      <c r="G69" s="44">
        <v>0.82780676200400005</v>
      </c>
      <c r="H69" s="44">
        <v>0.33500099999999999</v>
      </c>
      <c r="I69" s="43" t="s">
        <v>405</v>
      </c>
      <c r="J69" s="43" t="s">
        <v>406</v>
      </c>
      <c r="K69" s="43">
        <v>20</v>
      </c>
      <c r="L69" s="43">
        <v>10</v>
      </c>
      <c r="M69" s="43" t="s">
        <v>407</v>
      </c>
      <c r="N69" s="43" t="s">
        <v>429</v>
      </c>
      <c r="O69" s="43" t="s">
        <v>428</v>
      </c>
      <c r="P69" s="44">
        <v>1475.83921872</v>
      </c>
      <c r="Q69" s="44">
        <v>36059.118316</v>
      </c>
      <c r="R69" s="45">
        <v>0.81160900000000002</v>
      </c>
      <c r="S69" s="45">
        <v>4.5321179999999996</v>
      </c>
      <c r="T69" s="45">
        <v>0.78300000000000003</v>
      </c>
      <c r="U69" s="45">
        <v>0.6</v>
      </c>
      <c r="V69" s="45">
        <f t="shared" si="2"/>
        <v>5.9000092374152997E-2</v>
      </c>
      <c r="W69" s="45">
        <f t="shared" si="3"/>
        <v>0.60730562484719997</v>
      </c>
    </row>
    <row r="70" spans="1:23" x14ac:dyDescent="0.2">
      <c r="A70" s="43">
        <v>3532</v>
      </c>
      <c r="B70" s="43">
        <v>3469</v>
      </c>
      <c r="C70" s="43">
        <v>1320</v>
      </c>
      <c r="D70" s="43">
        <v>1320</v>
      </c>
      <c r="E70" s="43" t="s">
        <v>372</v>
      </c>
      <c r="F70" s="43" t="s">
        <v>426</v>
      </c>
      <c r="G70" s="44">
        <v>0.33279970037200002</v>
      </c>
      <c r="H70" s="44">
        <v>0.13467899999999999</v>
      </c>
      <c r="I70" s="43" t="s">
        <v>405</v>
      </c>
      <c r="J70" s="43" t="s">
        <v>406</v>
      </c>
      <c r="K70" s="43">
        <v>20</v>
      </c>
      <c r="L70" s="43">
        <v>10</v>
      </c>
      <c r="M70" s="43" t="s">
        <v>407</v>
      </c>
      <c r="N70" s="43" t="s">
        <v>429</v>
      </c>
      <c r="O70" s="43" t="s">
        <v>428</v>
      </c>
      <c r="P70" s="44">
        <v>790.27231040900006</v>
      </c>
      <c r="Q70" s="44">
        <v>14496.696961199999</v>
      </c>
      <c r="R70" s="45">
        <v>0.81160900000000002</v>
      </c>
      <c r="S70" s="45">
        <v>4.5321179999999996</v>
      </c>
      <c r="T70" s="45">
        <v>0.78300000000000003</v>
      </c>
      <c r="U70" s="45">
        <v>0.6</v>
      </c>
      <c r="V70" s="45">
        <f t="shared" si="2"/>
        <v>2.3719551406886995E-2</v>
      </c>
      <c r="W70" s="45">
        <f t="shared" si="3"/>
        <v>0.24415244804879999</v>
      </c>
    </row>
    <row r="71" spans="1:23" x14ac:dyDescent="0.2">
      <c r="A71" s="43">
        <v>3533</v>
      </c>
      <c r="B71" s="43">
        <v>3470</v>
      </c>
      <c r="C71" s="43">
        <v>1320</v>
      </c>
      <c r="D71" s="43">
        <v>1320</v>
      </c>
      <c r="E71" s="43" t="s">
        <v>372</v>
      </c>
      <c r="F71" s="43" t="s">
        <v>426</v>
      </c>
      <c r="G71" s="44">
        <v>0.17653976782799999</v>
      </c>
      <c r="H71" s="44">
        <v>7.1443099999999995E-2</v>
      </c>
      <c r="I71" s="43" t="s">
        <v>405</v>
      </c>
      <c r="J71" s="43" t="s">
        <v>406</v>
      </c>
      <c r="K71" s="43">
        <v>20</v>
      </c>
      <c r="L71" s="43">
        <v>10</v>
      </c>
      <c r="M71" s="43" t="s">
        <v>407</v>
      </c>
      <c r="N71" s="43" t="s">
        <v>429</v>
      </c>
      <c r="O71" s="43" t="s">
        <v>428</v>
      </c>
      <c r="P71" s="44">
        <v>385.52136889799999</v>
      </c>
      <c r="Q71" s="44">
        <v>7690.0415263300001</v>
      </c>
      <c r="R71" s="45">
        <v>0.81160900000000002</v>
      </c>
      <c r="S71" s="45">
        <v>4.5321179999999996</v>
      </c>
      <c r="T71" s="45">
        <v>0.78300000000000003</v>
      </c>
      <c r="U71" s="45">
        <v>0.6</v>
      </c>
      <c r="V71" s="45">
        <f t="shared" si="2"/>
        <v>1.2582498259694298E-2</v>
      </c>
      <c r="W71" s="45">
        <f t="shared" si="3"/>
        <v>0.12951542379431999</v>
      </c>
    </row>
    <row r="72" spans="1:23" x14ac:dyDescent="0.2">
      <c r="A72" s="43">
        <v>3538</v>
      </c>
      <c r="B72" s="43">
        <v>3475</v>
      </c>
      <c r="C72" s="43">
        <v>1320</v>
      </c>
      <c r="D72" s="43">
        <v>1320</v>
      </c>
      <c r="E72" s="43" t="s">
        <v>372</v>
      </c>
      <c r="F72" s="43" t="s">
        <v>426</v>
      </c>
      <c r="G72" s="44">
        <v>0.213411857442</v>
      </c>
      <c r="H72" s="44">
        <v>8.6364700000000003E-2</v>
      </c>
      <c r="I72" s="43" t="s">
        <v>405</v>
      </c>
      <c r="J72" s="43" t="s">
        <v>406</v>
      </c>
      <c r="K72" s="43">
        <v>20</v>
      </c>
      <c r="L72" s="43">
        <v>10</v>
      </c>
      <c r="M72" s="43" t="s">
        <v>407</v>
      </c>
      <c r="N72" s="43" t="s">
        <v>429</v>
      </c>
      <c r="O72" s="43" t="s">
        <v>428</v>
      </c>
      <c r="P72" s="44">
        <v>724.48021934200005</v>
      </c>
      <c r="Q72" s="44">
        <v>9296.1833253500008</v>
      </c>
      <c r="R72" s="45">
        <v>0.81160900000000002</v>
      </c>
      <c r="S72" s="45">
        <v>4.5321179999999996</v>
      </c>
      <c r="T72" s="45">
        <v>0.78300000000000003</v>
      </c>
      <c r="U72" s="45">
        <v>0.6</v>
      </c>
      <c r="V72" s="45">
        <f t="shared" si="2"/>
        <v>1.52104778130991E-2</v>
      </c>
      <c r="W72" s="45">
        <f t="shared" si="3"/>
        <v>0.15656600457384001</v>
      </c>
    </row>
    <row r="73" spans="1:23" x14ac:dyDescent="0.2">
      <c r="A73" s="43">
        <v>3620</v>
      </c>
      <c r="B73" s="43">
        <v>3567</v>
      </c>
      <c r="C73" s="43">
        <v>1330</v>
      </c>
      <c r="D73" s="43">
        <v>1330</v>
      </c>
      <c r="E73" s="43" t="s">
        <v>372</v>
      </c>
      <c r="F73" s="43" t="s">
        <v>472</v>
      </c>
      <c r="G73" s="44">
        <v>0.95466649622499999</v>
      </c>
      <c r="H73" s="44">
        <v>0.38634000000000002</v>
      </c>
      <c r="I73" s="43" t="s">
        <v>405</v>
      </c>
      <c r="J73" s="43" t="s">
        <v>406</v>
      </c>
      <c r="K73" s="43">
        <v>21</v>
      </c>
      <c r="L73" s="43">
        <v>10</v>
      </c>
      <c r="M73" s="43" t="s">
        <v>407</v>
      </c>
      <c r="N73" s="43" t="s">
        <v>539</v>
      </c>
      <c r="O73" s="43" t="s">
        <v>540</v>
      </c>
      <c r="P73" s="44">
        <v>3532.4523285300002</v>
      </c>
      <c r="Q73" s="44">
        <v>41585.106234600004</v>
      </c>
      <c r="R73" s="45">
        <v>1.2503169999999999</v>
      </c>
      <c r="S73" s="45">
        <v>6.4719680000000004</v>
      </c>
      <c r="T73" s="45">
        <v>0.78300000000000003</v>
      </c>
      <c r="U73" s="45">
        <v>0.6</v>
      </c>
      <c r="V73" s="45">
        <f t="shared" si="2"/>
        <v>0.10482130094225997</v>
      </c>
      <c r="W73" s="45">
        <f t="shared" si="3"/>
        <v>1.0001520468480001</v>
      </c>
    </row>
    <row r="74" spans="1:23" x14ac:dyDescent="0.2">
      <c r="A74" s="43">
        <v>3621</v>
      </c>
      <c r="B74" s="43">
        <v>3568</v>
      </c>
      <c r="C74" s="43">
        <v>1330</v>
      </c>
      <c r="D74" s="43">
        <v>1330</v>
      </c>
      <c r="E74" s="43" t="s">
        <v>372</v>
      </c>
      <c r="F74" s="43" t="s">
        <v>472</v>
      </c>
      <c r="G74" s="44">
        <v>0.185232484989</v>
      </c>
      <c r="H74" s="44">
        <v>7.4960899999999997E-2</v>
      </c>
      <c r="I74" s="43" t="s">
        <v>405</v>
      </c>
      <c r="J74" s="43" t="s">
        <v>406</v>
      </c>
      <c r="K74" s="43">
        <v>21</v>
      </c>
      <c r="L74" s="43">
        <v>10</v>
      </c>
      <c r="M74" s="43" t="s">
        <v>407</v>
      </c>
      <c r="N74" s="43" t="s">
        <v>539</v>
      </c>
      <c r="O74" s="43" t="s">
        <v>540</v>
      </c>
      <c r="P74" s="44">
        <v>638.017769445</v>
      </c>
      <c r="Q74" s="44">
        <v>8068.6947712499996</v>
      </c>
      <c r="R74" s="45">
        <v>1.2503169999999999</v>
      </c>
      <c r="S74" s="45">
        <v>6.4719680000000004</v>
      </c>
      <c r="T74" s="45">
        <v>0.78300000000000003</v>
      </c>
      <c r="U74" s="45">
        <v>0.6</v>
      </c>
      <c r="V74" s="45">
        <f t="shared" si="2"/>
        <v>2.0338300610350094E-2</v>
      </c>
      <c r="W74" s="45">
        <f t="shared" si="3"/>
        <v>0.19405781842048</v>
      </c>
    </row>
    <row r="75" spans="1:23" x14ac:dyDescent="0.2">
      <c r="A75" s="43">
        <v>3665</v>
      </c>
      <c r="B75" s="43">
        <v>3612</v>
      </c>
      <c r="C75" s="43">
        <v>1330</v>
      </c>
      <c r="D75" s="43">
        <v>1330</v>
      </c>
      <c r="E75" s="43" t="s">
        <v>372</v>
      </c>
      <c r="F75" s="43" t="s">
        <v>596</v>
      </c>
      <c r="G75" s="44">
        <v>0.52096464860299996</v>
      </c>
      <c r="H75" s="44">
        <v>0.21082699999999999</v>
      </c>
      <c r="I75" s="43" t="s">
        <v>405</v>
      </c>
      <c r="J75" s="43" t="s">
        <v>406</v>
      </c>
      <c r="K75" s="43">
        <v>21</v>
      </c>
      <c r="L75" s="43">
        <v>10</v>
      </c>
      <c r="M75" s="43" t="s">
        <v>407</v>
      </c>
      <c r="N75" s="43" t="s">
        <v>539</v>
      </c>
      <c r="O75" s="43" t="s">
        <v>540</v>
      </c>
      <c r="P75" s="44">
        <v>2323.8885431200001</v>
      </c>
      <c r="Q75" s="44">
        <v>22693.129320399999</v>
      </c>
      <c r="R75" s="45">
        <v>1.2503169999999999</v>
      </c>
      <c r="S75" s="45">
        <v>6.4719680000000004</v>
      </c>
      <c r="T75" s="45">
        <v>0.78300000000000003</v>
      </c>
      <c r="U75" s="45">
        <v>0.6</v>
      </c>
      <c r="V75" s="45">
        <f t="shared" si="2"/>
        <v>5.7201326328502979E-2</v>
      </c>
      <c r="W75" s="45">
        <f t="shared" si="3"/>
        <v>0.54578623901440004</v>
      </c>
    </row>
    <row r="76" spans="1:23" x14ac:dyDescent="0.2">
      <c r="A76" s="43">
        <v>3676</v>
      </c>
      <c r="B76" s="43">
        <v>3623</v>
      </c>
      <c r="C76" s="43">
        <v>1330</v>
      </c>
      <c r="D76" s="43">
        <v>1330</v>
      </c>
      <c r="E76" s="43" t="s">
        <v>372</v>
      </c>
      <c r="F76" s="43" t="s">
        <v>555</v>
      </c>
      <c r="G76" s="44">
        <v>0.72934471934800005</v>
      </c>
      <c r="H76" s="44">
        <v>0.295155</v>
      </c>
      <c r="I76" s="43" t="s">
        <v>405</v>
      </c>
      <c r="J76" s="43" t="s">
        <v>406</v>
      </c>
      <c r="K76" s="43">
        <v>21</v>
      </c>
      <c r="L76" s="43">
        <v>10</v>
      </c>
      <c r="M76" s="43" t="s">
        <v>407</v>
      </c>
      <c r="N76" s="43" t="s">
        <v>539</v>
      </c>
      <c r="O76" s="43" t="s">
        <v>540</v>
      </c>
      <c r="P76" s="44">
        <v>3189.0796095599999</v>
      </c>
      <c r="Q76" s="44">
        <v>31770.128893900001</v>
      </c>
      <c r="R76" s="45">
        <v>1.2503169999999999</v>
      </c>
      <c r="S76" s="45">
        <v>6.4719680000000004</v>
      </c>
      <c r="T76" s="45">
        <v>0.78300000000000003</v>
      </c>
      <c r="U76" s="45">
        <v>0.6</v>
      </c>
      <c r="V76" s="45">
        <f t="shared" si="2"/>
        <v>8.0081097167294987E-2</v>
      </c>
      <c r="W76" s="45">
        <f t="shared" si="3"/>
        <v>0.76409348601600013</v>
      </c>
    </row>
    <row r="77" spans="1:23" x14ac:dyDescent="0.2">
      <c r="A77" s="43">
        <v>3677</v>
      </c>
      <c r="B77" s="43">
        <v>3624</v>
      </c>
      <c r="C77" s="43">
        <v>1330</v>
      </c>
      <c r="D77" s="43">
        <v>1330</v>
      </c>
      <c r="E77" s="43" t="s">
        <v>372</v>
      </c>
      <c r="F77" s="43" t="s">
        <v>555</v>
      </c>
      <c r="G77" s="44">
        <v>5.54548536316E-2</v>
      </c>
      <c r="H77" s="44">
        <v>2.2441800000000001E-2</v>
      </c>
      <c r="I77" s="43" t="s">
        <v>405</v>
      </c>
      <c r="J77" s="43" t="s">
        <v>406</v>
      </c>
      <c r="K77" s="43">
        <v>21</v>
      </c>
      <c r="L77" s="43">
        <v>10</v>
      </c>
      <c r="M77" s="43" t="s">
        <v>407</v>
      </c>
      <c r="N77" s="43" t="s">
        <v>539</v>
      </c>
      <c r="O77" s="43" t="s">
        <v>540</v>
      </c>
      <c r="P77" s="44">
        <v>390.24355530700001</v>
      </c>
      <c r="Q77" s="44">
        <v>2415.6037617500001</v>
      </c>
      <c r="R77" s="45">
        <v>1.2503169999999999</v>
      </c>
      <c r="S77" s="45">
        <v>6.4719680000000004</v>
      </c>
      <c r="T77" s="45">
        <v>0.78300000000000003</v>
      </c>
      <c r="U77" s="45">
        <v>0.6</v>
      </c>
      <c r="V77" s="45">
        <f t="shared" si="2"/>
        <v>6.0888819989801989E-3</v>
      </c>
      <c r="W77" s="45">
        <f t="shared" si="3"/>
        <v>5.8097044584960011E-2</v>
      </c>
    </row>
    <row r="78" spans="1:23" x14ac:dyDescent="0.2">
      <c r="A78" s="43">
        <v>3703</v>
      </c>
      <c r="B78" s="43">
        <v>3660</v>
      </c>
      <c r="C78" s="43">
        <v>1330</v>
      </c>
      <c r="D78" s="43">
        <v>1330</v>
      </c>
      <c r="E78" s="43" t="s">
        <v>372</v>
      </c>
      <c r="F78" s="43" t="s">
        <v>404</v>
      </c>
      <c r="G78" s="44">
        <v>2.8618190620899997E-4</v>
      </c>
      <c r="H78" s="44">
        <v>1.15814E-4</v>
      </c>
      <c r="I78" s="43" t="s">
        <v>405</v>
      </c>
      <c r="J78" s="43" t="s">
        <v>406</v>
      </c>
      <c r="K78" s="43">
        <v>21</v>
      </c>
      <c r="L78" s="43">
        <v>10</v>
      </c>
      <c r="M78" s="43" t="s">
        <v>407</v>
      </c>
      <c r="N78" s="43" t="s">
        <v>539</v>
      </c>
      <c r="O78" s="43" t="s">
        <v>540</v>
      </c>
      <c r="P78" s="44">
        <v>85.400972282300003</v>
      </c>
      <c r="Q78" s="44">
        <v>12.4660339702</v>
      </c>
      <c r="R78" s="45">
        <v>1.2503169999999999</v>
      </c>
      <c r="S78" s="45">
        <v>6.4719680000000004</v>
      </c>
      <c r="T78" s="45">
        <v>0.78300000000000003</v>
      </c>
      <c r="U78" s="45">
        <v>0.6</v>
      </c>
      <c r="V78" s="45">
        <f t="shared" si="2"/>
        <v>3.1422514229245989E-5</v>
      </c>
      <c r="W78" s="45">
        <f t="shared" si="3"/>
        <v>2.9981780078080003E-4</v>
      </c>
    </row>
    <row r="79" spans="1:23" x14ac:dyDescent="0.2">
      <c r="A79" s="43">
        <v>3711</v>
      </c>
      <c r="B79" s="43">
        <v>3668</v>
      </c>
      <c r="C79" s="43">
        <v>1330</v>
      </c>
      <c r="D79" s="43">
        <v>1330</v>
      </c>
      <c r="E79" s="43" t="s">
        <v>372</v>
      </c>
      <c r="F79" s="43" t="s">
        <v>404</v>
      </c>
      <c r="G79" s="44">
        <v>0.86891971064600004</v>
      </c>
      <c r="H79" s="44">
        <v>0.35163899999999998</v>
      </c>
      <c r="I79" s="43" t="s">
        <v>405</v>
      </c>
      <c r="J79" s="43" t="s">
        <v>406</v>
      </c>
      <c r="K79" s="43">
        <v>21</v>
      </c>
      <c r="L79" s="43">
        <v>10</v>
      </c>
      <c r="M79" s="43" t="s">
        <v>407</v>
      </c>
      <c r="N79" s="43" t="s">
        <v>539</v>
      </c>
      <c r="O79" s="43" t="s">
        <v>540</v>
      </c>
      <c r="P79" s="44">
        <v>7982.0602360700004</v>
      </c>
      <c r="Q79" s="44">
        <v>37849.991195299997</v>
      </c>
      <c r="R79" s="45">
        <v>1.2503169999999999</v>
      </c>
      <c r="S79" s="45">
        <v>6.4719680000000004</v>
      </c>
      <c r="T79" s="45">
        <v>0.78300000000000003</v>
      </c>
      <c r="U79" s="45">
        <v>0.6</v>
      </c>
      <c r="V79" s="45">
        <f t="shared" si="2"/>
        <v>9.5406267645170975E-2</v>
      </c>
      <c r="W79" s="45">
        <f t="shared" si="3"/>
        <v>0.9103185422208</v>
      </c>
    </row>
    <row r="80" spans="1:23" x14ac:dyDescent="0.2">
      <c r="A80" s="43">
        <v>3717</v>
      </c>
      <c r="B80" s="43">
        <v>3674</v>
      </c>
      <c r="C80" s="43">
        <v>1330</v>
      </c>
      <c r="D80" s="43">
        <v>1330</v>
      </c>
      <c r="E80" s="43" t="s">
        <v>372</v>
      </c>
      <c r="F80" s="43" t="s">
        <v>404</v>
      </c>
      <c r="G80" s="44">
        <v>0.766765593583</v>
      </c>
      <c r="H80" s="44">
        <v>0.31029899999999999</v>
      </c>
      <c r="I80" s="43" t="s">
        <v>405</v>
      </c>
      <c r="J80" s="43" t="s">
        <v>406</v>
      </c>
      <c r="K80" s="43">
        <v>21</v>
      </c>
      <c r="L80" s="43">
        <v>10</v>
      </c>
      <c r="M80" s="43" t="s">
        <v>407</v>
      </c>
      <c r="N80" s="43" t="s">
        <v>539</v>
      </c>
      <c r="O80" s="43" t="s">
        <v>540</v>
      </c>
      <c r="P80" s="44">
        <v>1394.71993486</v>
      </c>
      <c r="Q80" s="44">
        <v>33400.175655400002</v>
      </c>
      <c r="R80" s="45">
        <v>1.2503169999999999</v>
      </c>
      <c r="S80" s="45">
        <v>6.4719680000000004</v>
      </c>
      <c r="T80" s="45">
        <v>0.78300000000000003</v>
      </c>
      <c r="U80" s="45">
        <v>0.6</v>
      </c>
      <c r="V80" s="45">
        <f t="shared" si="2"/>
        <v>8.4189948907910983E-2</v>
      </c>
      <c r="W80" s="45">
        <f t="shared" si="3"/>
        <v>0.80329807937280018</v>
      </c>
    </row>
    <row r="81" spans="1:23" x14ac:dyDescent="0.2">
      <c r="A81" s="43">
        <v>3723</v>
      </c>
      <c r="B81" s="43">
        <v>3680</v>
      </c>
      <c r="C81" s="43">
        <v>1330</v>
      </c>
      <c r="D81" s="43">
        <v>1330</v>
      </c>
      <c r="E81" s="43" t="s">
        <v>372</v>
      </c>
      <c r="F81" s="43" t="s">
        <v>404</v>
      </c>
      <c r="G81" s="44">
        <v>0.66749113421999995</v>
      </c>
      <c r="H81" s="44">
        <v>0.27012399999999998</v>
      </c>
      <c r="I81" s="43" t="s">
        <v>405</v>
      </c>
      <c r="J81" s="43" t="s">
        <v>406</v>
      </c>
      <c r="K81" s="43">
        <v>21</v>
      </c>
      <c r="L81" s="43">
        <v>10</v>
      </c>
      <c r="M81" s="43" t="s">
        <v>407</v>
      </c>
      <c r="N81" s="43" t="s">
        <v>539</v>
      </c>
      <c r="O81" s="43" t="s">
        <v>540</v>
      </c>
      <c r="P81" s="44">
        <v>5139.9577040100003</v>
      </c>
      <c r="Q81" s="44">
        <v>29075.797503099999</v>
      </c>
      <c r="R81" s="45">
        <v>1.2503169999999999</v>
      </c>
      <c r="S81" s="45">
        <v>6.4719680000000004</v>
      </c>
      <c r="T81" s="45">
        <v>0.78300000000000003</v>
      </c>
      <c r="U81" s="45">
        <v>0.6</v>
      </c>
      <c r="V81" s="45">
        <f t="shared" si="2"/>
        <v>7.3289716559835974E-2</v>
      </c>
      <c r="W81" s="45">
        <f t="shared" si="3"/>
        <v>0.69929355361279999</v>
      </c>
    </row>
    <row r="82" spans="1:23" x14ac:dyDescent="0.2">
      <c r="A82" s="43">
        <v>3724</v>
      </c>
      <c r="B82" s="43">
        <v>3681</v>
      </c>
      <c r="C82" s="43">
        <v>1330</v>
      </c>
      <c r="D82" s="43">
        <v>1330</v>
      </c>
      <c r="E82" s="43" t="s">
        <v>372</v>
      </c>
      <c r="F82" s="43" t="s">
        <v>404</v>
      </c>
      <c r="G82" s="44">
        <v>0.80930803582599997</v>
      </c>
      <c r="H82" s="44">
        <v>0.327515</v>
      </c>
      <c r="I82" s="43" t="s">
        <v>405</v>
      </c>
      <c r="J82" s="43" t="s">
        <v>406</v>
      </c>
      <c r="K82" s="43">
        <v>21</v>
      </c>
      <c r="L82" s="43">
        <v>10</v>
      </c>
      <c r="M82" s="43" t="s">
        <v>407</v>
      </c>
      <c r="N82" s="43" t="s">
        <v>539</v>
      </c>
      <c r="O82" s="43" t="s">
        <v>540</v>
      </c>
      <c r="P82" s="44">
        <v>4555.9129898800002</v>
      </c>
      <c r="Q82" s="44">
        <v>35253.317026899997</v>
      </c>
      <c r="R82" s="45">
        <v>1.2503169999999999</v>
      </c>
      <c r="S82" s="45">
        <v>6.4719680000000004</v>
      </c>
      <c r="T82" s="45">
        <v>0.78300000000000003</v>
      </c>
      <c r="U82" s="45">
        <v>0.6</v>
      </c>
      <c r="V82" s="45">
        <f t="shared" si="2"/>
        <v>8.8860973179334973E-2</v>
      </c>
      <c r="W82" s="45">
        <f t="shared" si="3"/>
        <v>0.84786663980800003</v>
      </c>
    </row>
    <row r="83" spans="1:23" x14ac:dyDescent="0.2">
      <c r="A83" s="43">
        <v>3727</v>
      </c>
      <c r="B83" s="43">
        <v>3684</v>
      </c>
      <c r="C83" s="43">
        <v>1330</v>
      </c>
      <c r="D83" s="43">
        <v>1330</v>
      </c>
      <c r="E83" s="43" t="s">
        <v>372</v>
      </c>
      <c r="F83" s="43" t="s">
        <v>404</v>
      </c>
      <c r="G83" s="44">
        <v>0.16484482040699999</v>
      </c>
      <c r="H83" s="44">
        <v>6.67103E-2</v>
      </c>
      <c r="I83" s="43" t="s">
        <v>405</v>
      </c>
      <c r="J83" s="43" t="s">
        <v>406</v>
      </c>
      <c r="K83" s="43">
        <v>21</v>
      </c>
      <c r="L83" s="43">
        <v>10</v>
      </c>
      <c r="M83" s="43" t="s">
        <v>407</v>
      </c>
      <c r="N83" s="43" t="s">
        <v>539</v>
      </c>
      <c r="O83" s="43" t="s">
        <v>540</v>
      </c>
      <c r="P83" s="44">
        <v>1333.27589844</v>
      </c>
      <c r="Q83" s="44">
        <v>7180.6116544099996</v>
      </c>
      <c r="R83" s="45">
        <v>1.2503169999999999</v>
      </c>
      <c r="S83" s="45">
        <v>6.4719680000000004</v>
      </c>
      <c r="T83" s="45">
        <v>0.78300000000000003</v>
      </c>
      <c r="U83" s="45">
        <v>0.6</v>
      </c>
      <c r="V83" s="45">
        <f t="shared" si="2"/>
        <v>1.8099757809826696E-2</v>
      </c>
      <c r="W83" s="45">
        <f t="shared" si="3"/>
        <v>0.17269877074816001</v>
      </c>
    </row>
    <row r="84" spans="1:23" x14ac:dyDescent="0.2">
      <c r="A84" s="43">
        <v>3747</v>
      </c>
      <c r="B84" s="43">
        <v>3704</v>
      </c>
      <c r="C84" s="43">
        <v>1330</v>
      </c>
      <c r="D84" s="43">
        <v>1330</v>
      </c>
      <c r="E84" s="43" t="s">
        <v>372</v>
      </c>
      <c r="F84" s="43" t="s">
        <v>404</v>
      </c>
      <c r="G84" s="44">
        <v>5.0678678943000002E-2</v>
      </c>
      <c r="H84" s="44">
        <v>2.05089E-2</v>
      </c>
      <c r="I84" s="43" t="s">
        <v>405</v>
      </c>
      <c r="J84" s="43" t="s">
        <v>406</v>
      </c>
      <c r="K84" s="43">
        <v>21</v>
      </c>
      <c r="L84" s="43">
        <v>10</v>
      </c>
      <c r="M84" s="43" t="s">
        <v>407</v>
      </c>
      <c r="N84" s="43" t="s">
        <v>539</v>
      </c>
      <c r="O84" s="43" t="s">
        <v>540</v>
      </c>
      <c r="P84" s="44">
        <v>2455.9601926599998</v>
      </c>
      <c r="Q84" s="44">
        <v>2207.55442451</v>
      </c>
      <c r="R84" s="45">
        <v>1.2503169999999999</v>
      </c>
      <c r="S84" s="45">
        <v>6.4719680000000004</v>
      </c>
      <c r="T84" s="45">
        <v>0.78300000000000003</v>
      </c>
      <c r="U84" s="45">
        <v>0.6</v>
      </c>
      <c r="V84" s="45">
        <f t="shared" si="2"/>
        <v>5.5644499117220988E-3</v>
      </c>
      <c r="W84" s="45">
        <f t="shared" si="3"/>
        <v>5.3093177806080007E-2</v>
      </c>
    </row>
    <row r="85" spans="1:23" x14ac:dyDescent="0.2">
      <c r="A85" s="43">
        <v>3748</v>
      </c>
      <c r="B85" s="43">
        <v>3705</v>
      </c>
      <c r="C85" s="43">
        <v>1330</v>
      </c>
      <c r="D85" s="43">
        <v>1330</v>
      </c>
      <c r="E85" s="43" t="s">
        <v>372</v>
      </c>
      <c r="F85" s="43" t="s">
        <v>404</v>
      </c>
      <c r="G85" s="44">
        <v>7.1744842072199999E-2</v>
      </c>
      <c r="H85" s="44">
        <v>2.90341E-2</v>
      </c>
      <c r="I85" s="43" t="s">
        <v>405</v>
      </c>
      <c r="J85" s="43" t="s">
        <v>406</v>
      </c>
      <c r="K85" s="43">
        <v>21</v>
      </c>
      <c r="L85" s="43">
        <v>10</v>
      </c>
      <c r="M85" s="43" t="s">
        <v>407</v>
      </c>
      <c r="N85" s="43" t="s">
        <v>539</v>
      </c>
      <c r="O85" s="43" t="s">
        <v>540</v>
      </c>
      <c r="P85" s="44">
        <v>2268.6773442200001</v>
      </c>
      <c r="Q85" s="44">
        <v>3125.1928198599999</v>
      </c>
      <c r="R85" s="45">
        <v>1.2503169999999999</v>
      </c>
      <c r="S85" s="45">
        <v>6.4719680000000004</v>
      </c>
      <c r="T85" s="45">
        <v>0.78300000000000003</v>
      </c>
      <c r="U85" s="45">
        <v>0.6</v>
      </c>
      <c r="V85" s="45">
        <f t="shared" si="2"/>
        <v>7.8774968517048988E-3</v>
      </c>
      <c r="W85" s="45">
        <f t="shared" si="3"/>
        <v>7.5163106443520006E-2</v>
      </c>
    </row>
    <row r="86" spans="1:23" x14ac:dyDescent="0.2">
      <c r="A86" s="43">
        <v>3758</v>
      </c>
      <c r="B86" s="43">
        <v>3715</v>
      </c>
      <c r="C86" s="43">
        <v>1330</v>
      </c>
      <c r="D86" s="43">
        <v>1330</v>
      </c>
      <c r="E86" s="43" t="s">
        <v>372</v>
      </c>
      <c r="F86" s="43" t="s">
        <v>404</v>
      </c>
      <c r="G86" s="44">
        <v>3.3023682710200002E-2</v>
      </c>
      <c r="H86" s="44">
        <v>1.33642E-2</v>
      </c>
      <c r="I86" s="43" t="s">
        <v>405</v>
      </c>
      <c r="J86" s="43" t="s">
        <v>406</v>
      </c>
      <c r="K86" s="43">
        <v>21</v>
      </c>
      <c r="L86" s="43">
        <v>10</v>
      </c>
      <c r="M86" s="43" t="s">
        <v>407</v>
      </c>
      <c r="N86" s="43" t="s">
        <v>539</v>
      </c>
      <c r="O86" s="43" t="s">
        <v>540</v>
      </c>
      <c r="P86" s="44">
        <v>1353.08560109</v>
      </c>
      <c r="Q86" s="44">
        <v>1438.5058648199999</v>
      </c>
      <c r="R86" s="45">
        <v>1.2503169999999999</v>
      </c>
      <c r="S86" s="45">
        <v>6.4719680000000004</v>
      </c>
      <c r="T86" s="45">
        <v>0.78300000000000003</v>
      </c>
      <c r="U86" s="45">
        <v>0.6</v>
      </c>
      <c r="V86" s="45">
        <f t="shared" si="2"/>
        <v>3.6259585599537993E-3</v>
      </c>
      <c r="W86" s="45">
        <f t="shared" si="3"/>
        <v>3.4597069898240004E-2</v>
      </c>
    </row>
    <row r="87" spans="1:23" x14ac:dyDescent="0.2">
      <c r="A87" s="43">
        <v>3786</v>
      </c>
      <c r="B87" s="43">
        <v>3823</v>
      </c>
      <c r="C87" s="43">
        <v>1340</v>
      </c>
      <c r="D87" s="43">
        <v>1340</v>
      </c>
      <c r="E87" s="43" t="s">
        <v>372</v>
      </c>
      <c r="F87" s="43" t="s">
        <v>404</v>
      </c>
      <c r="G87" s="44">
        <v>7.4943121055300002E-2</v>
      </c>
      <c r="H87" s="44">
        <v>3.0328399999999998E-2</v>
      </c>
      <c r="I87" s="43" t="s">
        <v>405</v>
      </c>
      <c r="J87" s="43" t="s">
        <v>406</v>
      </c>
      <c r="K87" s="43">
        <v>21</v>
      </c>
      <c r="L87" s="43">
        <v>10</v>
      </c>
      <c r="M87" s="43" t="s">
        <v>407</v>
      </c>
      <c r="N87" s="43" t="s">
        <v>559</v>
      </c>
      <c r="O87" s="43" t="s">
        <v>540</v>
      </c>
      <c r="P87" s="44">
        <v>774.87275896000006</v>
      </c>
      <c r="Q87" s="44">
        <v>3264.5092950899998</v>
      </c>
      <c r="R87" s="45">
        <v>1.2503169999999999</v>
      </c>
      <c r="S87" s="45">
        <v>6.4719680000000004</v>
      </c>
      <c r="T87" s="45">
        <v>0.78300000000000003</v>
      </c>
      <c r="U87" s="45">
        <v>0.6</v>
      </c>
      <c r="V87" s="45">
        <f t="shared" si="2"/>
        <v>8.2286647603075982E-3</v>
      </c>
      <c r="W87" s="45">
        <f t="shared" si="3"/>
        <v>7.8513773716479995E-2</v>
      </c>
    </row>
    <row r="88" spans="1:23" x14ac:dyDescent="0.2">
      <c r="A88" s="43">
        <v>3794</v>
      </c>
      <c r="B88" s="43">
        <v>3831</v>
      </c>
      <c r="C88" s="43">
        <v>1340</v>
      </c>
      <c r="D88" s="43">
        <v>1340</v>
      </c>
      <c r="E88" s="43" t="s">
        <v>372</v>
      </c>
      <c r="F88" s="43" t="s">
        <v>404</v>
      </c>
      <c r="G88" s="44">
        <v>2.2240160342299998E-5</v>
      </c>
      <c r="H88" s="44">
        <v>9.0002700000000005E-6</v>
      </c>
      <c r="I88" s="43" t="s">
        <v>405</v>
      </c>
      <c r="J88" s="43" t="s">
        <v>406</v>
      </c>
      <c r="K88" s="43">
        <v>21</v>
      </c>
      <c r="L88" s="43">
        <v>10</v>
      </c>
      <c r="M88" s="43" t="s">
        <v>407</v>
      </c>
      <c r="N88" s="43" t="s">
        <v>559</v>
      </c>
      <c r="O88" s="43" t="s">
        <v>540</v>
      </c>
      <c r="P88" s="44">
        <v>26.786283802700002</v>
      </c>
      <c r="Q88" s="44">
        <v>0.96877750938999996</v>
      </c>
      <c r="R88" s="45">
        <v>1.2503169999999999</v>
      </c>
      <c r="S88" s="45">
        <v>6.4719680000000004</v>
      </c>
      <c r="T88" s="45">
        <v>0.78300000000000003</v>
      </c>
      <c r="U88" s="45">
        <v>0.6</v>
      </c>
      <c r="V88" s="45">
        <f t="shared" si="2"/>
        <v>2.4419423570730296E-6</v>
      </c>
      <c r="W88" s="45">
        <f t="shared" si="3"/>
        <v>2.3299783772544003E-5</v>
      </c>
    </row>
    <row r="89" spans="1:23" x14ac:dyDescent="0.2">
      <c r="A89" s="43">
        <v>3800</v>
      </c>
      <c r="B89" s="43">
        <v>3747</v>
      </c>
      <c r="C89" s="43">
        <v>1330</v>
      </c>
      <c r="D89" s="43">
        <v>1330</v>
      </c>
      <c r="E89" s="43" t="s">
        <v>372</v>
      </c>
      <c r="F89" s="43" t="s">
        <v>426</v>
      </c>
      <c r="G89" s="44">
        <v>4.1475604644799997</v>
      </c>
      <c r="H89" s="44">
        <v>1.6784600000000001</v>
      </c>
      <c r="I89" s="43" t="s">
        <v>405</v>
      </c>
      <c r="J89" s="43" t="s">
        <v>406</v>
      </c>
      <c r="K89" s="43">
        <v>21</v>
      </c>
      <c r="L89" s="43">
        <v>10</v>
      </c>
      <c r="M89" s="43" t="s">
        <v>407</v>
      </c>
      <c r="N89" s="43" t="s">
        <v>539</v>
      </c>
      <c r="O89" s="43" t="s">
        <v>540</v>
      </c>
      <c r="P89" s="44">
        <v>5643.3258718799998</v>
      </c>
      <c r="Q89" s="44">
        <v>180667.01116200001</v>
      </c>
      <c r="R89" s="45">
        <v>1.2503169999999999</v>
      </c>
      <c r="S89" s="45">
        <v>6.4719680000000004</v>
      </c>
      <c r="T89" s="45">
        <v>0.78300000000000003</v>
      </c>
      <c r="U89" s="45">
        <v>0.6</v>
      </c>
      <c r="V89" s="45">
        <f t="shared" si="2"/>
        <v>0.45539773458493993</v>
      </c>
      <c r="W89" s="45">
        <f t="shared" si="3"/>
        <v>4.3451757637120005</v>
      </c>
    </row>
    <row r="90" spans="1:23" x14ac:dyDescent="0.2">
      <c r="A90" s="43">
        <v>3808</v>
      </c>
      <c r="B90" s="43">
        <v>3755</v>
      </c>
      <c r="C90" s="43">
        <v>1330</v>
      </c>
      <c r="D90" s="43">
        <v>1330</v>
      </c>
      <c r="E90" s="43" t="s">
        <v>372</v>
      </c>
      <c r="F90" s="43" t="s">
        <v>426</v>
      </c>
      <c r="G90" s="44">
        <v>9.19259920649E-2</v>
      </c>
      <c r="H90" s="44">
        <v>3.7201100000000001E-2</v>
      </c>
      <c r="I90" s="43" t="s">
        <v>405</v>
      </c>
      <c r="J90" s="43" t="s">
        <v>406</v>
      </c>
      <c r="K90" s="43">
        <v>21</v>
      </c>
      <c r="L90" s="43">
        <v>10</v>
      </c>
      <c r="M90" s="43" t="s">
        <v>407</v>
      </c>
      <c r="N90" s="43" t="s">
        <v>539</v>
      </c>
      <c r="O90" s="43" t="s">
        <v>540</v>
      </c>
      <c r="P90" s="44">
        <v>436.07006507099999</v>
      </c>
      <c r="Q90" s="44">
        <v>4004.28019718</v>
      </c>
      <c r="R90" s="45">
        <v>1.2503169999999999</v>
      </c>
      <c r="S90" s="45">
        <v>6.4719680000000004</v>
      </c>
      <c r="T90" s="45">
        <v>0.78300000000000003</v>
      </c>
      <c r="U90" s="45">
        <v>0.6</v>
      </c>
      <c r="V90" s="45">
        <f t="shared" si="2"/>
        <v>1.0093357401467898E-2</v>
      </c>
      <c r="W90" s="45">
        <f t="shared" si="3"/>
        <v>9.630573150592002E-2</v>
      </c>
    </row>
    <row r="91" spans="1:23" x14ac:dyDescent="0.2">
      <c r="A91" s="43">
        <v>3811</v>
      </c>
      <c r="B91" s="43">
        <v>3758</v>
      </c>
      <c r="C91" s="43">
        <v>1330</v>
      </c>
      <c r="D91" s="43">
        <v>1330</v>
      </c>
      <c r="E91" s="43" t="s">
        <v>372</v>
      </c>
      <c r="F91" s="43" t="s">
        <v>426</v>
      </c>
      <c r="G91" s="44">
        <v>0.38346064032600002</v>
      </c>
      <c r="H91" s="44">
        <v>0.15518100000000001</v>
      </c>
      <c r="I91" s="43" t="s">
        <v>405</v>
      </c>
      <c r="J91" s="43" t="s">
        <v>406</v>
      </c>
      <c r="K91" s="43">
        <v>21</v>
      </c>
      <c r="L91" s="43">
        <v>10</v>
      </c>
      <c r="M91" s="43" t="s">
        <v>407</v>
      </c>
      <c r="N91" s="43" t="s">
        <v>539</v>
      </c>
      <c r="O91" s="43" t="s">
        <v>540</v>
      </c>
      <c r="P91" s="44">
        <v>1797.34591925</v>
      </c>
      <c r="Q91" s="44">
        <v>16703.4786785</v>
      </c>
      <c r="R91" s="45">
        <v>1.2503169999999999</v>
      </c>
      <c r="S91" s="45">
        <v>6.4719680000000004</v>
      </c>
      <c r="T91" s="45">
        <v>0.78300000000000003</v>
      </c>
      <c r="U91" s="45">
        <v>0.6</v>
      </c>
      <c r="V91" s="45">
        <f t="shared" si="2"/>
        <v>4.2103520995808996E-2</v>
      </c>
      <c r="W91" s="45">
        <f t="shared" si="3"/>
        <v>0.40173058648320015</v>
      </c>
    </row>
    <row r="92" spans="1:23" x14ac:dyDescent="0.2">
      <c r="A92" s="43">
        <v>3812</v>
      </c>
      <c r="B92" s="43">
        <v>3759</v>
      </c>
      <c r="C92" s="43">
        <v>1330</v>
      </c>
      <c r="D92" s="43">
        <v>1330</v>
      </c>
      <c r="E92" s="43" t="s">
        <v>372</v>
      </c>
      <c r="F92" s="43" t="s">
        <v>426</v>
      </c>
      <c r="G92" s="44">
        <v>2.6260037165799999E-2</v>
      </c>
      <c r="H92" s="44">
        <v>1.06271E-2</v>
      </c>
      <c r="I92" s="43" t="s">
        <v>405</v>
      </c>
      <c r="J92" s="43" t="s">
        <v>406</v>
      </c>
      <c r="K92" s="43">
        <v>21</v>
      </c>
      <c r="L92" s="43">
        <v>10</v>
      </c>
      <c r="M92" s="43" t="s">
        <v>407</v>
      </c>
      <c r="N92" s="43" t="s">
        <v>539</v>
      </c>
      <c r="O92" s="43" t="s">
        <v>540</v>
      </c>
      <c r="P92" s="44">
        <v>1044.75110709</v>
      </c>
      <c r="Q92" s="44">
        <v>1143.8826434</v>
      </c>
      <c r="R92" s="45">
        <v>1.2503169999999999</v>
      </c>
      <c r="S92" s="45">
        <v>6.4719680000000004</v>
      </c>
      <c r="T92" s="45">
        <v>0.78300000000000003</v>
      </c>
      <c r="U92" s="45">
        <v>0.6</v>
      </c>
      <c r="V92" s="45">
        <f t="shared" si="2"/>
        <v>2.8833319025818992E-3</v>
      </c>
      <c r="W92" s="45">
        <f t="shared" si="3"/>
        <v>2.7511300453120002E-2</v>
      </c>
    </row>
    <row r="93" spans="1:23" x14ac:dyDescent="0.2">
      <c r="A93" s="43">
        <v>3829</v>
      </c>
      <c r="B93" s="43">
        <v>3776</v>
      </c>
      <c r="C93" s="43">
        <v>1330</v>
      </c>
      <c r="D93" s="43">
        <v>1330</v>
      </c>
      <c r="E93" s="43" t="s">
        <v>372</v>
      </c>
      <c r="F93" s="43" t="s">
        <v>426</v>
      </c>
      <c r="G93" s="44">
        <v>4.8652958558500004</v>
      </c>
      <c r="H93" s="44">
        <v>1.96892</v>
      </c>
      <c r="I93" s="43" t="s">
        <v>405</v>
      </c>
      <c r="J93" s="43" t="s">
        <v>406</v>
      </c>
      <c r="K93" s="43">
        <v>21</v>
      </c>
      <c r="L93" s="43">
        <v>10</v>
      </c>
      <c r="M93" s="43" t="s">
        <v>407</v>
      </c>
      <c r="N93" s="43" t="s">
        <v>539</v>
      </c>
      <c r="O93" s="43" t="s">
        <v>540</v>
      </c>
      <c r="P93" s="44">
        <v>7809.7284404000002</v>
      </c>
      <c r="Q93" s="44">
        <v>211931.43975200001</v>
      </c>
      <c r="R93" s="45">
        <v>1.2503169999999999</v>
      </c>
      <c r="S93" s="45">
        <v>6.4719680000000004</v>
      </c>
      <c r="T93" s="45">
        <v>0.78300000000000003</v>
      </c>
      <c r="U93" s="45">
        <v>0.6</v>
      </c>
      <c r="V93" s="45">
        <f t="shared" si="2"/>
        <v>0.53420499003787991</v>
      </c>
      <c r="W93" s="45">
        <f t="shared" si="3"/>
        <v>5.097114893824001</v>
      </c>
    </row>
    <row r="94" spans="1:23" x14ac:dyDescent="0.2">
      <c r="A94" s="43">
        <v>3835</v>
      </c>
      <c r="B94" s="43">
        <v>3782</v>
      </c>
      <c r="C94" s="43">
        <v>1340</v>
      </c>
      <c r="D94" s="43">
        <v>1340</v>
      </c>
      <c r="E94" s="43" t="s">
        <v>372</v>
      </c>
      <c r="F94" s="43" t="s">
        <v>478</v>
      </c>
      <c r="G94" s="44">
        <v>1.49660305737</v>
      </c>
      <c r="H94" s="44">
        <v>0.60565400000000003</v>
      </c>
      <c r="I94" s="43" t="s">
        <v>405</v>
      </c>
      <c r="J94" s="43" t="s">
        <v>406</v>
      </c>
      <c r="K94" s="43">
        <v>21</v>
      </c>
      <c r="L94" s="43">
        <v>10</v>
      </c>
      <c r="M94" s="43" t="s">
        <v>407</v>
      </c>
      <c r="N94" s="43" t="s">
        <v>559</v>
      </c>
      <c r="O94" s="43" t="s">
        <v>540</v>
      </c>
      <c r="P94" s="44">
        <v>2089.53983109</v>
      </c>
      <c r="Q94" s="44">
        <v>65191.768410999997</v>
      </c>
      <c r="R94" s="45">
        <v>1.2503169999999999</v>
      </c>
      <c r="S94" s="45">
        <v>6.4719680000000004</v>
      </c>
      <c r="T94" s="45">
        <v>0.78300000000000003</v>
      </c>
      <c r="U94" s="45">
        <v>0.6</v>
      </c>
      <c r="V94" s="45">
        <f t="shared" si="2"/>
        <v>0.16432530983300597</v>
      </c>
      <c r="W94" s="45">
        <f t="shared" si="3"/>
        <v>1.5679093228288004</v>
      </c>
    </row>
    <row r="95" spans="1:23" x14ac:dyDescent="0.2">
      <c r="A95" s="43">
        <v>3852</v>
      </c>
      <c r="B95" s="43">
        <v>3799</v>
      </c>
      <c r="C95" s="43">
        <v>1340</v>
      </c>
      <c r="D95" s="43">
        <v>1340</v>
      </c>
      <c r="E95" s="43" t="s">
        <v>372</v>
      </c>
      <c r="F95" s="43" t="s">
        <v>472</v>
      </c>
      <c r="G95" s="44">
        <v>4.4847671995899998E-4</v>
      </c>
      <c r="H95" s="44">
        <v>1.81492E-4</v>
      </c>
      <c r="I95" s="43" t="s">
        <v>405</v>
      </c>
      <c r="J95" s="43" t="s">
        <v>406</v>
      </c>
      <c r="K95" s="43">
        <v>21</v>
      </c>
      <c r="L95" s="43">
        <v>10</v>
      </c>
      <c r="M95" s="43" t="s">
        <v>407</v>
      </c>
      <c r="N95" s="43" t="s">
        <v>559</v>
      </c>
      <c r="O95" s="43" t="s">
        <v>540</v>
      </c>
      <c r="P95" s="44">
        <v>20.8108880572</v>
      </c>
      <c r="Q95" s="44">
        <v>19.535567778899999</v>
      </c>
      <c r="R95" s="45">
        <v>1.2503169999999999</v>
      </c>
      <c r="S95" s="45">
        <v>6.4719680000000004</v>
      </c>
      <c r="T95" s="45">
        <v>0.78300000000000003</v>
      </c>
      <c r="U95" s="45">
        <v>0.6</v>
      </c>
      <c r="V95" s="45">
        <f t="shared" si="2"/>
        <v>4.9242189653187991E-5</v>
      </c>
      <c r="W95" s="45">
        <f t="shared" si="3"/>
        <v>4.6984416650240005E-4</v>
      </c>
    </row>
    <row r="96" spans="1:23" x14ac:dyDescent="0.2">
      <c r="A96" s="43">
        <v>3870</v>
      </c>
      <c r="B96" s="43">
        <v>3817</v>
      </c>
      <c r="C96" s="43">
        <v>1340</v>
      </c>
      <c r="D96" s="43">
        <v>1340</v>
      </c>
      <c r="E96" s="43" t="s">
        <v>372</v>
      </c>
      <c r="F96" s="43" t="s">
        <v>404</v>
      </c>
      <c r="G96" s="44">
        <v>0.76472661436099998</v>
      </c>
      <c r="H96" s="44">
        <v>0.30947400000000003</v>
      </c>
      <c r="I96" s="43" t="s">
        <v>405</v>
      </c>
      <c r="J96" s="43" t="s">
        <v>406</v>
      </c>
      <c r="K96" s="43">
        <v>21</v>
      </c>
      <c r="L96" s="43">
        <v>10</v>
      </c>
      <c r="M96" s="43" t="s">
        <v>407</v>
      </c>
      <c r="N96" s="43" t="s">
        <v>559</v>
      </c>
      <c r="O96" s="43" t="s">
        <v>540</v>
      </c>
      <c r="P96" s="44">
        <v>2366.8717435399999</v>
      </c>
      <c r="Q96" s="44">
        <v>33311.358075700002</v>
      </c>
      <c r="R96" s="45">
        <v>1.2503169999999999</v>
      </c>
      <c r="S96" s="45">
        <v>6.4719680000000004</v>
      </c>
      <c r="T96" s="45">
        <v>0.78300000000000003</v>
      </c>
      <c r="U96" s="45">
        <v>0.6</v>
      </c>
      <c r="V96" s="45">
        <f t="shared" si="2"/>
        <v>8.3966110906985983E-2</v>
      </c>
      <c r="W96" s="45">
        <f t="shared" si="3"/>
        <v>0.80116232993280012</v>
      </c>
    </row>
    <row r="97" spans="1:23" x14ac:dyDescent="0.2">
      <c r="A97" s="43">
        <v>3873</v>
      </c>
      <c r="B97" s="43">
        <v>3820</v>
      </c>
      <c r="C97" s="43">
        <v>1340</v>
      </c>
      <c r="D97" s="43">
        <v>1340</v>
      </c>
      <c r="E97" s="43" t="s">
        <v>372</v>
      </c>
      <c r="F97" s="43" t="s">
        <v>404</v>
      </c>
      <c r="G97" s="44">
        <v>1.9272239372</v>
      </c>
      <c r="H97" s="44">
        <v>0.77991999999999995</v>
      </c>
      <c r="I97" s="43" t="s">
        <v>405</v>
      </c>
      <c r="J97" s="43" t="s">
        <v>406</v>
      </c>
      <c r="K97" s="43">
        <v>21</v>
      </c>
      <c r="L97" s="43">
        <v>10</v>
      </c>
      <c r="M97" s="43" t="s">
        <v>407</v>
      </c>
      <c r="N97" s="43" t="s">
        <v>559</v>
      </c>
      <c r="O97" s="43" t="s">
        <v>540</v>
      </c>
      <c r="P97" s="44">
        <v>6084.6417329200003</v>
      </c>
      <c r="Q97" s="44">
        <v>83949.538905399997</v>
      </c>
      <c r="R97" s="45">
        <v>1.2503169999999999</v>
      </c>
      <c r="S97" s="45">
        <v>6.4719680000000004</v>
      </c>
      <c r="T97" s="45">
        <v>0.78300000000000003</v>
      </c>
      <c r="U97" s="45">
        <v>0.6</v>
      </c>
      <c r="V97" s="45">
        <f t="shared" si="2"/>
        <v>0.21160694991687995</v>
      </c>
      <c r="W97" s="45">
        <f t="shared" si="3"/>
        <v>2.0190469130240003</v>
      </c>
    </row>
    <row r="98" spans="1:23" x14ac:dyDescent="0.2">
      <c r="A98" s="43">
        <v>3875</v>
      </c>
      <c r="B98" s="43">
        <v>3832</v>
      </c>
      <c r="C98" s="43">
        <v>1340</v>
      </c>
      <c r="D98" s="43">
        <v>1340</v>
      </c>
      <c r="E98" s="43" t="s">
        <v>372</v>
      </c>
      <c r="F98" s="43" t="s">
        <v>404</v>
      </c>
      <c r="G98" s="44">
        <v>1.9922123880599999E-2</v>
      </c>
      <c r="H98" s="44">
        <v>8.0622000000000003E-3</v>
      </c>
      <c r="I98" s="43" t="s">
        <v>405</v>
      </c>
      <c r="J98" s="43" t="s">
        <v>406</v>
      </c>
      <c r="K98" s="43">
        <v>21</v>
      </c>
      <c r="L98" s="43">
        <v>10</v>
      </c>
      <c r="M98" s="43" t="s">
        <v>407</v>
      </c>
      <c r="N98" s="43" t="s">
        <v>559</v>
      </c>
      <c r="O98" s="43" t="s">
        <v>540</v>
      </c>
      <c r="P98" s="44">
        <v>1312.2413170899999</v>
      </c>
      <c r="Q98" s="44">
        <v>867.80424501300001</v>
      </c>
      <c r="R98" s="45">
        <v>1.2503169999999999</v>
      </c>
      <c r="S98" s="45">
        <v>6.4719680000000004</v>
      </c>
      <c r="T98" s="45">
        <v>0.78300000000000003</v>
      </c>
      <c r="U98" s="45">
        <v>0.6</v>
      </c>
      <c r="V98" s="45">
        <f t="shared" si="2"/>
        <v>2.1874263406757998E-3</v>
      </c>
      <c r="W98" s="45">
        <f t="shared" si="3"/>
        <v>2.0871320163840003E-2</v>
      </c>
    </row>
    <row r="99" spans="1:23" x14ac:dyDescent="0.2">
      <c r="A99" s="43">
        <v>3881</v>
      </c>
      <c r="B99" s="43">
        <v>3838</v>
      </c>
      <c r="C99" s="43">
        <v>1340</v>
      </c>
      <c r="D99" s="43">
        <v>1340</v>
      </c>
      <c r="E99" s="43" t="s">
        <v>372</v>
      </c>
      <c r="F99" s="43" t="s">
        <v>404</v>
      </c>
      <c r="G99" s="44">
        <v>3.6383936829900002E-2</v>
      </c>
      <c r="H99" s="44">
        <v>1.47241E-2</v>
      </c>
      <c r="I99" s="43" t="s">
        <v>405</v>
      </c>
      <c r="J99" s="43" t="s">
        <v>406</v>
      </c>
      <c r="K99" s="43">
        <v>21</v>
      </c>
      <c r="L99" s="43">
        <v>10</v>
      </c>
      <c r="M99" s="43" t="s">
        <v>407</v>
      </c>
      <c r="N99" s="43" t="s">
        <v>559</v>
      </c>
      <c r="O99" s="43" t="s">
        <v>540</v>
      </c>
      <c r="P99" s="44">
        <v>1375.0293194400001</v>
      </c>
      <c r="Q99" s="44">
        <v>1584.87794878</v>
      </c>
      <c r="R99" s="45">
        <v>1.2503169999999999</v>
      </c>
      <c r="S99" s="45">
        <v>6.4719680000000004</v>
      </c>
      <c r="T99" s="45">
        <v>0.78300000000000003</v>
      </c>
      <c r="U99" s="45">
        <v>0.6</v>
      </c>
      <c r="V99" s="45">
        <f t="shared" si="2"/>
        <v>3.9949249811148989E-3</v>
      </c>
      <c r="W99" s="45">
        <f t="shared" si="3"/>
        <v>3.8117561611520002E-2</v>
      </c>
    </row>
    <row r="100" spans="1:23" x14ac:dyDescent="0.2">
      <c r="A100" s="43">
        <v>3894</v>
      </c>
      <c r="B100" s="43">
        <v>3851</v>
      </c>
      <c r="C100" s="43">
        <v>1340</v>
      </c>
      <c r="D100" s="43">
        <v>1340</v>
      </c>
      <c r="E100" s="43" t="s">
        <v>372</v>
      </c>
      <c r="F100" s="43" t="s">
        <v>404</v>
      </c>
      <c r="G100" s="44">
        <v>1.0836240096800001</v>
      </c>
      <c r="H100" s="44">
        <v>0.438527</v>
      </c>
      <c r="I100" s="43" t="s">
        <v>405</v>
      </c>
      <c r="J100" s="43" t="s">
        <v>406</v>
      </c>
      <c r="K100" s="43">
        <v>21</v>
      </c>
      <c r="L100" s="43">
        <v>10</v>
      </c>
      <c r="M100" s="43" t="s">
        <v>407</v>
      </c>
      <c r="N100" s="43" t="s">
        <v>559</v>
      </c>
      <c r="O100" s="43" t="s">
        <v>540</v>
      </c>
      <c r="P100" s="44">
        <v>4788.8538062600001</v>
      </c>
      <c r="Q100" s="44">
        <v>47202.473051200002</v>
      </c>
      <c r="R100" s="45">
        <v>1.2503169999999999</v>
      </c>
      <c r="S100" s="45">
        <v>6.4719680000000004</v>
      </c>
      <c r="T100" s="45">
        <v>0.78300000000000003</v>
      </c>
      <c r="U100" s="45">
        <v>0.6</v>
      </c>
      <c r="V100" s="45">
        <f t="shared" si="2"/>
        <v>0.11898061458380296</v>
      </c>
      <c r="W100" s="45">
        <f t="shared" si="3"/>
        <v>1.1352530844544002</v>
      </c>
    </row>
    <row r="101" spans="1:23" x14ac:dyDescent="0.2">
      <c r="A101" s="43">
        <v>3904</v>
      </c>
      <c r="B101" s="43">
        <v>3861</v>
      </c>
      <c r="C101" s="43">
        <v>1340</v>
      </c>
      <c r="D101" s="43">
        <v>1340</v>
      </c>
      <c r="E101" s="43" t="s">
        <v>372</v>
      </c>
      <c r="F101" s="43" t="s">
        <v>426</v>
      </c>
      <c r="G101" s="44">
        <v>0.64297069313499999</v>
      </c>
      <c r="H101" s="44">
        <v>0.26020100000000002</v>
      </c>
      <c r="I101" s="43" t="s">
        <v>405</v>
      </c>
      <c r="J101" s="43" t="s">
        <v>406</v>
      </c>
      <c r="K101" s="43">
        <v>21</v>
      </c>
      <c r="L101" s="43">
        <v>10</v>
      </c>
      <c r="M101" s="43" t="s">
        <v>407</v>
      </c>
      <c r="N101" s="43" t="s">
        <v>559</v>
      </c>
      <c r="O101" s="43" t="s">
        <v>540</v>
      </c>
      <c r="P101" s="44">
        <v>1043.47308011</v>
      </c>
      <c r="Q101" s="44">
        <v>28007.6913618</v>
      </c>
      <c r="R101" s="45">
        <v>1.2503169999999999</v>
      </c>
      <c r="S101" s="45">
        <v>6.4719680000000004</v>
      </c>
      <c r="T101" s="45">
        <v>0.78300000000000003</v>
      </c>
      <c r="U101" s="45">
        <v>0.6</v>
      </c>
      <c r="V101" s="45">
        <f t="shared" si="2"/>
        <v>7.0597420216588991E-2</v>
      </c>
      <c r="W101" s="45">
        <f t="shared" si="3"/>
        <v>0.67360501822720009</v>
      </c>
    </row>
    <row r="102" spans="1:23" x14ac:dyDescent="0.2">
      <c r="A102" s="43">
        <v>3907</v>
      </c>
      <c r="B102" s="43">
        <v>3864</v>
      </c>
      <c r="C102" s="43">
        <v>1340</v>
      </c>
      <c r="D102" s="43">
        <v>1340</v>
      </c>
      <c r="E102" s="43" t="s">
        <v>372</v>
      </c>
      <c r="F102" s="43" t="s">
        <v>426</v>
      </c>
      <c r="G102" s="44">
        <v>4.8827432267699998E-2</v>
      </c>
      <c r="H102" s="44">
        <v>1.9759800000000001E-2</v>
      </c>
      <c r="I102" s="43" t="s">
        <v>405</v>
      </c>
      <c r="J102" s="43" t="s">
        <v>406</v>
      </c>
      <c r="K102" s="43">
        <v>21</v>
      </c>
      <c r="L102" s="43">
        <v>10</v>
      </c>
      <c r="M102" s="43" t="s">
        <v>407</v>
      </c>
      <c r="N102" s="43" t="s">
        <v>559</v>
      </c>
      <c r="O102" s="43" t="s">
        <v>540</v>
      </c>
      <c r="P102" s="44">
        <v>309.82326149800002</v>
      </c>
      <c r="Q102" s="44">
        <v>2126.9144418999999</v>
      </c>
      <c r="R102" s="45">
        <v>1.2503169999999999</v>
      </c>
      <c r="S102" s="45">
        <v>6.4719680000000004</v>
      </c>
      <c r="T102" s="45">
        <v>0.78300000000000003</v>
      </c>
      <c r="U102" s="45">
        <v>0.6</v>
      </c>
      <c r="V102" s="45">
        <f t="shared" si="2"/>
        <v>5.3612050068821988E-3</v>
      </c>
      <c r="W102" s="45">
        <f t="shared" si="3"/>
        <v>5.115391731456001E-2</v>
      </c>
    </row>
    <row r="103" spans="1:23" x14ac:dyDescent="0.2">
      <c r="A103" s="43">
        <v>3909</v>
      </c>
      <c r="B103" s="43">
        <v>3866</v>
      </c>
      <c r="C103" s="43">
        <v>1340</v>
      </c>
      <c r="D103" s="43">
        <v>1340</v>
      </c>
      <c r="E103" s="43" t="s">
        <v>372</v>
      </c>
      <c r="F103" s="43" t="s">
        <v>426</v>
      </c>
      <c r="G103" s="44">
        <v>0.88907498078199998</v>
      </c>
      <c r="H103" s="44">
        <v>0.359796</v>
      </c>
      <c r="I103" s="43" t="s">
        <v>405</v>
      </c>
      <c r="J103" s="43" t="s">
        <v>406</v>
      </c>
      <c r="K103" s="43">
        <v>21</v>
      </c>
      <c r="L103" s="43">
        <v>10</v>
      </c>
      <c r="M103" s="43" t="s">
        <v>407</v>
      </c>
      <c r="N103" s="43" t="s">
        <v>559</v>
      </c>
      <c r="O103" s="43" t="s">
        <v>540</v>
      </c>
      <c r="P103" s="44">
        <v>2163.7078431700002</v>
      </c>
      <c r="Q103" s="44">
        <v>38727.951250600003</v>
      </c>
      <c r="R103" s="45">
        <v>1.2503169999999999</v>
      </c>
      <c r="S103" s="45">
        <v>6.4719680000000004</v>
      </c>
      <c r="T103" s="45">
        <v>0.78300000000000003</v>
      </c>
      <c r="U103" s="45">
        <v>0.6</v>
      </c>
      <c r="V103" s="45">
        <f t="shared" si="2"/>
        <v>9.7619415007043991E-2</v>
      </c>
      <c r="W103" s="45">
        <f t="shared" si="3"/>
        <v>0.93143527941120008</v>
      </c>
    </row>
    <row r="104" spans="1:23" x14ac:dyDescent="0.2">
      <c r="A104" s="43">
        <v>3910</v>
      </c>
      <c r="B104" s="43">
        <v>3867</v>
      </c>
      <c r="C104" s="43">
        <v>1340</v>
      </c>
      <c r="D104" s="43">
        <v>1340</v>
      </c>
      <c r="E104" s="43" t="s">
        <v>372</v>
      </c>
      <c r="F104" s="43" t="s">
        <v>426</v>
      </c>
      <c r="G104" s="44">
        <v>1.41793784303</v>
      </c>
      <c r="H104" s="44">
        <v>0.57381899999999997</v>
      </c>
      <c r="I104" s="43" t="s">
        <v>405</v>
      </c>
      <c r="J104" s="43" t="s">
        <v>406</v>
      </c>
      <c r="K104" s="43">
        <v>21</v>
      </c>
      <c r="L104" s="43">
        <v>10</v>
      </c>
      <c r="M104" s="43" t="s">
        <v>407</v>
      </c>
      <c r="N104" s="43" t="s">
        <v>559</v>
      </c>
      <c r="O104" s="43" t="s">
        <v>540</v>
      </c>
      <c r="P104" s="44">
        <v>4160.7380963699998</v>
      </c>
      <c r="Q104" s="44">
        <v>61765.1253813</v>
      </c>
      <c r="R104" s="45">
        <v>1.2503169999999999</v>
      </c>
      <c r="S104" s="45">
        <v>6.4719680000000004</v>
      </c>
      <c r="T104" s="45">
        <v>0.78300000000000003</v>
      </c>
      <c r="U104" s="45">
        <v>0.6</v>
      </c>
      <c r="V104" s="45">
        <f t="shared" si="2"/>
        <v>0.15568787618519095</v>
      </c>
      <c r="W104" s="45">
        <f t="shared" si="3"/>
        <v>1.4854952823168002</v>
      </c>
    </row>
    <row r="105" spans="1:23" x14ac:dyDescent="0.2">
      <c r="A105" s="43">
        <v>3912</v>
      </c>
      <c r="B105" s="43">
        <v>3869</v>
      </c>
      <c r="C105" s="43">
        <v>1350</v>
      </c>
      <c r="D105" s="43">
        <v>1350</v>
      </c>
      <c r="E105" s="43" t="s">
        <v>372</v>
      </c>
      <c r="F105" s="43" t="s">
        <v>426</v>
      </c>
      <c r="G105" s="44">
        <v>2.1385347309</v>
      </c>
      <c r="H105" s="44">
        <v>0.86543400000000004</v>
      </c>
      <c r="I105" s="43" t="s">
        <v>405</v>
      </c>
      <c r="J105" s="43" t="s">
        <v>406</v>
      </c>
      <c r="K105" s="43">
        <v>20</v>
      </c>
      <c r="L105" s="43">
        <v>10</v>
      </c>
      <c r="M105" s="43" t="s">
        <v>407</v>
      </c>
      <c r="N105" s="43" t="s">
        <v>598</v>
      </c>
      <c r="O105" s="43" t="s">
        <v>428</v>
      </c>
      <c r="P105" s="44">
        <v>2063.7001883600001</v>
      </c>
      <c r="Q105" s="44">
        <v>93154.200259899997</v>
      </c>
      <c r="R105" s="45">
        <v>0.81160900000000002</v>
      </c>
      <c r="S105" s="45">
        <v>4.5321179999999996</v>
      </c>
      <c r="T105" s="45">
        <v>0.78300000000000003</v>
      </c>
      <c r="U105" s="45">
        <v>0.6</v>
      </c>
      <c r="V105" s="45">
        <f t="shared" si="2"/>
        <v>0.15241950305740201</v>
      </c>
      <c r="W105" s="45">
        <f t="shared" si="3"/>
        <v>1.5688996036848</v>
      </c>
    </row>
    <row r="106" spans="1:23" x14ac:dyDescent="0.2">
      <c r="A106" s="43">
        <v>3930</v>
      </c>
      <c r="B106" s="43">
        <v>3887</v>
      </c>
      <c r="C106" s="43">
        <v>1390</v>
      </c>
      <c r="D106" s="43">
        <v>1390</v>
      </c>
      <c r="E106" s="43" t="s">
        <v>372</v>
      </c>
      <c r="F106" s="43" t="s">
        <v>472</v>
      </c>
      <c r="G106" s="44">
        <v>0.108133882966</v>
      </c>
      <c r="H106" s="44">
        <v>4.3760199999999999E-2</v>
      </c>
      <c r="I106" s="43" t="s">
        <v>405</v>
      </c>
      <c r="J106" s="43" t="s">
        <v>406</v>
      </c>
      <c r="K106" s="43">
        <v>20</v>
      </c>
      <c r="L106" s="43">
        <v>10</v>
      </c>
      <c r="M106" s="43" t="s">
        <v>407</v>
      </c>
      <c r="N106" s="43" t="s">
        <v>599</v>
      </c>
      <c r="O106" s="43" t="s">
        <v>428</v>
      </c>
      <c r="P106" s="44">
        <v>506.37583512999998</v>
      </c>
      <c r="Q106" s="44">
        <v>4710.29310076</v>
      </c>
      <c r="R106" s="45">
        <v>0.81160900000000002</v>
      </c>
      <c r="S106" s="45">
        <v>4.5321179999999996</v>
      </c>
      <c r="T106" s="45">
        <v>0.78300000000000003</v>
      </c>
      <c r="U106" s="45">
        <v>0.6</v>
      </c>
      <c r="V106" s="45">
        <f t="shared" si="2"/>
        <v>7.7070093591105997E-3</v>
      </c>
      <c r="W106" s="45">
        <f t="shared" si="3"/>
        <v>7.9330556041440001E-2</v>
      </c>
    </row>
    <row r="107" spans="1:23" x14ac:dyDescent="0.2">
      <c r="A107" s="43">
        <v>3946</v>
      </c>
      <c r="B107" s="43">
        <v>3903</v>
      </c>
      <c r="C107" s="43">
        <v>1390</v>
      </c>
      <c r="D107" s="43">
        <v>1390</v>
      </c>
      <c r="E107" s="43" t="s">
        <v>372</v>
      </c>
      <c r="F107" s="43" t="s">
        <v>596</v>
      </c>
      <c r="G107" s="44">
        <v>0.373330952479</v>
      </c>
      <c r="H107" s="44">
        <v>0.15108199999999999</v>
      </c>
      <c r="I107" s="43" t="s">
        <v>405</v>
      </c>
      <c r="J107" s="43" t="s">
        <v>406</v>
      </c>
      <c r="K107" s="43">
        <v>20</v>
      </c>
      <c r="L107" s="43">
        <v>10</v>
      </c>
      <c r="M107" s="43" t="s">
        <v>407</v>
      </c>
      <c r="N107" s="43" t="s">
        <v>599</v>
      </c>
      <c r="O107" s="43" t="s">
        <v>428</v>
      </c>
      <c r="P107" s="44">
        <v>3238.8134788399998</v>
      </c>
      <c r="Q107" s="44">
        <v>16262.231240900001</v>
      </c>
      <c r="R107" s="45">
        <v>0.81160900000000002</v>
      </c>
      <c r="S107" s="45">
        <v>4.5321179999999996</v>
      </c>
      <c r="T107" s="45">
        <v>0.78300000000000003</v>
      </c>
      <c r="U107" s="45">
        <v>0.6</v>
      </c>
      <c r="V107" s="45">
        <f t="shared" si="2"/>
        <v>2.6608433873545997E-2</v>
      </c>
      <c r="W107" s="45">
        <f t="shared" si="3"/>
        <v>0.27388858067040001</v>
      </c>
    </row>
    <row r="108" spans="1:23" x14ac:dyDescent="0.2">
      <c r="A108" s="43">
        <v>3963</v>
      </c>
      <c r="B108" s="43">
        <v>3920</v>
      </c>
      <c r="C108" s="43">
        <v>1390</v>
      </c>
      <c r="D108" s="43">
        <v>1390</v>
      </c>
      <c r="E108" s="43" t="s">
        <v>372</v>
      </c>
      <c r="F108" s="43" t="s">
        <v>426</v>
      </c>
      <c r="G108" s="44">
        <v>1.12132647979</v>
      </c>
      <c r="H108" s="44">
        <v>0.45378499999999999</v>
      </c>
      <c r="I108" s="43" t="s">
        <v>405</v>
      </c>
      <c r="J108" s="43" t="s">
        <v>406</v>
      </c>
      <c r="K108" s="43">
        <v>20</v>
      </c>
      <c r="L108" s="43">
        <v>10</v>
      </c>
      <c r="M108" s="43" t="s">
        <v>407</v>
      </c>
      <c r="N108" s="43" t="s">
        <v>599</v>
      </c>
      <c r="O108" s="43" t="s">
        <v>428</v>
      </c>
      <c r="P108" s="44">
        <v>3123.69734217</v>
      </c>
      <c r="Q108" s="44">
        <v>48844.786079899997</v>
      </c>
      <c r="R108" s="45">
        <v>0.81160900000000002</v>
      </c>
      <c r="S108" s="45">
        <v>4.5321179999999996</v>
      </c>
      <c r="T108" s="45">
        <v>0.78300000000000003</v>
      </c>
      <c r="U108" s="45">
        <v>0.6</v>
      </c>
      <c r="V108" s="45">
        <f t="shared" si="2"/>
        <v>7.992022984410499E-2</v>
      </c>
      <c r="W108" s="45">
        <f t="shared" si="3"/>
        <v>0.82264286665199993</v>
      </c>
    </row>
    <row r="109" spans="1:23" x14ac:dyDescent="0.2">
      <c r="A109" s="43">
        <v>4054</v>
      </c>
      <c r="B109" s="43">
        <v>4011</v>
      </c>
      <c r="C109" s="43">
        <v>1400</v>
      </c>
      <c r="D109" s="43">
        <v>1400</v>
      </c>
      <c r="E109" s="43" t="s">
        <v>372</v>
      </c>
      <c r="F109" s="43" t="s">
        <v>478</v>
      </c>
      <c r="G109" s="44">
        <v>0.23393278549099999</v>
      </c>
      <c r="H109" s="44">
        <v>9.4669199999999995E-2</v>
      </c>
      <c r="I109" s="43" t="s">
        <v>405</v>
      </c>
      <c r="J109" s="43" t="s">
        <v>406</v>
      </c>
      <c r="K109" s="43">
        <v>3</v>
      </c>
      <c r="L109" s="43">
        <v>10</v>
      </c>
      <c r="M109" s="43" t="s">
        <v>407</v>
      </c>
      <c r="N109" s="43" t="s">
        <v>408</v>
      </c>
      <c r="O109" s="43" t="s">
        <v>408</v>
      </c>
      <c r="P109" s="44">
        <v>960.17077272999995</v>
      </c>
      <c r="Q109" s="44">
        <v>10190.0713756</v>
      </c>
      <c r="R109" s="45">
        <v>1.7750239999999999</v>
      </c>
      <c r="S109" s="45">
        <v>7.8337940000000001</v>
      </c>
      <c r="T109" s="45">
        <v>0.78300000000000003</v>
      </c>
      <c r="U109" s="45">
        <v>0.6</v>
      </c>
      <c r="V109" s="45">
        <f t="shared" si="2"/>
        <v>3.6464702147193592E-2</v>
      </c>
      <c r="W109" s="45">
        <f t="shared" si="3"/>
        <v>0.29664760437791998</v>
      </c>
    </row>
    <row r="110" spans="1:23" x14ac:dyDescent="0.2">
      <c r="A110" s="43">
        <v>4055</v>
      </c>
      <c r="B110" s="43">
        <v>4012</v>
      </c>
      <c r="C110" s="43">
        <v>1400</v>
      </c>
      <c r="D110" s="43">
        <v>1400</v>
      </c>
      <c r="E110" s="43" t="s">
        <v>372</v>
      </c>
      <c r="F110" s="43" t="s">
        <v>478</v>
      </c>
      <c r="G110" s="44">
        <v>1.3409433446700001</v>
      </c>
      <c r="H110" s="44">
        <v>0.54266099999999995</v>
      </c>
      <c r="I110" s="43" t="s">
        <v>405</v>
      </c>
      <c r="J110" s="43" t="s">
        <v>406</v>
      </c>
      <c r="K110" s="43">
        <v>3</v>
      </c>
      <c r="L110" s="43">
        <v>10</v>
      </c>
      <c r="M110" s="43" t="s">
        <v>407</v>
      </c>
      <c r="N110" s="43" t="s">
        <v>408</v>
      </c>
      <c r="O110" s="43" t="s">
        <v>408</v>
      </c>
      <c r="P110" s="44">
        <v>4224.4582322099996</v>
      </c>
      <c r="Q110" s="44">
        <v>58411.258448300003</v>
      </c>
      <c r="R110" s="45">
        <v>1.7750239999999999</v>
      </c>
      <c r="S110" s="45">
        <v>7.8337940000000001</v>
      </c>
      <c r="T110" s="45">
        <v>0.78300000000000003</v>
      </c>
      <c r="U110" s="45">
        <v>0.6</v>
      </c>
      <c r="V110" s="45">
        <f t="shared" si="2"/>
        <v>0.20902227685348795</v>
      </c>
      <c r="W110" s="45">
        <f t="shared" si="3"/>
        <v>1.7004377943336</v>
      </c>
    </row>
    <row r="111" spans="1:23" x14ac:dyDescent="0.2">
      <c r="A111" s="43">
        <v>4169</v>
      </c>
      <c r="B111" s="43">
        <v>4126</v>
      </c>
      <c r="C111" s="43">
        <v>1400</v>
      </c>
      <c r="D111" s="43">
        <v>1400</v>
      </c>
      <c r="E111" s="43" t="s">
        <v>372</v>
      </c>
      <c r="F111" s="43" t="s">
        <v>472</v>
      </c>
      <c r="G111" s="44">
        <v>11.692964444199999</v>
      </c>
      <c r="H111" s="44">
        <v>4.7319699999999996</v>
      </c>
      <c r="I111" s="43" t="s">
        <v>405</v>
      </c>
      <c r="J111" s="43" t="s">
        <v>406</v>
      </c>
      <c r="K111" s="43">
        <v>3</v>
      </c>
      <c r="L111" s="43">
        <v>10</v>
      </c>
      <c r="M111" s="43" t="s">
        <v>407</v>
      </c>
      <c r="N111" s="43" t="s">
        <v>408</v>
      </c>
      <c r="O111" s="43" t="s">
        <v>408</v>
      </c>
      <c r="P111" s="44">
        <v>3261.3789360999999</v>
      </c>
      <c r="Q111" s="44">
        <v>509343.49381000001</v>
      </c>
      <c r="R111" s="45">
        <v>1.7750239999999999</v>
      </c>
      <c r="S111" s="45">
        <v>7.8337940000000001</v>
      </c>
      <c r="T111" s="45">
        <v>0.78300000000000003</v>
      </c>
      <c r="U111" s="45">
        <v>0.6</v>
      </c>
      <c r="V111" s="45">
        <f t="shared" si="2"/>
        <v>1.8226611888497597</v>
      </c>
      <c r="W111" s="45">
        <f t="shared" si="3"/>
        <v>14.827711277672002</v>
      </c>
    </row>
    <row r="112" spans="1:23" x14ac:dyDescent="0.2">
      <c r="A112" s="43">
        <v>4187</v>
      </c>
      <c r="B112" s="43">
        <v>4144</v>
      </c>
      <c r="C112" s="43">
        <v>1400</v>
      </c>
      <c r="D112" s="43">
        <v>1400</v>
      </c>
      <c r="E112" s="43" t="s">
        <v>372</v>
      </c>
      <c r="F112" s="43" t="s">
        <v>472</v>
      </c>
      <c r="G112" s="44">
        <v>1.5432527651400001</v>
      </c>
      <c r="H112" s="44">
        <v>0.62453199999999998</v>
      </c>
      <c r="I112" s="43" t="s">
        <v>405</v>
      </c>
      <c r="J112" s="43" t="s">
        <v>406</v>
      </c>
      <c r="K112" s="43">
        <v>3</v>
      </c>
      <c r="L112" s="43">
        <v>10</v>
      </c>
      <c r="M112" s="43" t="s">
        <v>407</v>
      </c>
      <c r="N112" s="43" t="s">
        <v>408</v>
      </c>
      <c r="O112" s="43" t="s">
        <v>408</v>
      </c>
      <c r="P112" s="44">
        <v>8880.8596856099994</v>
      </c>
      <c r="Q112" s="44">
        <v>67223.821553300004</v>
      </c>
      <c r="R112" s="45">
        <v>1.7750239999999999</v>
      </c>
      <c r="S112" s="45">
        <v>7.8337940000000001</v>
      </c>
      <c r="T112" s="45">
        <v>0.78300000000000003</v>
      </c>
      <c r="U112" s="45">
        <v>0.6</v>
      </c>
      <c r="V112" s="45">
        <f t="shared" si="2"/>
        <v>0.24055736566265593</v>
      </c>
      <c r="W112" s="45">
        <f t="shared" si="3"/>
        <v>1.9569820137632001</v>
      </c>
    </row>
    <row r="113" spans="1:23" x14ac:dyDescent="0.2">
      <c r="A113" s="43">
        <v>4200</v>
      </c>
      <c r="B113" s="43">
        <v>4157</v>
      </c>
      <c r="C113" s="43">
        <v>1400</v>
      </c>
      <c r="D113" s="43">
        <v>1400</v>
      </c>
      <c r="E113" s="43" t="s">
        <v>372</v>
      </c>
      <c r="F113" s="43" t="s">
        <v>472</v>
      </c>
      <c r="G113" s="44">
        <v>0.29892930588599997</v>
      </c>
      <c r="H113" s="44">
        <v>0.120972</v>
      </c>
      <c r="I113" s="43" t="s">
        <v>405</v>
      </c>
      <c r="J113" s="43" t="s">
        <v>406</v>
      </c>
      <c r="K113" s="43">
        <v>3</v>
      </c>
      <c r="L113" s="43">
        <v>10</v>
      </c>
      <c r="M113" s="43" t="s">
        <v>407</v>
      </c>
      <c r="N113" s="43" t="s">
        <v>408</v>
      </c>
      <c r="O113" s="43" t="s">
        <v>408</v>
      </c>
      <c r="P113" s="44">
        <v>3828.6684431100002</v>
      </c>
      <c r="Q113" s="44">
        <v>13021.308478999999</v>
      </c>
      <c r="R113" s="45">
        <v>1.7750239999999999</v>
      </c>
      <c r="S113" s="45">
        <v>7.8337940000000001</v>
      </c>
      <c r="T113" s="45">
        <v>0.78300000000000003</v>
      </c>
      <c r="U113" s="45">
        <v>0.6</v>
      </c>
      <c r="V113" s="45">
        <f t="shared" si="2"/>
        <v>4.6596020122175993E-2</v>
      </c>
      <c r="W113" s="45">
        <f t="shared" si="3"/>
        <v>0.37906789110720002</v>
      </c>
    </row>
    <row r="114" spans="1:23" x14ac:dyDescent="0.2">
      <c r="A114" s="43">
        <v>4203</v>
      </c>
      <c r="B114" s="43">
        <v>4160</v>
      </c>
      <c r="C114" s="43">
        <v>1400</v>
      </c>
      <c r="D114" s="43">
        <v>1400</v>
      </c>
      <c r="E114" s="43" t="s">
        <v>372</v>
      </c>
      <c r="F114" s="43" t="s">
        <v>472</v>
      </c>
      <c r="G114" s="44">
        <v>0.26729459520799997</v>
      </c>
      <c r="H114" s="44">
        <v>0.10817</v>
      </c>
      <c r="I114" s="43" t="s">
        <v>405</v>
      </c>
      <c r="J114" s="43" t="s">
        <v>406</v>
      </c>
      <c r="K114" s="43">
        <v>3</v>
      </c>
      <c r="L114" s="43">
        <v>10</v>
      </c>
      <c r="M114" s="43" t="s">
        <v>407</v>
      </c>
      <c r="N114" s="43" t="s">
        <v>408</v>
      </c>
      <c r="O114" s="43" t="s">
        <v>408</v>
      </c>
      <c r="P114" s="44">
        <v>2419.0213293500001</v>
      </c>
      <c r="Q114" s="44">
        <v>11643.3059939</v>
      </c>
      <c r="R114" s="45">
        <v>1.7750239999999999</v>
      </c>
      <c r="S114" s="45">
        <v>7.8337940000000001</v>
      </c>
      <c r="T114" s="45">
        <v>0.78300000000000003</v>
      </c>
      <c r="U114" s="45">
        <v>0.6</v>
      </c>
      <c r="V114" s="45">
        <f t="shared" si="2"/>
        <v>4.1664943099359995E-2</v>
      </c>
      <c r="W114" s="45">
        <f t="shared" si="3"/>
        <v>0.33895259879200001</v>
      </c>
    </row>
    <row r="115" spans="1:23" x14ac:dyDescent="0.2">
      <c r="A115" s="43">
        <v>4208</v>
      </c>
      <c r="B115" s="43">
        <v>4165</v>
      </c>
      <c r="C115" s="43">
        <v>1400</v>
      </c>
      <c r="D115" s="43">
        <v>1400</v>
      </c>
      <c r="E115" s="43" t="s">
        <v>372</v>
      </c>
      <c r="F115" s="43" t="s">
        <v>472</v>
      </c>
      <c r="G115" s="44">
        <v>0.20042088247000001</v>
      </c>
      <c r="H115" s="44">
        <v>8.1107499999999999E-2</v>
      </c>
      <c r="I115" s="43" t="s">
        <v>405</v>
      </c>
      <c r="J115" s="43" t="s">
        <v>406</v>
      </c>
      <c r="K115" s="43">
        <v>3</v>
      </c>
      <c r="L115" s="43">
        <v>10</v>
      </c>
      <c r="M115" s="43" t="s">
        <v>407</v>
      </c>
      <c r="N115" s="43" t="s">
        <v>408</v>
      </c>
      <c r="O115" s="43" t="s">
        <v>408</v>
      </c>
      <c r="P115" s="44">
        <v>1002.31617449</v>
      </c>
      <c r="Q115" s="44">
        <v>8730.2987190900003</v>
      </c>
      <c r="R115" s="45">
        <v>1.7750239999999999</v>
      </c>
      <c r="S115" s="45">
        <v>7.8337940000000001</v>
      </c>
      <c r="T115" s="45">
        <v>0.78300000000000003</v>
      </c>
      <c r="U115" s="45">
        <v>0.6</v>
      </c>
      <c r="V115" s="45">
        <f t="shared" si="2"/>
        <v>3.124100372035999E-2</v>
      </c>
      <c r="W115" s="45">
        <f t="shared" si="3"/>
        <v>0.25415177874200001</v>
      </c>
    </row>
    <row r="116" spans="1:23" x14ac:dyDescent="0.2">
      <c r="A116" s="43">
        <v>4221</v>
      </c>
      <c r="B116" s="43">
        <v>4178</v>
      </c>
      <c r="C116" s="43">
        <v>1400</v>
      </c>
      <c r="D116" s="43">
        <v>1400</v>
      </c>
      <c r="E116" s="43" t="s">
        <v>372</v>
      </c>
      <c r="F116" s="43" t="s">
        <v>472</v>
      </c>
      <c r="G116" s="44">
        <v>0.81061901543399995</v>
      </c>
      <c r="H116" s="44">
        <v>0.328046</v>
      </c>
      <c r="I116" s="43" t="s">
        <v>405</v>
      </c>
      <c r="J116" s="43" t="s">
        <v>406</v>
      </c>
      <c r="K116" s="43">
        <v>3</v>
      </c>
      <c r="L116" s="43">
        <v>10</v>
      </c>
      <c r="M116" s="43" t="s">
        <v>407</v>
      </c>
      <c r="N116" s="43" t="s">
        <v>408</v>
      </c>
      <c r="O116" s="43" t="s">
        <v>408</v>
      </c>
      <c r="P116" s="44">
        <v>2558.65687746</v>
      </c>
      <c r="Q116" s="44">
        <v>35310.423070199999</v>
      </c>
      <c r="R116" s="45">
        <v>1.7750239999999999</v>
      </c>
      <c r="S116" s="45">
        <v>7.8337940000000001</v>
      </c>
      <c r="T116" s="45">
        <v>0.78300000000000003</v>
      </c>
      <c r="U116" s="45">
        <v>0.6</v>
      </c>
      <c r="V116" s="45">
        <f t="shared" si="2"/>
        <v>0.12635682651356797</v>
      </c>
      <c r="W116" s="45">
        <f t="shared" si="3"/>
        <v>1.0279379146095999</v>
      </c>
    </row>
    <row r="117" spans="1:23" x14ac:dyDescent="0.2">
      <c r="A117" s="43">
        <v>4228</v>
      </c>
      <c r="B117" s="43">
        <v>4185</v>
      </c>
      <c r="C117" s="43">
        <v>1400</v>
      </c>
      <c r="D117" s="43">
        <v>1400</v>
      </c>
      <c r="E117" s="43" t="s">
        <v>372</v>
      </c>
      <c r="F117" s="43" t="s">
        <v>472</v>
      </c>
      <c r="G117" s="44">
        <v>2.0160145869799999</v>
      </c>
      <c r="H117" s="44">
        <v>0.81585200000000002</v>
      </c>
      <c r="I117" s="43" t="s">
        <v>405</v>
      </c>
      <c r="J117" s="43" t="s">
        <v>406</v>
      </c>
      <c r="K117" s="43">
        <v>3</v>
      </c>
      <c r="L117" s="43">
        <v>10</v>
      </c>
      <c r="M117" s="43" t="s">
        <v>407</v>
      </c>
      <c r="N117" s="43" t="s">
        <v>408</v>
      </c>
      <c r="O117" s="43" t="s">
        <v>408</v>
      </c>
      <c r="P117" s="44">
        <v>5094.7739344000001</v>
      </c>
      <c r="Q117" s="44">
        <v>87817.244138800001</v>
      </c>
      <c r="R117" s="45">
        <v>1.7750239999999999</v>
      </c>
      <c r="S117" s="45">
        <v>7.8337940000000001</v>
      </c>
      <c r="T117" s="45">
        <v>0.78300000000000003</v>
      </c>
      <c r="U117" s="45">
        <v>0.6</v>
      </c>
      <c r="V117" s="45">
        <f t="shared" si="2"/>
        <v>0.31425004305721599</v>
      </c>
      <c r="W117" s="45">
        <f t="shared" si="3"/>
        <v>2.5564866009952003</v>
      </c>
    </row>
    <row r="118" spans="1:23" x14ac:dyDescent="0.2">
      <c r="A118" s="43">
        <v>4282</v>
      </c>
      <c r="B118" s="43">
        <v>4239</v>
      </c>
      <c r="C118" s="43">
        <v>1400</v>
      </c>
      <c r="D118" s="43">
        <v>1400</v>
      </c>
      <c r="E118" s="43" t="s">
        <v>372</v>
      </c>
      <c r="F118" s="43" t="s">
        <v>555</v>
      </c>
      <c r="G118" s="44">
        <v>1.6035893183699999E-2</v>
      </c>
      <c r="H118" s="44">
        <v>6.4894999999999996E-3</v>
      </c>
      <c r="I118" s="43" t="s">
        <v>405</v>
      </c>
      <c r="J118" s="43" t="s">
        <v>406</v>
      </c>
      <c r="K118" s="43">
        <v>3</v>
      </c>
      <c r="L118" s="43">
        <v>10</v>
      </c>
      <c r="M118" s="43" t="s">
        <v>407</v>
      </c>
      <c r="N118" s="43" t="s">
        <v>408</v>
      </c>
      <c r="O118" s="43" t="s">
        <v>408</v>
      </c>
      <c r="P118" s="44">
        <v>704.85938833900002</v>
      </c>
      <c r="Q118" s="44">
        <v>698.52071299199997</v>
      </c>
      <c r="R118" s="45">
        <v>1.7750239999999999</v>
      </c>
      <c r="S118" s="45">
        <v>7.8337940000000001</v>
      </c>
      <c r="T118" s="45">
        <v>0.78300000000000003</v>
      </c>
      <c r="U118" s="45">
        <v>0.6</v>
      </c>
      <c r="V118" s="45">
        <f t="shared" si="2"/>
        <v>2.4996269598159997E-3</v>
      </c>
      <c r="W118" s="45">
        <f t="shared" si="3"/>
        <v>2.0334962465200002E-2</v>
      </c>
    </row>
    <row r="119" spans="1:23" x14ac:dyDescent="0.2">
      <c r="A119" s="43">
        <v>4285</v>
      </c>
      <c r="B119" s="43">
        <v>4242</v>
      </c>
      <c r="C119" s="43">
        <v>1400</v>
      </c>
      <c r="D119" s="43">
        <v>1400</v>
      </c>
      <c r="E119" s="43" t="s">
        <v>372</v>
      </c>
      <c r="F119" s="43" t="s">
        <v>555</v>
      </c>
      <c r="G119" s="44">
        <v>1.5480768470199999E-2</v>
      </c>
      <c r="H119" s="44">
        <v>6.2648399999999998E-3</v>
      </c>
      <c r="I119" s="43" t="s">
        <v>405</v>
      </c>
      <c r="J119" s="43" t="s">
        <v>406</v>
      </c>
      <c r="K119" s="43">
        <v>3</v>
      </c>
      <c r="L119" s="43">
        <v>10</v>
      </c>
      <c r="M119" s="43" t="s">
        <v>407</v>
      </c>
      <c r="N119" s="43" t="s">
        <v>408</v>
      </c>
      <c r="O119" s="43" t="s">
        <v>408</v>
      </c>
      <c r="P119" s="44">
        <v>457.12186935800003</v>
      </c>
      <c r="Q119" s="44">
        <v>674.33957719600005</v>
      </c>
      <c r="R119" s="45">
        <v>1.7750239999999999</v>
      </c>
      <c r="S119" s="45">
        <v>7.8337940000000001</v>
      </c>
      <c r="T119" s="45">
        <v>0.78300000000000003</v>
      </c>
      <c r="U119" s="45">
        <v>0.6</v>
      </c>
      <c r="V119" s="45">
        <f t="shared" si="2"/>
        <v>2.4130923742867192E-3</v>
      </c>
      <c r="W119" s="45">
        <f t="shared" si="3"/>
        <v>1.9630986401184002E-2</v>
      </c>
    </row>
    <row r="120" spans="1:23" x14ac:dyDescent="0.2">
      <c r="A120" s="43">
        <v>4286</v>
      </c>
      <c r="B120" s="43">
        <v>4243</v>
      </c>
      <c r="C120" s="43">
        <v>1400</v>
      </c>
      <c r="D120" s="43">
        <v>1400</v>
      </c>
      <c r="E120" s="43" t="s">
        <v>372</v>
      </c>
      <c r="F120" s="43" t="s">
        <v>555</v>
      </c>
      <c r="G120" s="44">
        <v>0.56522524544899999</v>
      </c>
      <c r="H120" s="44">
        <v>0.228739</v>
      </c>
      <c r="I120" s="43" t="s">
        <v>405</v>
      </c>
      <c r="J120" s="43" t="s">
        <v>406</v>
      </c>
      <c r="K120" s="43">
        <v>3</v>
      </c>
      <c r="L120" s="43">
        <v>10</v>
      </c>
      <c r="M120" s="43" t="s">
        <v>407</v>
      </c>
      <c r="N120" s="43" t="s">
        <v>408</v>
      </c>
      <c r="O120" s="43" t="s">
        <v>408</v>
      </c>
      <c r="P120" s="44">
        <v>1909.9875517999999</v>
      </c>
      <c r="Q120" s="44">
        <v>24621.113206999999</v>
      </c>
      <c r="R120" s="45">
        <v>1.7750239999999999</v>
      </c>
      <c r="S120" s="45">
        <v>7.8337940000000001</v>
      </c>
      <c r="T120" s="45">
        <v>0.78300000000000003</v>
      </c>
      <c r="U120" s="45">
        <v>0.6</v>
      </c>
      <c r="V120" s="45">
        <f t="shared" si="2"/>
        <v>8.8105735597711982E-2</v>
      </c>
      <c r="W120" s="45">
        <f t="shared" si="3"/>
        <v>0.71675768230640013</v>
      </c>
    </row>
    <row r="121" spans="1:23" x14ac:dyDescent="0.2">
      <c r="A121" s="43">
        <v>4287</v>
      </c>
      <c r="B121" s="43">
        <v>4244</v>
      </c>
      <c r="C121" s="43">
        <v>1400</v>
      </c>
      <c r="D121" s="43">
        <v>1400</v>
      </c>
      <c r="E121" s="43" t="s">
        <v>372</v>
      </c>
      <c r="F121" s="43" t="s">
        <v>555</v>
      </c>
      <c r="G121" s="44">
        <v>0.23120351488599999</v>
      </c>
      <c r="H121" s="44">
        <v>9.3564700000000001E-2</v>
      </c>
      <c r="I121" s="43" t="s">
        <v>405</v>
      </c>
      <c r="J121" s="43" t="s">
        <v>406</v>
      </c>
      <c r="K121" s="43">
        <v>3</v>
      </c>
      <c r="L121" s="43">
        <v>10</v>
      </c>
      <c r="M121" s="43" t="s">
        <v>407</v>
      </c>
      <c r="N121" s="43" t="s">
        <v>408</v>
      </c>
      <c r="O121" s="43" t="s">
        <v>408</v>
      </c>
      <c r="P121" s="44">
        <v>1922.2091564299999</v>
      </c>
      <c r="Q121" s="44">
        <v>10071.184823600001</v>
      </c>
      <c r="R121" s="45">
        <v>1.7750239999999999</v>
      </c>
      <c r="S121" s="45">
        <v>7.8337940000000001</v>
      </c>
      <c r="T121" s="45">
        <v>0.78300000000000003</v>
      </c>
      <c r="U121" s="45">
        <v>0.6</v>
      </c>
      <c r="V121" s="45">
        <f t="shared" si="2"/>
        <v>3.6039270607457589E-2</v>
      </c>
      <c r="W121" s="45">
        <f t="shared" si="3"/>
        <v>0.29318663418872004</v>
      </c>
    </row>
    <row r="122" spans="1:23" x14ac:dyDescent="0.2">
      <c r="A122" s="43">
        <v>4322</v>
      </c>
      <c r="B122" s="43">
        <v>4290</v>
      </c>
      <c r="C122" s="43">
        <v>1400</v>
      </c>
      <c r="D122" s="43">
        <v>1400</v>
      </c>
      <c r="E122" s="43" t="s">
        <v>372</v>
      </c>
      <c r="F122" s="43" t="s">
        <v>404</v>
      </c>
      <c r="G122" s="44">
        <v>0.61208401709100002</v>
      </c>
      <c r="H122" s="44">
        <v>0.24770200000000001</v>
      </c>
      <c r="I122" s="43" t="s">
        <v>405</v>
      </c>
      <c r="J122" s="43" t="s">
        <v>406</v>
      </c>
      <c r="K122" s="43">
        <v>3</v>
      </c>
      <c r="L122" s="43">
        <v>10</v>
      </c>
      <c r="M122" s="43" t="s">
        <v>407</v>
      </c>
      <c r="N122" s="43" t="s">
        <v>408</v>
      </c>
      <c r="O122" s="43" t="s">
        <v>408</v>
      </c>
      <c r="P122" s="44">
        <v>6972.7598868100004</v>
      </c>
      <c r="Q122" s="44">
        <v>26662.2731351</v>
      </c>
      <c r="R122" s="45">
        <v>1.7750239999999999</v>
      </c>
      <c r="S122" s="45">
        <v>7.8337940000000001</v>
      </c>
      <c r="T122" s="45">
        <v>0.78300000000000003</v>
      </c>
      <c r="U122" s="45">
        <v>0.6</v>
      </c>
      <c r="V122" s="45">
        <f t="shared" si="2"/>
        <v>9.540990788201599E-2</v>
      </c>
      <c r="W122" s="45">
        <f t="shared" si="3"/>
        <v>0.77617857655520006</v>
      </c>
    </row>
    <row r="123" spans="1:23" x14ac:dyDescent="0.2">
      <c r="A123" s="43">
        <v>4323</v>
      </c>
      <c r="B123" s="43">
        <v>4291</v>
      </c>
      <c r="C123" s="43">
        <v>1400</v>
      </c>
      <c r="D123" s="43">
        <v>1400</v>
      </c>
      <c r="E123" s="43" t="s">
        <v>372</v>
      </c>
      <c r="F123" s="43" t="s">
        <v>404</v>
      </c>
      <c r="G123" s="44">
        <v>9.8731767800100002E-3</v>
      </c>
      <c r="H123" s="44">
        <v>3.9955299999999997E-3</v>
      </c>
      <c r="I123" s="43" t="s">
        <v>405</v>
      </c>
      <c r="J123" s="43" t="s">
        <v>406</v>
      </c>
      <c r="K123" s="43">
        <v>3</v>
      </c>
      <c r="L123" s="43">
        <v>10</v>
      </c>
      <c r="M123" s="43" t="s">
        <v>407</v>
      </c>
      <c r="N123" s="43" t="s">
        <v>408</v>
      </c>
      <c r="O123" s="43" t="s">
        <v>408</v>
      </c>
      <c r="P123" s="44">
        <v>562.21657578999998</v>
      </c>
      <c r="Q123" s="44">
        <v>430.07386023700002</v>
      </c>
      <c r="R123" s="45">
        <v>1.7750239999999999</v>
      </c>
      <c r="S123" s="45">
        <v>7.8337940000000001</v>
      </c>
      <c r="T123" s="45">
        <v>0.78300000000000003</v>
      </c>
      <c r="U123" s="45">
        <v>0.6</v>
      </c>
      <c r="V123" s="45">
        <f t="shared" si="2"/>
        <v>1.5389990764702395E-3</v>
      </c>
      <c r="W123" s="45">
        <f t="shared" si="3"/>
        <v>1.2520063576328001E-2</v>
      </c>
    </row>
    <row r="124" spans="1:23" x14ac:dyDescent="0.2">
      <c r="A124" s="43">
        <v>4324</v>
      </c>
      <c r="B124" s="43">
        <v>4292</v>
      </c>
      <c r="C124" s="43">
        <v>1400</v>
      </c>
      <c r="D124" s="43">
        <v>1400</v>
      </c>
      <c r="E124" s="43" t="s">
        <v>372</v>
      </c>
      <c r="F124" s="43" t="s">
        <v>404</v>
      </c>
      <c r="G124" s="44">
        <v>2.5902443557099999</v>
      </c>
      <c r="H124" s="44">
        <v>1.04823</v>
      </c>
      <c r="I124" s="43" t="s">
        <v>405</v>
      </c>
      <c r="J124" s="43" t="s">
        <v>406</v>
      </c>
      <c r="K124" s="43">
        <v>3</v>
      </c>
      <c r="L124" s="43">
        <v>10</v>
      </c>
      <c r="M124" s="43" t="s">
        <v>407</v>
      </c>
      <c r="N124" s="43" t="s">
        <v>408</v>
      </c>
      <c r="O124" s="43" t="s">
        <v>408</v>
      </c>
      <c r="P124" s="44">
        <v>6331.5586134599998</v>
      </c>
      <c r="Q124" s="44">
        <v>112830.59281099999</v>
      </c>
      <c r="R124" s="45">
        <v>1.7750239999999999</v>
      </c>
      <c r="S124" s="45">
        <v>7.8337940000000001</v>
      </c>
      <c r="T124" s="45">
        <v>0.78300000000000003</v>
      </c>
      <c r="U124" s="45">
        <v>0.6</v>
      </c>
      <c r="V124" s="45">
        <f t="shared" si="2"/>
        <v>0.40375744943183994</v>
      </c>
      <c r="W124" s="45">
        <f t="shared" si="3"/>
        <v>3.2846471538480007</v>
      </c>
    </row>
    <row r="125" spans="1:23" x14ac:dyDescent="0.2">
      <c r="A125" s="43">
        <v>4325</v>
      </c>
      <c r="B125" s="43">
        <v>4293</v>
      </c>
      <c r="C125" s="43">
        <v>1400</v>
      </c>
      <c r="D125" s="43">
        <v>1400</v>
      </c>
      <c r="E125" s="43" t="s">
        <v>372</v>
      </c>
      <c r="F125" s="43" t="s">
        <v>404</v>
      </c>
      <c r="G125" s="44">
        <v>10.8095923427</v>
      </c>
      <c r="H125" s="44">
        <v>4.3744899999999998</v>
      </c>
      <c r="I125" s="43" t="s">
        <v>405</v>
      </c>
      <c r="J125" s="43" t="s">
        <v>406</v>
      </c>
      <c r="K125" s="43">
        <v>3</v>
      </c>
      <c r="L125" s="43">
        <v>10</v>
      </c>
      <c r="M125" s="43" t="s">
        <v>407</v>
      </c>
      <c r="N125" s="43" t="s">
        <v>408</v>
      </c>
      <c r="O125" s="43" t="s">
        <v>408</v>
      </c>
      <c r="P125" s="44">
        <v>40688.409424700003</v>
      </c>
      <c r="Q125" s="44">
        <v>470863.958988</v>
      </c>
      <c r="R125" s="45">
        <v>1.7750239999999999</v>
      </c>
      <c r="S125" s="45">
        <v>7.8337940000000001</v>
      </c>
      <c r="T125" s="45">
        <v>0.78300000000000003</v>
      </c>
      <c r="U125" s="45">
        <v>0.6</v>
      </c>
      <c r="V125" s="45">
        <f t="shared" si="2"/>
        <v>1.6849669680939197</v>
      </c>
      <c r="W125" s="45">
        <f t="shared" si="3"/>
        <v>13.707541406024001</v>
      </c>
    </row>
    <row r="126" spans="1:23" x14ac:dyDescent="0.2">
      <c r="A126" s="43">
        <v>4326</v>
      </c>
      <c r="B126" s="43">
        <v>4294</v>
      </c>
      <c r="C126" s="43">
        <v>1400</v>
      </c>
      <c r="D126" s="43">
        <v>1400</v>
      </c>
      <c r="E126" s="43" t="s">
        <v>372</v>
      </c>
      <c r="F126" s="43" t="s">
        <v>404</v>
      </c>
      <c r="G126" s="44">
        <v>0.611921260819</v>
      </c>
      <c r="H126" s="44">
        <v>0.247636</v>
      </c>
      <c r="I126" s="43" t="s">
        <v>405</v>
      </c>
      <c r="J126" s="43" t="s">
        <v>406</v>
      </c>
      <c r="K126" s="43">
        <v>3</v>
      </c>
      <c r="L126" s="43">
        <v>10</v>
      </c>
      <c r="M126" s="43" t="s">
        <v>407</v>
      </c>
      <c r="N126" s="43" t="s">
        <v>408</v>
      </c>
      <c r="O126" s="43" t="s">
        <v>408</v>
      </c>
      <c r="P126" s="44">
        <v>2789.8308496200002</v>
      </c>
      <c r="Q126" s="44">
        <v>26655.183500200001</v>
      </c>
      <c r="R126" s="45">
        <v>1.7750239999999999</v>
      </c>
      <c r="S126" s="45">
        <v>7.8337940000000001</v>
      </c>
      <c r="T126" s="45">
        <v>0.78300000000000003</v>
      </c>
      <c r="U126" s="45">
        <v>0.6</v>
      </c>
      <c r="V126" s="45">
        <f t="shared" si="2"/>
        <v>9.5384485988287984E-2</v>
      </c>
      <c r="W126" s="45">
        <f t="shared" si="3"/>
        <v>0.77597176439360005</v>
      </c>
    </row>
    <row r="127" spans="1:23" x14ac:dyDescent="0.2">
      <c r="A127" s="43">
        <v>4327</v>
      </c>
      <c r="B127" s="43">
        <v>4295</v>
      </c>
      <c r="C127" s="43">
        <v>1400</v>
      </c>
      <c r="D127" s="43">
        <v>1400</v>
      </c>
      <c r="E127" s="43" t="s">
        <v>372</v>
      </c>
      <c r="F127" s="43" t="s">
        <v>404</v>
      </c>
      <c r="G127" s="44">
        <v>3.82327451994</v>
      </c>
      <c r="H127" s="44">
        <v>1.54722</v>
      </c>
      <c r="I127" s="43" t="s">
        <v>405</v>
      </c>
      <c r="J127" s="43" t="s">
        <v>406</v>
      </c>
      <c r="K127" s="43">
        <v>3</v>
      </c>
      <c r="L127" s="43">
        <v>10</v>
      </c>
      <c r="M127" s="43" t="s">
        <v>407</v>
      </c>
      <c r="N127" s="43" t="s">
        <v>408</v>
      </c>
      <c r="O127" s="43" t="s">
        <v>408</v>
      </c>
      <c r="P127" s="44">
        <v>8312.2884300599999</v>
      </c>
      <c r="Q127" s="44">
        <v>166541.17192200001</v>
      </c>
      <c r="R127" s="45">
        <v>1.7750239999999999</v>
      </c>
      <c r="S127" s="45">
        <v>7.8337940000000001</v>
      </c>
      <c r="T127" s="45">
        <v>0.78300000000000003</v>
      </c>
      <c r="U127" s="45">
        <v>0.6</v>
      </c>
      <c r="V127" s="45">
        <f t="shared" si="2"/>
        <v>0.59595852142175987</v>
      </c>
      <c r="W127" s="45">
        <f t="shared" si="3"/>
        <v>4.8482411010720003</v>
      </c>
    </row>
    <row r="128" spans="1:23" x14ac:dyDescent="0.2">
      <c r="A128" s="43">
        <v>4328</v>
      </c>
      <c r="B128" s="43">
        <v>4296</v>
      </c>
      <c r="C128" s="43">
        <v>1400</v>
      </c>
      <c r="D128" s="43">
        <v>1400</v>
      </c>
      <c r="E128" s="43" t="s">
        <v>372</v>
      </c>
      <c r="F128" s="43" t="s">
        <v>404</v>
      </c>
      <c r="G128" s="44">
        <v>0.38924161423800002</v>
      </c>
      <c r="H128" s="44">
        <v>0.15751999999999999</v>
      </c>
      <c r="I128" s="43" t="s">
        <v>405</v>
      </c>
      <c r="J128" s="43" t="s">
        <v>406</v>
      </c>
      <c r="K128" s="43">
        <v>3</v>
      </c>
      <c r="L128" s="43">
        <v>10</v>
      </c>
      <c r="M128" s="43" t="s">
        <v>407</v>
      </c>
      <c r="N128" s="43" t="s">
        <v>408</v>
      </c>
      <c r="O128" s="43" t="s">
        <v>408</v>
      </c>
      <c r="P128" s="44">
        <v>2746.3103538199998</v>
      </c>
      <c r="Q128" s="44">
        <v>16955.296894800002</v>
      </c>
      <c r="R128" s="45">
        <v>1.7750239999999999</v>
      </c>
      <c r="S128" s="45">
        <v>7.8337940000000001</v>
      </c>
      <c r="T128" s="45">
        <v>0.78300000000000003</v>
      </c>
      <c r="U128" s="45">
        <v>0.6</v>
      </c>
      <c r="V128" s="45">
        <f t="shared" si="2"/>
        <v>6.0673586364159982E-2</v>
      </c>
      <c r="W128" s="45">
        <f t="shared" si="3"/>
        <v>0.49359169235200001</v>
      </c>
    </row>
    <row r="129" spans="1:23" x14ac:dyDescent="0.2">
      <c r="A129" s="43">
        <v>4329</v>
      </c>
      <c r="B129" s="43">
        <v>4297</v>
      </c>
      <c r="C129" s="43">
        <v>1400</v>
      </c>
      <c r="D129" s="43">
        <v>1400</v>
      </c>
      <c r="E129" s="43" t="s">
        <v>372</v>
      </c>
      <c r="F129" s="43" t="s">
        <v>404</v>
      </c>
      <c r="G129" s="44">
        <v>5.8796560051600002</v>
      </c>
      <c r="H129" s="44">
        <v>2.37941</v>
      </c>
      <c r="I129" s="43" t="s">
        <v>405</v>
      </c>
      <c r="J129" s="43" t="s">
        <v>406</v>
      </c>
      <c r="K129" s="43">
        <v>3</v>
      </c>
      <c r="L129" s="43">
        <v>10</v>
      </c>
      <c r="M129" s="43" t="s">
        <v>407</v>
      </c>
      <c r="N129" s="43" t="s">
        <v>408</v>
      </c>
      <c r="O129" s="43" t="s">
        <v>408</v>
      </c>
      <c r="P129" s="44">
        <v>5416.7334943899996</v>
      </c>
      <c r="Q129" s="44">
        <v>256116.791115</v>
      </c>
      <c r="R129" s="45">
        <v>1.7750239999999999</v>
      </c>
      <c r="S129" s="45">
        <v>7.8337940000000001</v>
      </c>
      <c r="T129" s="45">
        <v>0.78300000000000003</v>
      </c>
      <c r="U129" s="45">
        <v>0.6</v>
      </c>
      <c r="V129" s="45">
        <f t="shared" si="2"/>
        <v>0.91650163871727985</v>
      </c>
      <c r="W129" s="45">
        <f t="shared" si="3"/>
        <v>7.4559231126160004</v>
      </c>
    </row>
    <row r="130" spans="1:23" x14ac:dyDescent="0.2">
      <c r="A130" s="43">
        <v>4330</v>
      </c>
      <c r="B130" s="43">
        <v>4298</v>
      </c>
      <c r="C130" s="43">
        <v>1400</v>
      </c>
      <c r="D130" s="43">
        <v>1400</v>
      </c>
      <c r="E130" s="43" t="s">
        <v>372</v>
      </c>
      <c r="F130" s="43" t="s">
        <v>404</v>
      </c>
      <c r="G130" s="44">
        <v>1.4701774337</v>
      </c>
      <c r="H130" s="44">
        <v>0.59496000000000004</v>
      </c>
      <c r="I130" s="43" t="s">
        <v>405</v>
      </c>
      <c r="J130" s="43" t="s">
        <v>406</v>
      </c>
      <c r="K130" s="43">
        <v>3</v>
      </c>
      <c r="L130" s="43">
        <v>10</v>
      </c>
      <c r="M130" s="43" t="s">
        <v>407</v>
      </c>
      <c r="N130" s="43" t="s">
        <v>408</v>
      </c>
      <c r="O130" s="43" t="s">
        <v>408</v>
      </c>
      <c r="P130" s="44">
        <v>7288.7927275399998</v>
      </c>
      <c r="Q130" s="44">
        <v>64040.6728487</v>
      </c>
      <c r="R130" s="45">
        <v>1.7750239999999999</v>
      </c>
      <c r="S130" s="45">
        <v>7.8337940000000001</v>
      </c>
      <c r="T130" s="45">
        <v>0.78300000000000003</v>
      </c>
      <c r="U130" s="45">
        <v>0.6</v>
      </c>
      <c r="V130" s="45">
        <f t="shared" si="2"/>
        <v>0.22916681655167997</v>
      </c>
      <c r="W130" s="45">
        <f t="shared" si="3"/>
        <v>1.8643176312960001</v>
      </c>
    </row>
    <row r="131" spans="1:23" x14ac:dyDescent="0.2">
      <c r="A131" s="43">
        <v>4331</v>
      </c>
      <c r="B131" s="43">
        <v>4299</v>
      </c>
      <c r="C131" s="43">
        <v>1400</v>
      </c>
      <c r="D131" s="43">
        <v>1400</v>
      </c>
      <c r="E131" s="43" t="s">
        <v>372</v>
      </c>
      <c r="F131" s="43" t="s">
        <v>404</v>
      </c>
      <c r="G131" s="44">
        <v>3.2486764340200001</v>
      </c>
      <c r="H131" s="44">
        <v>1.3146899999999999</v>
      </c>
      <c r="I131" s="43" t="s">
        <v>405</v>
      </c>
      <c r="J131" s="43" t="s">
        <v>406</v>
      </c>
      <c r="K131" s="43">
        <v>3</v>
      </c>
      <c r="L131" s="43">
        <v>10</v>
      </c>
      <c r="M131" s="43" t="s">
        <v>407</v>
      </c>
      <c r="N131" s="43" t="s">
        <v>408</v>
      </c>
      <c r="O131" s="43" t="s">
        <v>408</v>
      </c>
      <c r="P131" s="44">
        <v>4682.8734152300003</v>
      </c>
      <c r="Q131" s="44">
        <v>141511.77941700001</v>
      </c>
      <c r="R131" s="45">
        <v>1.7750239999999999</v>
      </c>
      <c r="S131" s="45">
        <v>7.8337940000000001</v>
      </c>
      <c r="T131" s="45">
        <v>0.78300000000000003</v>
      </c>
      <c r="U131" s="45">
        <v>0.6</v>
      </c>
      <c r="V131" s="45">
        <f t="shared" ref="V131:V194" si="4">H131*R131*(1-T131)</f>
        <v>0.50639256765551988</v>
      </c>
      <c r="W131" s="45">
        <f t="shared" ref="W131:W194" si="5">H131*S131*(1-U131)</f>
        <v>4.1196042535439998</v>
      </c>
    </row>
    <row r="132" spans="1:23" x14ac:dyDescent="0.2">
      <c r="A132" s="43">
        <v>4332</v>
      </c>
      <c r="B132" s="43">
        <v>4300</v>
      </c>
      <c r="C132" s="43">
        <v>1400</v>
      </c>
      <c r="D132" s="43">
        <v>1400</v>
      </c>
      <c r="E132" s="43" t="s">
        <v>372</v>
      </c>
      <c r="F132" s="43" t="s">
        <v>404</v>
      </c>
      <c r="G132" s="44">
        <v>7.7818472653199997</v>
      </c>
      <c r="H132" s="44">
        <v>3.1492</v>
      </c>
      <c r="I132" s="43" t="s">
        <v>405</v>
      </c>
      <c r="J132" s="43" t="s">
        <v>406</v>
      </c>
      <c r="K132" s="43">
        <v>3</v>
      </c>
      <c r="L132" s="43">
        <v>10</v>
      </c>
      <c r="M132" s="43" t="s">
        <v>407</v>
      </c>
      <c r="N132" s="43" t="s">
        <v>408</v>
      </c>
      <c r="O132" s="43" t="s">
        <v>408</v>
      </c>
      <c r="P132" s="44">
        <v>6577.8284569500001</v>
      </c>
      <c r="Q132" s="44">
        <v>338975.91097000003</v>
      </c>
      <c r="R132" s="45">
        <v>1.7750239999999999</v>
      </c>
      <c r="S132" s="45">
        <v>7.8337940000000001</v>
      </c>
      <c r="T132" s="45">
        <v>0.78300000000000003</v>
      </c>
      <c r="U132" s="45">
        <v>0.6</v>
      </c>
      <c r="V132" s="45">
        <f t="shared" si="4"/>
        <v>1.2130095110335999</v>
      </c>
      <c r="W132" s="45">
        <f t="shared" si="5"/>
        <v>9.868073625920001</v>
      </c>
    </row>
    <row r="133" spans="1:23" x14ac:dyDescent="0.2">
      <c r="A133" s="43">
        <v>4333</v>
      </c>
      <c r="B133" s="43">
        <v>4301</v>
      </c>
      <c r="C133" s="43">
        <v>1400</v>
      </c>
      <c r="D133" s="43">
        <v>1400</v>
      </c>
      <c r="E133" s="43" t="s">
        <v>372</v>
      </c>
      <c r="F133" s="43" t="s">
        <v>404</v>
      </c>
      <c r="G133" s="44">
        <v>0.410521944124</v>
      </c>
      <c r="H133" s="44">
        <v>0.166132</v>
      </c>
      <c r="I133" s="43" t="s">
        <v>405</v>
      </c>
      <c r="J133" s="43" t="s">
        <v>406</v>
      </c>
      <c r="K133" s="43">
        <v>3</v>
      </c>
      <c r="L133" s="43">
        <v>10</v>
      </c>
      <c r="M133" s="43" t="s">
        <v>407</v>
      </c>
      <c r="N133" s="43" t="s">
        <v>408</v>
      </c>
      <c r="O133" s="43" t="s">
        <v>408</v>
      </c>
      <c r="P133" s="44">
        <v>1476.5934339299999</v>
      </c>
      <c r="Q133" s="44">
        <v>17882.264356799998</v>
      </c>
      <c r="R133" s="45">
        <v>1.7750239999999999</v>
      </c>
      <c r="S133" s="45">
        <v>7.8337940000000001</v>
      </c>
      <c r="T133" s="45">
        <v>0.78300000000000003</v>
      </c>
      <c r="U133" s="45">
        <v>0.6</v>
      </c>
      <c r="V133" s="45">
        <f t="shared" si="4"/>
        <v>6.3990758315455989E-2</v>
      </c>
      <c r="W133" s="45">
        <f t="shared" si="5"/>
        <v>0.52057754592320005</v>
      </c>
    </row>
    <row r="134" spans="1:23" x14ac:dyDescent="0.2">
      <c r="A134" s="43">
        <v>4334</v>
      </c>
      <c r="B134" s="43">
        <v>4302</v>
      </c>
      <c r="C134" s="43">
        <v>1400</v>
      </c>
      <c r="D134" s="43">
        <v>1400</v>
      </c>
      <c r="E134" s="43" t="s">
        <v>372</v>
      </c>
      <c r="F134" s="43" t="s">
        <v>404</v>
      </c>
      <c r="G134" s="44">
        <v>0.106612493473</v>
      </c>
      <c r="H134" s="44">
        <v>4.3144500000000002E-2</v>
      </c>
      <c r="I134" s="43" t="s">
        <v>405</v>
      </c>
      <c r="J134" s="43" t="s">
        <v>406</v>
      </c>
      <c r="K134" s="43">
        <v>3</v>
      </c>
      <c r="L134" s="43">
        <v>10</v>
      </c>
      <c r="M134" s="43" t="s">
        <v>407</v>
      </c>
      <c r="N134" s="43" t="s">
        <v>408</v>
      </c>
      <c r="O134" s="43" t="s">
        <v>408</v>
      </c>
      <c r="P134" s="44">
        <v>362.69810644500001</v>
      </c>
      <c r="Q134" s="44">
        <v>4644.02163956</v>
      </c>
      <c r="R134" s="45">
        <v>1.7750239999999999</v>
      </c>
      <c r="S134" s="45">
        <v>7.8337940000000001</v>
      </c>
      <c r="T134" s="45">
        <v>0.78300000000000003</v>
      </c>
      <c r="U134" s="45">
        <v>0.6</v>
      </c>
      <c r="V134" s="45">
        <f t="shared" si="4"/>
        <v>1.6618407484055998E-2</v>
      </c>
      <c r="W134" s="45">
        <f t="shared" si="5"/>
        <v>0.13519405009320001</v>
      </c>
    </row>
    <row r="135" spans="1:23" x14ac:dyDescent="0.2">
      <c r="A135" s="43">
        <v>4336</v>
      </c>
      <c r="B135" s="43">
        <v>4304</v>
      </c>
      <c r="C135" s="43">
        <v>1400</v>
      </c>
      <c r="D135" s="43">
        <v>1400</v>
      </c>
      <c r="E135" s="43" t="s">
        <v>372</v>
      </c>
      <c r="F135" s="43" t="s">
        <v>404</v>
      </c>
      <c r="G135" s="44">
        <v>0.95468226946500001</v>
      </c>
      <c r="H135" s="44">
        <v>0.38634600000000002</v>
      </c>
      <c r="I135" s="43" t="s">
        <v>405</v>
      </c>
      <c r="J135" s="43" t="s">
        <v>406</v>
      </c>
      <c r="K135" s="43">
        <v>3</v>
      </c>
      <c r="L135" s="43">
        <v>10</v>
      </c>
      <c r="M135" s="43" t="s">
        <v>407</v>
      </c>
      <c r="N135" s="43" t="s">
        <v>408</v>
      </c>
      <c r="O135" s="43" t="s">
        <v>408</v>
      </c>
      <c r="P135" s="44">
        <v>3911.0351922200002</v>
      </c>
      <c r="Q135" s="44">
        <v>41585.793314199997</v>
      </c>
      <c r="R135" s="45">
        <v>1.7750239999999999</v>
      </c>
      <c r="S135" s="45">
        <v>7.8337940000000001</v>
      </c>
      <c r="T135" s="45">
        <v>0.78300000000000003</v>
      </c>
      <c r="U135" s="45">
        <v>0.6</v>
      </c>
      <c r="V135" s="45">
        <f t="shared" si="4"/>
        <v>0.148812832639968</v>
      </c>
      <c r="W135" s="45">
        <f t="shared" si="5"/>
        <v>1.2106219906896003</v>
      </c>
    </row>
    <row r="136" spans="1:23" x14ac:dyDescent="0.2">
      <c r="A136" s="43">
        <v>4338</v>
      </c>
      <c r="B136" s="43">
        <v>4306</v>
      </c>
      <c r="C136" s="43">
        <v>1400</v>
      </c>
      <c r="D136" s="43">
        <v>1400</v>
      </c>
      <c r="E136" s="43" t="s">
        <v>372</v>
      </c>
      <c r="F136" s="43" t="s">
        <v>404</v>
      </c>
      <c r="G136" s="44">
        <v>0.17589797132500001</v>
      </c>
      <c r="H136" s="44">
        <v>7.1183399999999994E-2</v>
      </c>
      <c r="I136" s="43" t="s">
        <v>405</v>
      </c>
      <c r="J136" s="43" t="s">
        <v>406</v>
      </c>
      <c r="K136" s="43">
        <v>3</v>
      </c>
      <c r="L136" s="43">
        <v>10</v>
      </c>
      <c r="M136" s="43" t="s">
        <v>407</v>
      </c>
      <c r="N136" s="43" t="s">
        <v>408</v>
      </c>
      <c r="O136" s="43" t="s">
        <v>408</v>
      </c>
      <c r="P136" s="44">
        <v>2964.0015692000002</v>
      </c>
      <c r="Q136" s="44">
        <v>7662.08498246</v>
      </c>
      <c r="R136" s="45">
        <v>1.7750239999999999</v>
      </c>
      <c r="S136" s="45">
        <v>7.8337940000000001</v>
      </c>
      <c r="T136" s="45">
        <v>0.78300000000000003</v>
      </c>
      <c r="U136" s="45">
        <v>0.6</v>
      </c>
      <c r="V136" s="45">
        <f t="shared" si="4"/>
        <v>2.7418436818147193E-2</v>
      </c>
      <c r="W136" s="45">
        <f t="shared" si="5"/>
        <v>0.22305443672783998</v>
      </c>
    </row>
    <row r="137" spans="1:23" x14ac:dyDescent="0.2">
      <c r="A137" s="43">
        <v>4340</v>
      </c>
      <c r="B137" s="43">
        <v>4308</v>
      </c>
      <c r="C137" s="43">
        <v>1400</v>
      </c>
      <c r="D137" s="43">
        <v>1400</v>
      </c>
      <c r="E137" s="43" t="s">
        <v>372</v>
      </c>
      <c r="F137" s="43" t="s">
        <v>404</v>
      </c>
      <c r="G137" s="44">
        <v>0.12600199207599999</v>
      </c>
      <c r="H137" s="44">
        <v>5.09912E-2</v>
      </c>
      <c r="I137" s="43" t="s">
        <v>405</v>
      </c>
      <c r="J137" s="43" t="s">
        <v>406</v>
      </c>
      <c r="K137" s="43">
        <v>3</v>
      </c>
      <c r="L137" s="43">
        <v>10</v>
      </c>
      <c r="M137" s="43" t="s">
        <v>407</v>
      </c>
      <c r="N137" s="43" t="s">
        <v>408</v>
      </c>
      <c r="O137" s="43" t="s">
        <v>408</v>
      </c>
      <c r="P137" s="44">
        <v>811.354842846</v>
      </c>
      <c r="Q137" s="44">
        <v>5488.6248202799998</v>
      </c>
      <c r="R137" s="45">
        <v>1.7750239999999999</v>
      </c>
      <c r="S137" s="45">
        <v>7.8337940000000001</v>
      </c>
      <c r="T137" s="45">
        <v>0.78300000000000003</v>
      </c>
      <c r="U137" s="45">
        <v>0.6</v>
      </c>
      <c r="V137" s="45">
        <f t="shared" si="4"/>
        <v>1.9640801022169595E-2</v>
      </c>
      <c r="W137" s="45">
        <f t="shared" si="5"/>
        <v>0.15978182264512</v>
      </c>
    </row>
    <row r="138" spans="1:23" x14ac:dyDescent="0.2">
      <c r="A138" s="43">
        <v>4342</v>
      </c>
      <c r="B138" s="43">
        <v>4310</v>
      </c>
      <c r="C138" s="43">
        <v>1400</v>
      </c>
      <c r="D138" s="43">
        <v>1400</v>
      </c>
      <c r="E138" s="43" t="s">
        <v>372</v>
      </c>
      <c r="F138" s="43" t="s">
        <v>404</v>
      </c>
      <c r="G138" s="44">
        <v>9.4166085553300007E-3</v>
      </c>
      <c r="H138" s="44">
        <v>3.8107700000000002E-3</v>
      </c>
      <c r="I138" s="43" t="s">
        <v>405</v>
      </c>
      <c r="J138" s="43" t="s">
        <v>406</v>
      </c>
      <c r="K138" s="43">
        <v>3</v>
      </c>
      <c r="L138" s="43">
        <v>10</v>
      </c>
      <c r="M138" s="43" t="s">
        <v>407</v>
      </c>
      <c r="N138" s="43" t="s">
        <v>408</v>
      </c>
      <c r="O138" s="43" t="s">
        <v>408</v>
      </c>
      <c r="P138" s="44">
        <v>518.55144897000002</v>
      </c>
      <c r="Q138" s="44">
        <v>410.18582792199999</v>
      </c>
      <c r="R138" s="45">
        <v>1.7750239999999999</v>
      </c>
      <c r="S138" s="45">
        <v>7.8337940000000001</v>
      </c>
      <c r="T138" s="45">
        <v>0.78300000000000003</v>
      </c>
      <c r="U138" s="45">
        <v>0.6</v>
      </c>
      <c r="V138" s="45">
        <f t="shared" si="4"/>
        <v>1.4678331812401598E-3</v>
      </c>
      <c r="W138" s="45">
        <f t="shared" si="5"/>
        <v>1.1941114864552002E-2</v>
      </c>
    </row>
    <row r="139" spans="1:23" x14ac:dyDescent="0.2">
      <c r="A139" s="43">
        <v>4344</v>
      </c>
      <c r="B139" s="43">
        <v>4312</v>
      </c>
      <c r="C139" s="43">
        <v>1400</v>
      </c>
      <c r="D139" s="43">
        <v>1400</v>
      </c>
      <c r="E139" s="43" t="s">
        <v>372</v>
      </c>
      <c r="F139" s="43" t="s">
        <v>404</v>
      </c>
      <c r="G139" s="44">
        <v>2.1291375533500001</v>
      </c>
      <c r="H139" s="44">
        <v>0.86163100000000004</v>
      </c>
      <c r="I139" s="43" t="s">
        <v>405</v>
      </c>
      <c r="J139" s="43" t="s">
        <v>406</v>
      </c>
      <c r="K139" s="43">
        <v>3</v>
      </c>
      <c r="L139" s="43">
        <v>10</v>
      </c>
      <c r="M139" s="43" t="s">
        <v>407</v>
      </c>
      <c r="N139" s="43" t="s">
        <v>408</v>
      </c>
      <c r="O139" s="43" t="s">
        <v>408</v>
      </c>
      <c r="P139" s="44">
        <v>8849.8532452799991</v>
      </c>
      <c r="Q139" s="44">
        <v>92744.860843300004</v>
      </c>
      <c r="R139" s="45">
        <v>1.7750239999999999</v>
      </c>
      <c r="S139" s="45">
        <v>7.8337940000000001</v>
      </c>
      <c r="T139" s="45">
        <v>0.78300000000000003</v>
      </c>
      <c r="U139" s="45">
        <v>0.6</v>
      </c>
      <c r="V139" s="45">
        <f t="shared" si="4"/>
        <v>0.33188320779924796</v>
      </c>
      <c r="W139" s="45">
        <f t="shared" si="5"/>
        <v>2.6999359032056005</v>
      </c>
    </row>
    <row r="140" spans="1:23" x14ac:dyDescent="0.2">
      <c r="A140" s="43">
        <v>4347</v>
      </c>
      <c r="B140" s="43">
        <v>4315</v>
      </c>
      <c r="C140" s="43">
        <v>1400</v>
      </c>
      <c r="D140" s="43">
        <v>1400</v>
      </c>
      <c r="E140" s="43" t="s">
        <v>372</v>
      </c>
      <c r="F140" s="43" t="s">
        <v>404</v>
      </c>
      <c r="G140" s="44">
        <v>0.120164029688</v>
      </c>
      <c r="H140" s="44">
        <v>4.8628699999999997E-2</v>
      </c>
      <c r="I140" s="43" t="s">
        <v>405</v>
      </c>
      <c r="J140" s="43" t="s">
        <v>406</v>
      </c>
      <c r="K140" s="43">
        <v>3</v>
      </c>
      <c r="L140" s="43">
        <v>10</v>
      </c>
      <c r="M140" s="43" t="s">
        <v>407</v>
      </c>
      <c r="N140" s="43" t="s">
        <v>408</v>
      </c>
      <c r="O140" s="43" t="s">
        <v>408</v>
      </c>
      <c r="P140" s="44">
        <v>1369.7943441100001</v>
      </c>
      <c r="Q140" s="44">
        <v>5234.3241958600001</v>
      </c>
      <c r="R140" s="45">
        <v>1.7750239999999999</v>
      </c>
      <c r="S140" s="45">
        <v>7.8337940000000001</v>
      </c>
      <c r="T140" s="45">
        <v>0.78300000000000003</v>
      </c>
      <c r="U140" s="45">
        <v>0.6</v>
      </c>
      <c r="V140" s="45">
        <f t="shared" si="4"/>
        <v>1.8730812780769598E-2</v>
      </c>
      <c r="W140" s="45">
        <f t="shared" si="5"/>
        <v>0.15237888731512</v>
      </c>
    </row>
    <row r="141" spans="1:23" x14ac:dyDescent="0.2">
      <c r="A141" s="43">
        <v>4348</v>
      </c>
      <c r="B141" s="43">
        <v>4316</v>
      </c>
      <c r="C141" s="43">
        <v>1400</v>
      </c>
      <c r="D141" s="43">
        <v>1400</v>
      </c>
      <c r="E141" s="43" t="s">
        <v>372</v>
      </c>
      <c r="F141" s="43" t="s">
        <v>404</v>
      </c>
      <c r="G141" s="44">
        <v>0.15450281384600001</v>
      </c>
      <c r="H141" s="44">
        <v>6.25251E-2</v>
      </c>
      <c r="I141" s="43" t="s">
        <v>405</v>
      </c>
      <c r="J141" s="43" t="s">
        <v>406</v>
      </c>
      <c r="K141" s="43">
        <v>3</v>
      </c>
      <c r="L141" s="43">
        <v>10</v>
      </c>
      <c r="M141" s="43" t="s">
        <v>407</v>
      </c>
      <c r="N141" s="43" t="s">
        <v>408</v>
      </c>
      <c r="O141" s="43" t="s">
        <v>408</v>
      </c>
      <c r="P141" s="44">
        <v>1609.19206452</v>
      </c>
      <c r="Q141" s="44">
        <v>6730.1156505899999</v>
      </c>
      <c r="R141" s="45">
        <v>1.7750239999999999</v>
      </c>
      <c r="S141" s="45">
        <v>7.8337940000000001</v>
      </c>
      <c r="T141" s="45">
        <v>0.78300000000000003</v>
      </c>
      <c r="U141" s="45">
        <v>0.6</v>
      </c>
      <c r="V141" s="45">
        <f t="shared" si="4"/>
        <v>2.4083431023220796E-2</v>
      </c>
      <c r="W141" s="45">
        <f t="shared" si="5"/>
        <v>0.19592350129176</v>
      </c>
    </row>
    <row r="142" spans="1:23" x14ac:dyDescent="0.2">
      <c r="A142" s="43">
        <v>4349</v>
      </c>
      <c r="B142" s="43">
        <v>4317</v>
      </c>
      <c r="C142" s="43">
        <v>1400</v>
      </c>
      <c r="D142" s="43">
        <v>1400</v>
      </c>
      <c r="E142" s="43" t="s">
        <v>372</v>
      </c>
      <c r="F142" s="43" t="s">
        <v>404</v>
      </c>
      <c r="G142" s="44">
        <v>0.64660634267399997</v>
      </c>
      <c r="H142" s="44">
        <v>0.26167200000000002</v>
      </c>
      <c r="I142" s="43" t="s">
        <v>405</v>
      </c>
      <c r="J142" s="43" t="s">
        <v>406</v>
      </c>
      <c r="K142" s="43">
        <v>3</v>
      </c>
      <c r="L142" s="43">
        <v>10</v>
      </c>
      <c r="M142" s="43" t="s">
        <v>407</v>
      </c>
      <c r="N142" s="43" t="s">
        <v>408</v>
      </c>
      <c r="O142" s="43" t="s">
        <v>408</v>
      </c>
      <c r="P142" s="44">
        <v>2604.72532761</v>
      </c>
      <c r="Q142" s="44">
        <v>28166.059622299999</v>
      </c>
      <c r="R142" s="45">
        <v>1.7750239999999999</v>
      </c>
      <c r="S142" s="45">
        <v>7.8337940000000001</v>
      </c>
      <c r="T142" s="45">
        <v>0.78300000000000003</v>
      </c>
      <c r="U142" s="45">
        <v>0.6</v>
      </c>
      <c r="V142" s="45">
        <f t="shared" si="4"/>
        <v>0.10079087538777599</v>
      </c>
      <c r="W142" s="45">
        <f t="shared" si="5"/>
        <v>0.81995381742720008</v>
      </c>
    </row>
    <row r="143" spans="1:23" x14ac:dyDescent="0.2">
      <c r="A143" s="43">
        <v>4352</v>
      </c>
      <c r="B143" s="43">
        <v>4320</v>
      </c>
      <c r="C143" s="43">
        <v>1400</v>
      </c>
      <c r="D143" s="43">
        <v>1400</v>
      </c>
      <c r="E143" s="43" t="s">
        <v>372</v>
      </c>
      <c r="F143" s="43" t="s">
        <v>404</v>
      </c>
      <c r="G143" s="44">
        <v>3.2175990366999998</v>
      </c>
      <c r="H143" s="44">
        <v>1.3021199999999999</v>
      </c>
      <c r="I143" s="43" t="s">
        <v>405</v>
      </c>
      <c r="J143" s="43" t="s">
        <v>406</v>
      </c>
      <c r="K143" s="43">
        <v>3</v>
      </c>
      <c r="L143" s="43">
        <v>10</v>
      </c>
      <c r="M143" s="43" t="s">
        <v>407</v>
      </c>
      <c r="N143" s="43" t="s">
        <v>408</v>
      </c>
      <c r="O143" s="43" t="s">
        <v>408</v>
      </c>
      <c r="P143" s="44">
        <v>7861.02699398</v>
      </c>
      <c r="Q143" s="44">
        <v>140158.05340500001</v>
      </c>
      <c r="R143" s="45">
        <v>1.7750239999999999</v>
      </c>
      <c r="S143" s="45">
        <v>7.8337940000000001</v>
      </c>
      <c r="T143" s="45">
        <v>0.78300000000000003</v>
      </c>
      <c r="U143" s="45">
        <v>0.6</v>
      </c>
      <c r="V143" s="45">
        <f t="shared" si="4"/>
        <v>0.50155085244095987</v>
      </c>
      <c r="W143" s="45">
        <f t="shared" si="5"/>
        <v>4.0802159373120004</v>
      </c>
    </row>
    <row r="144" spans="1:23" x14ac:dyDescent="0.2">
      <c r="A144" s="43">
        <v>4353</v>
      </c>
      <c r="B144" s="43">
        <v>4321</v>
      </c>
      <c r="C144" s="43">
        <v>1400</v>
      </c>
      <c r="D144" s="43">
        <v>1400</v>
      </c>
      <c r="E144" s="43" t="s">
        <v>372</v>
      </c>
      <c r="F144" s="43" t="s">
        <v>404</v>
      </c>
      <c r="G144" s="44">
        <v>0.95167880585599995</v>
      </c>
      <c r="H144" s="44">
        <v>0.385131</v>
      </c>
      <c r="I144" s="43" t="s">
        <v>405</v>
      </c>
      <c r="J144" s="43" t="s">
        <v>406</v>
      </c>
      <c r="K144" s="43">
        <v>3</v>
      </c>
      <c r="L144" s="43">
        <v>10</v>
      </c>
      <c r="M144" s="43" t="s">
        <v>407</v>
      </c>
      <c r="N144" s="43" t="s">
        <v>408</v>
      </c>
      <c r="O144" s="43" t="s">
        <v>408</v>
      </c>
      <c r="P144" s="44">
        <v>7181.6235779600001</v>
      </c>
      <c r="Q144" s="44">
        <v>41454.962962700003</v>
      </c>
      <c r="R144" s="45">
        <v>1.7750239999999999</v>
      </c>
      <c r="S144" s="45">
        <v>7.8337940000000001</v>
      </c>
      <c r="T144" s="45">
        <v>0.78300000000000003</v>
      </c>
      <c r="U144" s="45">
        <v>0.6</v>
      </c>
      <c r="V144" s="45">
        <f t="shared" si="4"/>
        <v>0.14834483868724796</v>
      </c>
      <c r="W144" s="45">
        <f t="shared" si="5"/>
        <v>1.2068147668056</v>
      </c>
    </row>
    <row r="145" spans="1:23" x14ac:dyDescent="0.2">
      <c r="A145" s="43">
        <v>4354</v>
      </c>
      <c r="B145" s="43">
        <v>4322</v>
      </c>
      <c r="C145" s="43">
        <v>1400</v>
      </c>
      <c r="D145" s="43">
        <v>1400</v>
      </c>
      <c r="E145" s="43" t="s">
        <v>372</v>
      </c>
      <c r="F145" s="43" t="s">
        <v>404</v>
      </c>
      <c r="G145" s="44">
        <v>2.0872527195699999</v>
      </c>
      <c r="H145" s="44">
        <v>0.84468100000000002</v>
      </c>
      <c r="I145" s="43" t="s">
        <v>405</v>
      </c>
      <c r="J145" s="43" t="s">
        <v>406</v>
      </c>
      <c r="K145" s="43">
        <v>3</v>
      </c>
      <c r="L145" s="43">
        <v>10</v>
      </c>
      <c r="M145" s="43" t="s">
        <v>407</v>
      </c>
      <c r="N145" s="43" t="s">
        <v>408</v>
      </c>
      <c r="O145" s="43" t="s">
        <v>408</v>
      </c>
      <c r="P145" s="44">
        <v>6151.8610348700004</v>
      </c>
      <c r="Q145" s="44">
        <v>90920.364781800003</v>
      </c>
      <c r="R145" s="45">
        <v>1.7750239999999999</v>
      </c>
      <c r="S145" s="45">
        <v>7.8337940000000001</v>
      </c>
      <c r="T145" s="45">
        <v>0.78300000000000003</v>
      </c>
      <c r="U145" s="45">
        <v>0.6</v>
      </c>
      <c r="V145" s="45">
        <f t="shared" si="4"/>
        <v>0.32535440327364795</v>
      </c>
      <c r="W145" s="45">
        <f t="shared" si="5"/>
        <v>2.6468227798856003</v>
      </c>
    </row>
    <row r="146" spans="1:23" x14ac:dyDescent="0.2">
      <c r="A146" s="43">
        <v>4356</v>
      </c>
      <c r="B146" s="43">
        <v>4324</v>
      </c>
      <c r="C146" s="43">
        <v>1400</v>
      </c>
      <c r="D146" s="43">
        <v>1400</v>
      </c>
      <c r="E146" s="43" t="s">
        <v>372</v>
      </c>
      <c r="F146" s="43" t="s">
        <v>404</v>
      </c>
      <c r="G146" s="44">
        <v>1.0261579107700001</v>
      </c>
      <c r="H146" s="44">
        <v>0.415271</v>
      </c>
      <c r="I146" s="43" t="s">
        <v>405</v>
      </c>
      <c r="J146" s="43" t="s">
        <v>406</v>
      </c>
      <c r="K146" s="43">
        <v>3</v>
      </c>
      <c r="L146" s="43">
        <v>10</v>
      </c>
      <c r="M146" s="43" t="s">
        <v>407</v>
      </c>
      <c r="N146" s="43" t="s">
        <v>408</v>
      </c>
      <c r="O146" s="43" t="s">
        <v>408</v>
      </c>
      <c r="P146" s="44">
        <v>3262.6976722300001</v>
      </c>
      <c r="Q146" s="44">
        <v>44699.259795600003</v>
      </c>
      <c r="R146" s="45">
        <v>1.7750239999999999</v>
      </c>
      <c r="S146" s="45">
        <v>7.8337940000000001</v>
      </c>
      <c r="T146" s="45">
        <v>0.78300000000000003</v>
      </c>
      <c r="U146" s="45">
        <v>0.6</v>
      </c>
      <c r="V146" s="45">
        <f t="shared" si="4"/>
        <v>0.15995417015636798</v>
      </c>
      <c r="W146" s="45">
        <f t="shared" si="5"/>
        <v>1.3012589872696001</v>
      </c>
    </row>
    <row r="147" spans="1:23" x14ac:dyDescent="0.2">
      <c r="A147" s="43">
        <v>4357</v>
      </c>
      <c r="B147" s="43">
        <v>4325</v>
      </c>
      <c r="C147" s="43">
        <v>1400</v>
      </c>
      <c r="D147" s="43">
        <v>1400</v>
      </c>
      <c r="E147" s="43" t="s">
        <v>372</v>
      </c>
      <c r="F147" s="43" t="s">
        <v>404</v>
      </c>
      <c r="G147" s="44">
        <v>0.21391997464199999</v>
      </c>
      <c r="H147" s="44">
        <v>8.6570300000000003E-2</v>
      </c>
      <c r="I147" s="43" t="s">
        <v>405</v>
      </c>
      <c r="J147" s="43" t="s">
        <v>406</v>
      </c>
      <c r="K147" s="43">
        <v>3</v>
      </c>
      <c r="L147" s="43">
        <v>10</v>
      </c>
      <c r="M147" s="43" t="s">
        <v>407</v>
      </c>
      <c r="N147" s="43" t="s">
        <v>408</v>
      </c>
      <c r="O147" s="43" t="s">
        <v>408</v>
      </c>
      <c r="P147" s="44">
        <v>855.32286424300003</v>
      </c>
      <c r="Q147" s="44">
        <v>9318.3168220099997</v>
      </c>
      <c r="R147" s="45">
        <v>1.7750239999999999</v>
      </c>
      <c r="S147" s="45">
        <v>7.8337940000000001</v>
      </c>
      <c r="T147" s="45">
        <v>0.78300000000000003</v>
      </c>
      <c r="U147" s="45">
        <v>0.6</v>
      </c>
      <c r="V147" s="45">
        <f t="shared" si="4"/>
        <v>3.33451661606224E-2</v>
      </c>
      <c r="W147" s="45">
        <f t="shared" si="5"/>
        <v>0.27126955868728003</v>
      </c>
    </row>
    <row r="148" spans="1:23" x14ac:dyDescent="0.2">
      <c r="A148" s="43">
        <v>4359</v>
      </c>
      <c r="B148" s="43">
        <v>4327</v>
      </c>
      <c r="C148" s="43">
        <v>1400</v>
      </c>
      <c r="D148" s="43">
        <v>1400</v>
      </c>
      <c r="E148" s="43" t="s">
        <v>372</v>
      </c>
      <c r="F148" s="43" t="s">
        <v>404</v>
      </c>
      <c r="G148" s="44">
        <v>0.190771673128</v>
      </c>
      <c r="H148" s="44">
        <v>7.7202599999999996E-2</v>
      </c>
      <c r="I148" s="43" t="s">
        <v>405</v>
      </c>
      <c r="J148" s="43" t="s">
        <v>406</v>
      </c>
      <c r="K148" s="43">
        <v>3</v>
      </c>
      <c r="L148" s="43">
        <v>10</v>
      </c>
      <c r="M148" s="43" t="s">
        <v>407</v>
      </c>
      <c r="N148" s="43" t="s">
        <v>408</v>
      </c>
      <c r="O148" s="43" t="s">
        <v>408</v>
      </c>
      <c r="P148" s="44">
        <v>2534.8884810999998</v>
      </c>
      <c r="Q148" s="44">
        <v>8309.9808414199997</v>
      </c>
      <c r="R148" s="45">
        <v>1.7750239999999999</v>
      </c>
      <c r="S148" s="45">
        <v>7.8337940000000001</v>
      </c>
      <c r="T148" s="45">
        <v>0.78300000000000003</v>
      </c>
      <c r="U148" s="45">
        <v>0.6</v>
      </c>
      <c r="V148" s="45">
        <f t="shared" si="4"/>
        <v>2.9736913526140791E-2</v>
      </c>
      <c r="W148" s="45">
        <f t="shared" si="5"/>
        <v>0.24191570586576</v>
      </c>
    </row>
    <row r="149" spans="1:23" x14ac:dyDescent="0.2">
      <c r="A149" s="43">
        <v>4364</v>
      </c>
      <c r="B149" s="43">
        <v>4332</v>
      </c>
      <c r="C149" s="43">
        <v>1400</v>
      </c>
      <c r="D149" s="43">
        <v>1400</v>
      </c>
      <c r="E149" s="43" t="s">
        <v>372</v>
      </c>
      <c r="F149" s="43" t="s">
        <v>404</v>
      </c>
      <c r="G149" s="44">
        <v>0.165683495624</v>
      </c>
      <c r="H149" s="44">
        <v>6.7049700000000004E-2</v>
      </c>
      <c r="I149" s="43" t="s">
        <v>405</v>
      </c>
      <c r="J149" s="43" t="s">
        <v>406</v>
      </c>
      <c r="K149" s="43">
        <v>3</v>
      </c>
      <c r="L149" s="43">
        <v>10</v>
      </c>
      <c r="M149" s="43" t="s">
        <v>407</v>
      </c>
      <c r="N149" s="43" t="s">
        <v>408</v>
      </c>
      <c r="O149" s="43" t="s">
        <v>408</v>
      </c>
      <c r="P149" s="44">
        <v>2268.64271087</v>
      </c>
      <c r="Q149" s="44">
        <v>7217.1442007300002</v>
      </c>
      <c r="R149" s="45">
        <v>1.7750239999999999</v>
      </c>
      <c r="S149" s="45">
        <v>7.8337940000000001</v>
      </c>
      <c r="T149" s="45">
        <v>0.78300000000000003</v>
      </c>
      <c r="U149" s="45">
        <v>0.6</v>
      </c>
      <c r="V149" s="45">
        <f t="shared" si="4"/>
        <v>2.5826217392337598E-2</v>
      </c>
      <c r="W149" s="45">
        <f t="shared" si="5"/>
        <v>0.21010141502472002</v>
      </c>
    </row>
    <row r="150" spans="1:23" x14ac:dyDescent="0.2">
      <c r="A150" s="43">
        <v>4366</v>
      </c>
      <c r="B150" s="43">
        <v>4334</v>
      </c>
      <c r="C150" s="43">
        <v>1400</v>
      </c>
      <c r="D150" s="43">
        <v>1400</v>
      </c>
      <c r="E150" s="43" t="s">
        <v>372</v>
      </c>
      <c r="F150" s="43" t="s">
        <v>404</v>
      </c>
      <c r="G150" s="44">
        <v>4.6272677361799998E-2</v>
      </c>
      <c r="H150" s="44">
        <v>1.87259E-2</v>
      </c>
      <c r="I150" s="43" t="s">
        <v>405</v>
      </c>
      <c r="J150" s="43" t="s">
        <v>406</v>
      </c>
      <c r="K150" s="43">
        <v>3</v>
      </c>
      <c r="L150" s="43">
        <v>10</v>
      </c>
      <c r="M150" s="43" t="s">
        <v>407</v>
      </c>
      <c r="N150" s="43" t="s">
        <v>408</v>
      </c>
      <c r="O150" s="43" t="s">
        <v>408</v>
      </c>
      <c r="P150" s="44">
        <v>2077.37854573</v>
      </c>
      <c r="Q150" s="44">
        <v>2015.6297633300001</v>
      </c>
      <c r="R150" s="45">
        <v>1.7750239999999999</v>
      </c>
      <c r="S150" s="45">
        <v>7.8337940000000001</v>
      </c>
      <c r="T150" s="45">
        <v>0.78300000000000003</v>
      </c>
      <c r="U150" s="45">
        <v>0.6</v>
      </c>
      <c r="V150" s="45">
        <f t="shared" si="4"/>
        <v>7.2128460569871999E-3</v>
      </c>
      <c r="W150" s="45">
        <f t="shared" si="5"/>
        <v>5.8677937225840006E-2</v>
      </c>
    </row>
    <row r="151" spans="1:23" x14ac:dyDescent="0.2">
      <c r="A151" s="43">
        <v>4367</v>
      </c>
      <c r="B151" s="43">
        <v>4335</v>
      </c>
      <c r="C151" s="43">
        <v>1400</v>
      </c>
      <c r="D151" s="43">
        <v>1400</v>
      </c>
      <c r="E151" s="43" t="s">
        <v>372</v>
      </c>
      <c r="F151" s="43" t="s">
        <v>404</v>
      </c>
      <c r="G151" s="44">
        <v>8.7907963505999998E-2</v>
      </c>
      <c r="H151" s="44">
        <v>3.5575099999999998E-2</v>
      </c>
      <c r="I151" s="43" t="s">
        <v>405</v>
      </c>
      <c r="J151" s="43" t="s">
        <v>406</v>
      </c>
      <c r="K151" s="43">
        <v>3</v>
      </c>
      <c r="L151" s="43">
        <v>10</v>
      </c>
      <c r="M151" s="43" t="s">
        <v>407</v>
      </c>
      <c r="N151" s="43" t="s">
        <v>408</v>
      </c>
      <c r="O151" s="43" t="s">
        <v>408</v>
      </c>
      <c r="P151" s="44">
        <v>2932.3534783599998</v>
      </c>
      <c r="Q151" s="44">
        <v>3829.25557325</v>
      </c>
      <c r="R151" s="45">
        <v>1.7750239999999999</v>
      </c>
      <c r="S151" s="45">
        <v>7.8337940000000001</v>
      </c>
      <c r="T151" s="45">
        <v>0.78300000000000003</v>
      </c>
      <c r="U151" s="45">
        <v>0.6</v>
      </c>
      <c r="V151" s="45">
        <f t="shared" si="4"/>
        <v>1.3702824417620796E-2</v>
      </c>
      <c r="W151" s="45">
        <f t="shared" si="5"/>
        <v>0.11147520197176</v>
      </c>
    </row>
    <row r="152" spans="1:23" x14ac:dyDescent="0.2">
      <c r="A152" s="43">
        <v>4370</v>
      </c>
      <c r="B152" s="43">
        <v>4338</v>
      </c>
      <c r="C152" s="43">
        <v>1400</v>
      </c>
      <c r="D152" s="43">
        <v>1400</v>
      </c>
      <c r="E152" s="43" t="s">
        <v>372</v>
      </c>
      <c r="F152" s="43" t="s">
        <v>404</v>
      </c>
      <c r="G152" s="44">
        <v>0.336165365125</v>
      </c>
      <c r="H152" s="44">
        <v>0.136041</v>
      </c>
      <c r="I152" s="43" t="s">
        <v>405</v>
      </c>
      <c r="J152" s="43" t="s">
        <v>406</v>
      </c>
      <c r="K152" s="43">
        <v>3</v>
      </c>
      <c r="L152" s="43">
        <v>10</v>
      </c>
      <c r="M152" s="43" t="s">
        <v>407</v>
      </c>
      <c r="N152" s="43" t="s">
        <v>408</v>
      </c>
      <c r="O152" s="43" t="s">
        <v>408</v>
      </c>
      <c r="P152" s="44">
        <v>3149.6340367500002</v>
      </c>
      <c r="Q152" s="44">
        <v>14643.3047315</v>
      </c>
      <c r="R152" s="45">
        <v>1.7750239999999999</v>
      </c>
      <c r="S152" s="45">
        <v>7.8337940000000001</v>
      </c>
      <c r="T152" s="45">
        <v>0.78300000000000003</v>
      </c>
      <c r="U152" s="45">
        <v>0.6</v>
      </c>
      <c r="V152" s="45">
        <f t="shared" si="4"/>
        <v>5.240030067652799E-2</v>
      </c>
      <c r="W152" s="45">
        <f t="shared" si="5"/>
        <v>0.42628686782160002</v>
      </c>
    </row>
    <row r="153" spans="1:23" x14ac:dyDescent="0.2">
      <c r="A153" s="43">
        <v>4371</v>
      </c>
      <c r="B153" s="43">
        <v>4339</v>
      </c>
      <c r="C153" s="43">
        <v>1400</v>
      </c>
      <c r="D153" s="43">
        <v>1400</v>
      </c>
      <c r="E153" s="43" t="s">
        <v>372</v>
      </c>
      <c r="F153" s="43" t="s">
        <v>404</v>
      </c>
      <c r="G153" s="44">
        <v>0.16130751255299999</v>
      </c>
      <c r="H153" s="44">
        <v>6.5278799999999998E-2</v>
      </c>
      <c r="I153" s="43" t="s">
        <v>405</v>
      </c>
      <c r="J153" s="43" t="s">
        <v>406</v>
      </c>
      <c r="K153" s="43">
        <v>3</v>
      </c>
      <c r="L153" s="43">
        <v>10</v>
      </c>
      <c r="M153" s="43" t="s">
        <v>407</v>
      </c>
      <c r="N153" s="43" t="s">
        <v>408</v>
      </c>
      <c r="O153" s="43" t="s">
        <v>408</v>
      </c>
      <c r="P153" s="44">
        <v>3348.9831181300001</v>
      </c>
      <c r="Q153" s="44">
        <v>7026.5271406299998</v>
      </c>
      <c r="R153" s="45">
        <v>1.7750239999999999</v>
      </c>
      <c r="S153" s="45">
        <v>7.8337940000000001</v>
      </c>
      <c r="T153" s="45">
        <v>0.78300000000000003</v>
      </c>
      <c r="U153" s="45">
        <v>0.6</v>
      </c>
      <c r="V153" s="45">
        <f t="shared" si="4"/>
        <v>2.5144101761990396E-2</v>
      </c>
      <c r="W153" s="45">
        <f t="shared" si="5"/>
        <v>0.20455226870688004</v>
      </c>
    </row>
    <row r="154" spans="1:23" x14ac:dyDescent="0.2">
      <c r="A154" s="43">
        <v>4374</v>
      </c>
      <c r="B154" s="43">
        <v>4342</v>
      </c>
      <c r="C154" s="43">
        <v>1400</v>
      </c>
      <c r="D154" s="43">
        <v>1400</v>
      </c>
      <c r="E154" s="43" t="s">
        <v>372</v>
      </c>
      <c r="F154" s="43" t="s">
        <v>404</v>
      </c>
      <c r="G154" s="44">
        <v>0.198333621425</v>
      </c>
      <c r="H154" s="44">
        <v>8.0262799999999995E-2</v>
      </c>
      <c r="I154" s="43" t="s">
        <v>405</v>
      </c>
      <c r="J154" s="43" t="s">
        <v>406</v>
      </c>
      <c r="K154" s="43">
        <v>3</v>
      </c>
      <c r="L154" s="43">
        <v>10</v>
      </c>
      <c r="M154" s="43" t="s">
        <v>407</v>
      </c>
      <c r="N154" s="43" t="s">
        <v>408</v>
      </c>
      <c r="O154" s="43" t="s">
        <v>408</v>
      </c>
      <c r="P154" s="44">
        <v>1902.4275567899999</v>
      </c>
      <c r="Q154" s="44">
        <v>8639.3779916700005</v>
      </c>
      <c r="R154" s="45">
        <v>1.7750239999999999</v>
      </c>
      <c r="S154" s="45">
        <v>7.8337940000000001</v>
      </c>
      <c r="T154" s="45">
        <v>0.78300000000000003</v>
      </c>
      <c r="U154" s="45">
        <v>0.6</v>
      </c>
      <c r="V154" s="45">
        <f t="shared" si="4"/>
        <v>3.0915641998662393E-2</v>
      </c>
      <c r="W154" s="45">
        <f t="shared" si="5"/>
        <v>0.25150489642528001</v>
      </c>
    </row>
    <row r="155" spans="1:23" x14ac:dyDescent="0.2">
      <c r="A155" s="43">
        <v>4375</v>
      </c>
      <c r="B155" s="43">
        <v>4343</v>
      </c>
      <c r="C155" s="43">
        <v>1400</v>
      </c>
      <c r="D155" s="43">
        <v>1400</v>
      </c>
      <c r="E155" s="43" t="s">
        <v>372</v>
      </c>
      <c r="F155" s="43" t="s">
        <v>404</v>
      </c>
      <c r="G155" s="44">
        <v>0.13321353044299999</v>
      </c>
      <c r="H155" s="44">
        <v>5.3909600000000002E-2</v>
      </c>
      <c r="I155" s="43" t="s">
        <v>405</v>
      </c>
      <c r="J155" s="43" t="s">
        <v>406</v>
      </c>
      <c r="K155" s="43">
        <v>3</v>
      </c>
      <c r="L155" s="43">
        <v>10</v>
      </c>
      <c r="M155" s="43" t="s">
        <v>407</v>
      </c>
      <c r="N155" s="43" t="s">
        <v>408</v>
      </c>
      <c r="O155" s="43" t="s">
        <v>408</v>
      </c>
      <c r="P155" s="44">
        <v>3084.3577248500001</v>
      </c>
      <c r="Q155" s="44">
        <v>5802.7581749999999</v>
      </c>
      <c r="R155" s="45">
        <v>1.7750239999999999</v>
      </c>
      <c r="S155" s="45">
        <v>7.8337940000000001</v>
      </c>
      <c r="T155" s="45">
        <v>0.78300000000000003</v>
      </c>
      <c r="U155" s="45">
        <v>0.6</v>
      </c>
      <c r="V155" s="45">
        <f t="shared" si="4"/>
        <v>2.0764910941196799E-2</v>
      </c>
      <c r="W155" s="45">
        <f t="shared" si="5"/>
        <v>0.16892668040896003</v>
      </c>
    </row>
    <row r="156" spans="1:23" x14ac:dyDescent="0.2">
      <c r="A156" s="43">
        <v>4376</v>
      </c>
      <c r="B156" s="43">
        <v>4344</v>
      </c>
      <c r="C156" s="43">
        <v>1400</v>
      </c>
      <c r="D156" s="43">
        <v>1400</v>
      </c>
      <c r="E156" s="43" t="s">
        <v>372</v>
      </c>
      <c r="F156" s="43" t="s">
        <v>404</v>
      </c>
      <c r="G156" s="44">
        <v>0.79227218976400005</v>
      </c>
      <c r="H156" s="44">
        <v>0.32062099999999999</v>
      </c>
      <c r="I156" s="43" t="s">
        <v>405</v>
      </c>
      <c r="J156" s="43" t="s">
        <v>406</v>
      </c>
      <c r="K156" s="43">
        <v>3</v>
      </c>
      <c r="L156" s="43">
        <v>10</v>
      </c>
      <c r="M156" s="43" t="s">
        <v>407</v>
      </c>
      <c r="N156" s="43" t="s">
        <v>408</v>
      </c>
      <c r="O156" s="43" t="s">
        <v>408</v>
      </c>
      <c r="P156" s="44">
        <v>6044.1695516999998</v>
      </c>
      <c r="Q156" s="44">
        <v>34511.238540699997</v>
      </c>
      <c r="R156" s="45">
        <v>1.7750239999999999</v>
      </c>
      <c r="S156" s="45">
        <v>7.8337940000000001</v>
      </c>
      <c r="T156" s="45">
        <v>0.78300000000000003</v>
      </c>
      <c r="U156" s="45">
        <v>0.6</v>
      </c>
      <c r="V156" s="45">
        <f t="shared" si="4"/>
        <v>0.12349686346916798</v>
      </c>
      <c r="W156" s="45">
        <f t="shared" si="5"/>
        <v>1.0046715464296001</v>
      </c>
    </row>
    <row r="157" spans="1:23" x14ac:dyDescent="0.2">
      <c r="A157" s="43">
        <v>4377</v>
      </c>
      <c r="B157" s="43">
        <v>4345</v>
      </c>
      <c r="C157" s="43">
        <v>1400</v>
      </c>
      <c r="D157" s="43">
        <v>1400</v>
      </c>
      <c r="E157" s="43" t="s">
        <v>372</v>
      </c>
      <c r="F157" s="43" t="s">
        <v>404</v>
      </c>
      <c r="G157" s="44">
        <v>2.03214233931</v>
      </c>
      <c r="H157" s="44">
        <v>0.82237899999999997</v>
      </c>
      <c r="I157" s="43" t="s">
        <v>405</v>
      </c>
      <c r="J157" s="43" t="s">
        <v>406</v>
      </c>
      <c r="K157" s="43">
        <v>3</v>
      </c>
      <c r="L157" s="43">
        <v>10</v>
      </c>
      <c r="M157" s="43" t="s">
        <v>407</v>
      </c>
      <c r="N157" s="43" t="s">
        <v>408</v>
      </c>
      <c r="O157" s="43" t="s">
        <v>408</v>
      </c>
      <c r="P157" s="44">
        <v>9573.0073488199996</v>
      </c>
      <c r="Q157" s="44">
        <v>88519.766220300007</v>
      </c>
      <c r="R157" s="45">
        <v>1.7750239999999999</v>
      </c>
      <c r="S157" s="45">
        <v>7.8337940000000001</v>
      </c>
      <c r="T157" s="45">
        <v>0.78300000000000003</v>
      </c>
      <c r="U157" s="45">
        <v>0.6</v>
      </c>
      <c r="V157" s="45">
        <f t="shared" si="4"/>
        <v>0.31676411427483198</v>
      </c>
      <c r="W157" s="45">
        <f t="shared" si="5"/>
        <v>2.5769390703704005</v>
      </c>
    </row>
    <row r="158" spans="1:23" x14ac:dyDescent="0.2">
      <c r="A158" s="43">
        <v>4381</v>
      </c>
      <c r="B158" s="43">
        <v>4349</v>
      </c>
      <c r="C158" s="43">
        <v>1400</v>
      </c>
      <c r="D158" s="43">
        <v>1400</v>
      </c>
      <c r="E158" s="43" t="s">
        <v>372</v>
      </c>
      <c r="F158" s="43" t="s">
        <v>404</v>
      </c>
      <c r="G158" s="44">
        <v>1.28603525781E-2</v>
      </c>
      <c r="H158" s="44">
        <v>5.2043999999999997E-3</v>
      </c>
      <c r="I158" s="43" t="s">
        <v>405</v>
      </c>
      <c r="J158" s="43" t="s">
        <v>406</v>
      </c>
      <c r="K158" s="43">
        <v>3</v>
      </c>
      <c r="L158" s="43">
        <v>10</v>
      </c>
      <c r="M158" s="43" t="s">
        <v>407</v>
      </c>
      <c r="N158" s="43" t="s">
        <v>408</v>
      </c>
      <c r="O158" s="43" t="s">
        <v>408</v>
      </c>
      <c r="P158" s="44">
        <v>606.596061717</v>
      </c>
      <c r="Q158" s="44">
        <v>560.19471751499998</v>
      </c>
      <c r="R158" s="45">
        <v>1.7750239999999999</v>
      </c>
      <c r="S158" s="45">
        <v>7.8337940000000001</v>
      </c>
      <c r="T158" s="45">
        <v>0.78300000000000003</v>
      </c>
      <c r="U158" s="45">
        <v>0.6</v>
      </c>
      <c r="V158" s="45">
        <f t="shared" si="4"/>
        <v>2.0046318745151996E-3</v>
      </c>
      <c r="W158" s="45">
        <f t="shared" si="5"/>
        <v>1.6308078997439999E-2</v>
      </c>
    </row>
    <row r="159" spans="1:23" x14ac:dyDescent="0.2">
      <c r="A159" s="43">
        <v>4384</v>
      </c>
      <c r="B159" s="43">
        <v>4352</v>
      </c>
      <c r="C159" s="43">
        <v>1400</v>
      </c>
      <c r="D159" s="43">
        <v>1400</v>
      </c>
      <c r="E159" s="43" t="s">
        <v>372</v>
      </c>
      <c r="F159" s="43" t="s">
        <v>404</v>
      </c>
      <c r="G159" s="44">
        <v>2.9628668233300002</v>
      </c>
      <c r="H159" s="44">
        <v>1.19903</v>
      </c>
      <c r="I159" s="43" t="s">
        <v>405</v>
      </c>
      <c r="J159" s="43" t="s">
        <v>406</v>
      </c>
      <c r="K159" s="43">
        <v>3</v>
      </c>
      <c r="L159" s="43">
        <v>10</v>
      </c>
      <c r="M159" s="43" t="s">
        <v>407</v>
      </c>
      <c r="N159" s="43" t="s">
        <v>408</v>
      </c>
      <c r="O159" s="43" t="s">
        <v>408</v>
      </c>
      <c r="P159" s="44">
        <v>13776.0597576</v>
      </c>
      <c r="Q159" s="44">
        <v>129061.962575</v>
      </c>
      <c r="R159" s="45">
        <v>1.7750239999999999</v>
      </c>
      <c r="S159" s="45">
        <v>7.8337940000000001</v>
      </c>
      <c r="T159" s="45">
        <v>0.78300000000000003</v>
      </c>
      <c r="U159" s="45">
        <v>0.6</v>
      </c>
      <c r="V159" s="45">
        <f t="shared" si="4"/>
        <v>0.4618426247982399</v>
      </c>
      <c r="W159" s="45">
        <f t="shared" si="5"/>
        <v>3.7571816079280005</v>
      </c>
    </row>
    <row r="160" spans="1:23" x14ac:dyDescent="0.2">
      <c r="A160" s="43">
        <v>4387</v>
      </c>
      <c r="B160" s="43">
        <v>4355</v>
      </c>
      <c r="C160" s="43">
        <v>1400</v>
      </c>
      <c r="D160" s="43">
        <v>1400</v>
      </c>
      <c r="E160" s="43" t="s">
        <v>372</v>
      </c>
      <c r="F160" s="43" t="s">
        <v>404</v>
      </c>
      <c r="G160" s="44">
        <v>0.67513240334900004</v>
      </c>
      <c r="H160" s="44">
        <v>0.27321600000000001</v>
      </c>
      <c r="I160" s="43" t="s">
        <v>405</v>
      </c>
      <c r="J160" s="43" t="s">
        <v>406</v>
      </c>
      <c r="K160" s="43">
        <v>3</v>
      </c>
      <c r="L160" s="43">
        <v>10</v>
      </c>
      <c r="M160" s="43" t="s">
        <v>407</v>
      </c>
      <c r="N160" s="43" t="s">
        <v>408</v>
      </c>
      <c r="O160" s="43" t="s">
        <v>408</v>
      </c>
      <c r="P160" s="44">
        <v>9448.2893976199994</v>
      </c>
      <c r="Q160" s="44">
        <v>29408.649854899999</v>
      </c>
      <c r="R160" s="45">
        <v>1.7750239999999999</v>
      </c>
      <c r="S160" s="45">
        <v>7.8337940000000001</v>
      </c>
      <c r="T160" s="45">
        <v>0.78300000000000003</v>
      </c>
      <c r="U160" s="45">
        <v>0.6</v>
      </c>
      <c r="V160" s="45">
        <f t="shared" si="4"/>
        <v>0.10523739570892798</v>
      </c>
      <c r="W160" s="45">
        <f t="shared" si="5"/>
        <v>0.85612714460160011</v>
      </c>
    </row>
    <row r="161" spans="1:23" x14ac:dyDescent="0.2">
      <c r="A161" s="43">
        <v>4388</v>
      </c>
      <c r="B161" s="43">
        <v>4356</v>
      </c>
      <c r="C161" s="43">
        <v>1400</v>
      </c>
      <c r="D161" s="43">
        <v>1400</v>
      </c>
      <c r="E161" s="43" t="s">
        <v>372</v>
      </c>
      <c r="F161" s="43" t="s">
        <v>404</v>
      </c>
      <c r="G161" s="44">
        <v>0.203413198125</v>
      </c>
      <c r="H161" s="44">
        <v>8.23184E-2</v>
      </c>
      <c r="I161" s="43" t="s">
        <v>405</v>
      </c>
      <c r="J161" s="43" t="s">
        <v>406</v>
      </c>
      <c r="K161" s="43">
        <v>3</v>
      </c>
      <c r="L161" s="43">
        <v>10</v>
      </c>
      <c r="M161" s="43" t="s">
        <v>407</v>
      </c>
      <c r="N161" s="43" t="s">
        <v>408</v>
      </c>
      <c r="O161" s="43" t="s">
        <v>408</v>
      </c>
      <c r="P161" s="44">
        <v>2836.33348505</v>
      </c>
      <c r="Q161" s="44">
        <v>8860.6434676299996</v>
      </c>
      <c r="R161" s="45">
        <v>1.7750239999999999</v>
      </c>
      <c r="S161" s="45">
        <v>7.8337940000000001</v>
      </c>
      <c r="T161" s="45">
        <v>0.78300000000000003</v>
      </c>
      <c r="U161" s="45">
        <v>0.6</v>
      </c>
      <c r="V161" s="45">
        <f t="shared" si="4"/>
        <v>3.1707418434227197E-2</v>
      </c>
      <c r="W161" s="45">
        <f t="shared" si="5"/>
        <v>0.25794615520384001</v>
      </c>
    </row>
    <row r="162" spans="1:23" x14ac:dyDescent="0.2">
      <c r="A162" s="43">
        <v>4389</v>
      </c>
      <c r="B162" s="43">
        <v>4357</v>
      </c>
      <c r="C162" s="43">
        <v>1400</v>
      </c>
      <c r="D162" s="43">
        <v>1400</v>
      </c>
      <c r="E162" s="43" t="s">
        <v>372</v>
      </c>
      <c r="F162" s="43" t="s">
        <v>404</v>
      </c>
      <c r="G162" s="44">
        <v>1.5528295143099999</v>
      </c>
      <c r="H162" s="44">
        <v>0.62840799999999997</v>
      </c>
      <c r="I162" s="43" t="s">
        <v>405</v>
      </c>
      <c r="J162" s="43" t="s">
        <v>406</v>
      </c>
      <c r="K162" s="43">
        <v>3</v>
      </c>
      <c r="L162" s="43">
        <v>10</v>
      </c>
      <c r="M162" s="43" t="s">
        <v>407</v>
      </c>
      <c r="N162" s="43" t="s">
        <v>408</v>
      </c>
      <c r="O162" s="43" t="s">
        <v>408</v>
      </c>
      <c r="P162" s="44">
        <v>4595.91543834</v>
      </c>
      <c r="Q162" s="44">
        <v>67640.983078699996</v>
      </c>
      <c r="R162" s="45">
        <v>1.7750239999999999</v>
      </c>
      <c r="S162" s="45">
        <v>7.8337940000000001</v>
      </c>
      <c r="T162" s="45">
        <v>0.78300000000000003</v>
      </c>
      <c r="U162" s="45">
        <v>0.6</v>
      </c>
      <c r="V162" s="45">
        <f t="shared" si="4"/>
        <v>0.24205032414886393</v>
      </c>
      <c r="W162" s="45">
        <f t="shared" si="5"/>
        <v>1.9691275279808</v>
      </c>
    </row>
    <row r="163" spans="1:23" x14ac:dyDescent="0.2">
      <c r="A163" s="43">
        <v>4392</v>
      </c>
      <c r="B163" s="43">
        <v>4360</v>
      </c>
      <c r="C163" s="43">
        <v>1400</v>
      </c>
      <c r="D163" s="43">
        <v>1400</v>
      </c>
      <c r="E163" s="43" t="s">
        <v>372</v>
      </c>
      <c r="F163" s="43" t="s">
        <v>404</v>
      </c>
      <c r="G163" s="44">
        <v>1.26360645671</v>
      </c>
      <c r="H163" s="44">
        <v>0.51136300000000001</v>
      </c>
      <c r="I163" s="43" t="s">
        <v>405</v>
      </c>
      <c r="J163" s="43" t="s">
        <v>406</v>
      </c>
      <c r="K163" s="43">
        <v>3</v>
      </c>
      <c r="L163" s="43">
        <v>10</v>
      </c>
      <c r="M163" s="43" t="s">
        <v>407</v>
      </c>
      <c r="N163" s="43" t="s">
        <v>408</v>
      </c>
      <c r="O163" s="43" t="s">
        <v>408</v>
      </c>
      <c r="P163" s="44">
        <v>10142.624563400001</v>
      </c>
      <c r="Q163" s="44">
        <v>55042.477083899998</v>
      </c>
      <c r="R163" s="45">
        <v>1.7750239999999999</v>
      </c>
      <c r="S163" s="45">
        <v>7.8337940000000001</v>
      </c>
      <c r="T163" s="45">
        <v>0.78300000000000003</v>
      </c>
      <c r="U163" s="45">
        <v>0.6</v>
      </c>
      <c r="V163" s="45">
        <f t="shared" si="4"/>
        <v>0.19696690670350397</v>
      </c>
      <c r="W163" s="45">
        <f t="shared" si="5"/>
        <v>1.6023649604888002</v>
      </c>
    </row>
    <row r="164" spans="1:23" x14ac:dyDescent="0.2">
      <c r="A164" s="43">
        <v>4393</v>
      </c>
      <c r="B164" s="43">
        <v>4361</v>
      </c>
      <c r="C164" s="43">
        <v>1400</v>
      </c>
      <c r="D164" s="43">
        <v>1400</v>
      </c>
      <c r="E164" s="43" t="s">
        <v>372</v>
      </c>
      <c r="F164" s="43" t="s">
        <v>404</v>
      </c>
      <c r="G164" s="44">
        <v>0.44717333274900001</v>
      </c>
      <c r="H164" s="44">
        <v>0.18096499999999999</v>
      </c>
      <c r="I164" s="43" t="s">
        <v>405</v>
      </c>
      <c r="J164" s="43" t="s">
        <v>406</v>
      </c>
      <c r="K164" s="43">
        <v>3</v>
      </c>
      <c r="L164" s="43">
        <v>10</v>
      </c>
      <c r="M164" s="43" t="s">
        <v>407</v>
      </c>
      <c r="N164" s="43" t="s">
        <v>408</v>
      </c>
      <c r="O164" s="43" t="s">
        <v>408</v>
      </c>
      <c r="P164" s="44">
        <v>1320.3612524</v>
      </c>
      <c r="Q164" s="44">
        <v>19478.792459100001</v>
      </c>
      <c r="R164" s="45">
        <v>1.7750239999999999</v>
      </c>
      <c r="S164" s="45">
        <v>7.8337940000000001</v>
      </c>
      <c r="T164" s="45">
        <v>0.78300000000000003</v>
      </c>
      <c r="U164" s="45">
        <v>0.6</v>
      </c>
      <c r="V164" s="45">
        <f t="shared" si="4"/>
        <v>6.9704136340719994E-2</v>
      </c>
      <c r="W164" s="45">
        <f t="shared" si="5"/>
        <v>0.56705701248399998</v>
      </c>
    </row>
    <row r="165" spans="1:23" x14ac:dyDescent="0.2">
      <c r="A165" s="43">
        <v>4394</v>
      </c>
      <c r="B165" s="43">
        <v>4362</v>
      </c>
      <c r="C165" s="43">
        <v>1400</v>
      </c>
      <c r="D165" s="43">
        <v>1400</v>
      </c>
      <c r="E165" s="43" t="s">
        <v>372</v>
      </c>
      <c r="F165" s="43" t="s">
        <v>404</v>
      </c>
      <c r="G165" s="44">
        <v>1.0947071541100001E-2</v>
      </c>
      <c r="H165" s="44">
        <v>4.4301200000000001E-3</v>
      </c>
      <c r="I165" s="43" t="s">
        <v>405</v>
      </c>
      <c r="J165" s="43" t="s">
        <v>406</v>
      </c>
      <c r="K165" s="43">
        <v>3</v>
      </c>
      <c r="L165" s="43">
        <v>10</v>
      </c>
      <c r="M165" s="43" t="s">
        <v>407</v>
      </c>
      <c r="N165" s="43" t="s">
        <v>408</v>
      </c>
      <c r="O165" s="43" t="s">
        <v>408</v>
      </c>
      <c r="P165" s="44">
        <v>101.163854716</v>
      </c>
      <c r="Q165" s="44">
        <v>476.852528914</v>
      </c>
      <c r="R165" s="45">
        <v>1.7750239999999999</v>
      </c>
      <c r="S165" s="45">
        <v>7.8337940000000001</v>
      </c>
      <c r="T165" s="45">
        <v>0.78300000000000003</v>
      </c>
      <c r="U165" s="45">
        <v>0.6</v>
      </c>
      <c r="V165" s="45">
        <f t="shared" si="4"/>
        <v>1.7063945430649597E-3</v>
      </c>
      <c r="W165" s="45">
        <f t="shared" si="5"/>
        <v>1.3881858990112001E-2</v>
      </c>
    </row>
    <row r="166" spans="1:23" x14ac:dyDescent="0.2">
      <c r="A166" s="43">
        <v>4395</v>
      </c>
      <c r="B166" s="43">
        <v>4363</v>
      </c>
      <c r="C166" s="43">
        <v>1400</v>
      </c>
      <c r="D166" s="43">
        <v>1400</v>
      </c>
      <c r="E166" s="43" t="s">
        <v>372</v>
      </c>
      <c r="F166" s="43" t="s">
        <v>404</v>
      </c>
      <c r="G166" s="44">
        <v>0.31379384996999998</v>
      </c>
      <c r="H166" s="44">
        <v>0.12698799999999999</v>
      </c>
      <c r="I166" s="43" t="s">
        <v>405</v>
      </c>
      <c r="J166" s="43" t="s">
        <v>406</v>
      </c>
      <c r="K166" s="43">
        <v>3</v>
      </c>
      <c r="L166" s="43">
        <v>10</v>
      </c>
      <c r="M166" s="43" t="s">
        <v>407</v>
      </c>
      <c r="N166" s="43" t="s">
        <v>408</v>
      </c>
      <c r="O166" s="43" t="s">
        <v>408</v>
      </c>
      <c r="P166" s="44">
        <v>3324.2002300099998</v>
      </c>
      <c r="Q166" s="44">
        <v>13668.8054293</v>
      </c>
      <c r="R166" s="45">
        <v>1.7750239999999999</v>
      </c>
      <c r="S166" s="45">
        <v>7.8337940000000001</v>
      </c>
      <c r="T166" s="45">
        <v>0.78300000000000003</v>
      </c>
      <c r="U166" s="45">
        <v>0.6</v>
      </c>
      <c r="V166" s="45">
        <f t="shared" si="4"/>
        <v>4.8913264253503987E-2</v>
      </c>
      <c r="W166" s="45">
        <f t="shared" si="5"/>
        <v>0.3979191329888</v>
      </c>
    </row>
    <row r="167" spans="1:23" x14ac:dyDescent="0.2">
      <c r="A167" s="43">
        <v>4397</v>
      </c>
      <c r="B167" s="43">
        <v>4365</v>
      </c>
      <c r="C167" s="43">
        <v>1400</v>
      </c>
      <c r="D167" s="43">
        <v>1400</v>
      </c>
      <c r="E167" s="43" t="s">
        <v>372</v>
      </c>
      <c r="F167" s="43" t="s">
        <v>404</v>
      </c>
      <c r="G167" s="44">
        <v>1.9072325950399999E-2</v>
      </c>
      <c r="H167" s="44">
        <v>7.7183E-3</v>
      </c>
      <c r="I167" s="43" t="s">
        <v>405</v>
      </c>
      <c r="J167" s="43" t="s">
        <v>406</v>
      </c>
      <c r="K167" s="43">
        <v>3</v>
      </c>
      <c r="L167" s="43">
        <v>10</v>
      </c>
      <c r="M167" s="43" t="s">
        <v>407</v>
      </c>
      <c r="N167" s="43" t="s">
        <v>408</v>
      </c>
      <c r="O167" s="43" t="s">
        <v>408</v>
      </c>
      <c r="P167" s="44">
        <v>398.09107970899998</v>
      </c>
      <c r="Q167" s="44">
        <v>830.78719524300004</v>
      </c>
      <c r="R167" s="45">
        <v>1.7750239999999999</v>
      </c>
      <c r="S167" s="45">
        <v>7.8337940000000001</v>
      </c>
      <c r="T167" s="45">
        <v>0.78300000000000003</v>
      </c>
      <c r="U167" s="45">
        <v>0.6</v>
      </c>
      <c r="V167" s="45">
        <f t="shared" si="4"/>
        <v>2.9729363994063993E-3</v>
      </c>
      <c r="W167" s="45">
        <f t="shared" si="5"/>
        <v>2.4185428892080002E-2</v>
      </c>
    </row>
    <row r="168" spans="1:23" x14ac:dyDescent="0.2">
      <c r="A168" s="43">
        <v>4399</v>
      </c>
      <c r="B168" s="43">
        <v>4367</v>
      </c>
      <c r="C168" s="43">
        <v>1400</v>
      </c>
      <c r="D168" s="43">
        <v>1400</v>
      </c>
      <c r="E168" s="43" t="s">
        <v>372</v>
      </c>
      <c r="F168" s="43" t="s">
        <v>404</v>
      </c>
      <c r="G168" s="44">
        <v>1.8010968375800001</v>
      </c>
      <c r="H168" s="44">
        <v>0.72887800000000003</v>
      </c>
      <c r="I168" s="43" t="s">
        <v>405</v>
      </c>
      <c r="J168" s="43" t="s">
        <v>406</v>
      </c>
      <c r="K168" s="43">
        <v>3</v>
      </c>
      <c r="L168" s="43">
        <v>10</v>
      </c>
      <c r="M168" s="43" t="s">
        <v>407</v>
      </c>
      <c r="N168" s="43" t="s">
        <v>408</v>
      </c>
      <c r="O168" s="43" t="s">
        <v>408</v>
      </c>
      <c r="P168" s="44">
        <v>5128.9469580699997</v>
      </c>
      <c r="Q168" s="44">
        <v>78455.464422000005</v>
      </c>
      <c r="R168" s="45">
        <v>1.7750239999999999</v>
      </c>
      <c r="S168" s="45">
        <v>7.8337940000000001</v>
      </c>
      <c r="T168" s="45">
        <v>0.78300000000000003</v>
      </c>
      <c r="U168" s="45">
        <v>0.6</v>
      </c>
      <c r="V168" s="45">
        <f t="shared" si="4"/>
        <v>0.28074937964662394</v>
      </c>
      <c r="W168" s="45">
        <f t="shared" si="5"/>
        <v>2.2839520412528</v>
      </c>
    </row>
    <row r="169" spans="1:23" x14ac:dyDescent="0.2">
      <c r="A169" s="43">
        <v>4403</v>
      </c>
      <c r="B169" s="43">
        <v>4371</v>
      </c>
      <c r="C169" s="43">
        <v>1400</v>
      </c>
      <c r="D169" s="43">
        <v>1400</v>
      </c>
      <c r="E169" s="43" t="s">
        <v>372</v>
      </c>
      <c r="F169" s="43" t="s">
        <v>404</v>
      </c>
      <c r="G169" s="44">
        <v>5.6199721460100001E-2</v>
      </c>
      <c r="H169" s="44">
        <v>2.2743200000000002E-2</v>
      </c>
      <c r="I169" s="43" t="s">
        <v>405</v>
      </c>
      <c r="J169" s="43" t="s">
        <v>406</v>
      </c>
      <c r="K169" s="43">
        <v>3</v>
      </c>
      <c r="L169" s="43">
        <v>10</v>
      </c>
      <c r="M169" s="43" t="s">
        <v>407</v>
      </c>
      <c r="N169" s="43" t="s">
        <v>408</v>
      </c>
      <c r="O169" s="43" t="s">
        <v>408</v>
      </c>
      <c r="P169" s="44">
        <v>1080.6892209499999</v>
      </c>
      <c r="Q169" s="44">
        <v>2448.0500745700001</v>
      </c>
      <c r="R169" s="45">
        <v>1.7750239999999999</v>
      </c>
      <c r="S169" s="45">
        <v>7.8337940000000001</v>
      </c>
      <c r="T169" s="45">
        <v>0.78300000000000003</v>
      </c>
      <c r="U169" s="45">
        <v>0.6</v>
      </c>
      <c r="V169" s="45">
        <f t="shared" si="4"/>
        <v>8.7602305065855989E-3</v>
      </c>
      <c r="W169" s="45">
        <f t="shared" si="5"/>
        <v>7.1266217480320013E-2</v>
      </c>
    </row>
    <row r="170" spans="1:23" x14ac:dyDescent="0.2">
      <c r="A170" s="43">
        <v>4404</v>
      </c>
      <c r="B170" s="43">
        <v>4372</v>
      </c>
      <c r="C170" s="43">
        <v>1400</v>
      </c>
      <c r="D170" s="43">
        <v>1400</v>
      </c>
      <c r="E170" s="43" t="s">
        <v>372</v>
      </c>
      <c r="F170" s="43" t="s">
        <v>404</v>
      </c>
      <c r="G170" s="44">
        <v>2.4180439466900002E-6</v>
      </c>
      <c r="H170" s="44">
        <v>9.7854800000000009E-7</v>
      </c>
      <c r="I170" s="43" t="s">
        <v>405</v>
      </c>
      <c r="J170" s="43" t="s">
        <v>406</v>
      </c>
      <c r="K170" s="43">
        <v>3</v>
      </c>
      <c r="L170" s="43">
        <v>10</v>
      </c>
      <c r="M170" s="43" t="s">
        <v>407</v>
      </c>
      <c r="N170" s="43" t="s">
        <v>408</v>
      </c>
      <c r="O170" s="43" t="s">
        <v>408</v>
      </c>
      <c r="P170" s="44">
        <v>8.2703345955100005</v>
      </c>
      <c r="Q170" s="44">
        <v>0.105329572998</v>
      </c>
      <c r="R170" s="45">
        <v>1.7750239999999999</v>
      </c>
      <c r="S170" s="45">
        <v>7.8337940000000001</v>
      </c>
      <c r="T170" s="45">
        <v>0.78300000000000003</v>
      </c>
      <c r="U170" s="45">
        <v>0.6</v>
      </c>
      <c r="V170" s="45">
        <f t="shared" si="4"/>
        <v>3.7691732217798395E-7</v>
      </c>
      <c r="W170" s="45">
        <f t="shared" si="5"/>
        <v>3.0662973804448003E-6</v>
      </c>
    </row>
    <row r="171" spans="1:23" x14ac:dyDescent="0.2">
      <c r="A171" s="43">
        <v>4405</v>
      </c>
      <c r="B171" s="43">
        <v>4373</v>
      </c>
      <c r="C171" s="43">
        <v>1400</v>
      </c>
      <c r="D171" s="43">
        <v>1400</v>
      </c>
      <c r="E171" s="43" t="s">
        <v>372</v>
      </c>
      <c r="F171" s="43" t="s">
        <v>404</v>
      </c>
      <c r="G171" s="44">
        <v>1.7351570088599999</v>
      </c>
      <c r="H171" s="44">
        <v>0.70219299999999996</v>
      </c>
      <c r="I171" s="43" t="s">
        <v>405</v>
      </c>
      <c r="J171" s="43" t="s">
        <v>406</v>
      </c>
      <c r="K171" s="43">
        <v>3</v>
      </c>
      <c r="L171" s="43">
        <v>10</v>
      </c>
      <c r="M171" s="43" t="s">
        <v>407</v>
      </c>
      <c r="N171" s="43" t="s">
        <v>408</v>
      </c>
      <c r="O171" s="43" t="s">
        <v>408</v>
      </c>
      <c r="P171" s="44">
        <v>19124.9998294</v>
      </c>
      <c r="Q171" s="44">
        <v>75583.136972499997</v>
      </c>
      <c r="R171" s="45">
        <v>1.7750239999999999</v>
      </c>
      <c r="S171" s="45">
        <v>7.8337940000000001</v>
      </c>
      <c r="T171" s="45">
        <v>0.78300000000000003</v>
      </c>
      <c r="U171" s="45">
        <v>0.6</v>
      </c>
      <c r="V171" s="45">
        <f t="shared" si="4"/>
        <v>0.27047084579614394</v>
      </c>
      <c r="W171" s="45">
        <f t="shared" si="5"/>
        <v>2.2003341240967997</v>
      </c>
    </row>
    <row r="172" spans="1:23" x14ac:dyDescent="0.2">
      <c r="A172" s="43">
        <v>4407</v>
      </c>
      <c r="B172" s="43">
        <v>4375</v>
      </c>
      <c r="C172" s="43">
        <v>1400</v>
      </c>
      <c r="D172" s="43">
        <v>1400</v>
      </c>
      <c r="E172" s="43" t="s">
        <v>372</v>
      </c>
      <c r="F172" s="43" t="s">
        <v>404</v>
      </c>
      <c r="G172" s="44">
        <v>9.7907954691299995E-2</v>
      </c>
      <c r="H172" s="44">
        <v>3.9621900000000002E-2</v>
      </c>
      <c r="I172" s="43" t="s">
        <v>405</v>
      </c>
      <c r="J172" s="43" t="s">
        <v>406</v>
      </c>
      <c r="K172" s="43">
        <v>3</v>
      </c>
      <c r="L172" s="43">
        <v>10</v>
      </c>
      <c r="M172" s="43" t="s">
        <v>407</v>
      </c>
      <c r="N172" s="43" t="s">
        <v>408</v>
      </c>
      <c r="O172" s="43" t="s">
        <v>408</v>
      </c>
      <c r="P172" s="44">
        <v>476.37525640500002</v>
      </c>
      <c r="Q172" s="44">
        <v>4264.8534468899998</v>
      </c>
      <c r="R172" s="45">
        <v>1.7750239999999999</v>
      </c>
      <c r="S172" s="45">
        <v>7.8337940000000001</v>
      </c>
      <c r="T172" s="45">
        <v>0.78300000000000003</v>
      </c>
      <c r="U172" s="45">
        <v>0.6</v>
      </c>
      <c r="V172" s="45">
        <f t="shared" si="4"/>
        <v>1.5261571683355199E-2</v>
      </c>
      <c r="W172" s="45">
        <f t="shared" si="5"/>
        <v>0.12415592099544003</v>
      </c>
    </row>
    <row r="173" spans="1:23" x14ac:dyDescent="0.2">
      <c r="A173" s="43">
        <v>4408</v>
      </c>
      <c r="B173" s="43">
        <v>4376</v>
      </c>
      <c r="C173" s="43">
        <v>1400</v>
      </c>
      <c r="D173" s="43">
        <v>1400</v>
      </c>
      <c r="E173" s="43" t="s">
        <v>372</v>
      </c>
      <c r="F173" s="43" t="s">
        <v>404</v>
      </c>
      <c r="G173" s="44">
        <v>1.30413065986E-2</v>
      </c>
      <c r="H173" s="44">
        <v>5.2776300000000002E-3</v>
      </c>
      <c r="I173" s="43" t="s">
        <v>405</v>
      </c>
      <c r="J173" s="43" t="s">
        <v>406</v>
      </c>
      <c r="K173" s="43">
        <v>3</v>
      </c>
      <c r="L173" s="43">
        <v>10</v>
      </c>
      <c r="M173" s="43" t="s">
        <v>407</v>
      </c>
      <c r="N173" s="43" t="s">
        <v>408</v>
      </c>
      <c r="O173" s="43" t="s">
        <v>408</v>
      </c>
      <c r="P173" s="44">
        <v>159.68814371299999</v>
      </c>
      <c r="Q173" s="44">
        <v>568.07704312199996</v>
      </c>
      <c r="R173" s="45">
        <v>1.7750239999999999</v>
      </c>
      <c r="S173" s="45">
        <v>7.8337940000000001</v>
      </c>
      <c r="T173" s="45">
        <v>0.78300000000000003</v>
      </c>
      <c r="U173" s="45">
        <v>0.6</v>
      </c>
      <c r="V173" s="45">
        <f t="shared" si="4"/>
        <v>2.03283862114704E-3</v>
      </c>
      <c r="W173" s="45">
        <f t="shared" si="5"/>
        <v>1.6537546491288004E-2</v>
      </c>
    </row>
    <row r="174" spans="1:23" x14ac:dyDescent="0.2">
      <c r="A174" s="43">
        <v>4409</v>
      </c>
      <c r="B174" s="43">
        <v>4377</v>
      </c>
      <c r="C174" s="43">
        <v>1400</v>
      </c>
      <c r="D174" s="43">
        <v>1400</v>
      </c>
      <c r="E174" s="43" t="s">
        <v>372</v>
      </c>
      <c r="F174" s="43" t="s">
        <v>404</v>
      </c>
      <c r="G174" s="44">
        <v>0.41456565742599999</v>
      </c>
      <c r="H174" s="44">
        <v>0.167769</v>
      </c>
      <c r="I174" s="43" t="s">
        <v>405</v>
      </c>
      <c r="J174" s="43" t="s">
        <v>406</v>
      </c>
      <c r="K174" s="43">
        <v>3</v>
      </c>
      <c r="L174" s="43">
        <v>10</v>
      </c>
      <c r="M174" s="43" t="s">
        <v>407</v>
      </c>
      <c r="N174" s="43" t="s">
        <v>408</v>
      </c>
      <c r="O174" s="43" t="s">
        <v>408</v>
      </c>
      <c r="P174" s="44">
        <v>3080.1492760000001</v>
      </c>
      <c r="Q174" s="44">
        <v>18058.407803599999</v>
      </c>
      <c r="R174" s="45">
        <v>1.7750239999999999</v>
      </c>
      <c r="S174" s="45">
        <v>7.8337940000000001</v>
      </c>
      <c r="T174" s="45">
        <v>0.78300000000000003</v>
      </c>
      <c r="U174" s="45">
        <v>0.6</v>
      </c>
      <c r="V174" s="45">
        <f t="shared" si="4"/>
        <v>6.4621298315951994E-2</v>
      </c>
      <c r="W174" s="45">
        <f t="shared" si="5"/>
        <v>0.52570711423440009</v>
      </c>
    </row>
    <row r="175" spans="1:23" x14ac:dyDescent="0.2">
      <c r="A175" s="43">
        <v>4410</v>
      </c>
      <c r="B175" s="43">
        <v>4378</v>
      </c>
      <c r="C175" s="43">
        <v>1400</v>
      </c>
      <c r="D175" s="43">
        <v>1400</v>
      </c>
      <c r="E175" s="43" t="s">
        <v>372</v>
      </c>
      <c r="F175" s="43" t="s">
        <v>404</v>
      </c>
      <c r="G175" s="44">
        <v>2.7238340290599998</v>
      </c>
      <c r="H175" s="44">
        <v>1.1023000000000001</v>
      </c>
      <c r="I175" s="43" t="s">
        <v>405</v>
      </c>
      <c r="J175" s="43" t="s">
        <v>406</v>
      </c>
      <c r="K175" s="43">
        <v>3</v>
      </c>
      <c r="L175" s="43">
        <v>10</v>
      </c>
      <c r="M175" s="43" t="s">
        <v>407</v>
      </c>
      <c r="N175" s="43" t="s">
        <v>408</v>
      </c>
      <c r="O175" s="43" t="s">
        <v>408</v>
      </c>
      <c r="P175" s="44">
        <v>9499.1046479500001</v>
      </c>
      <c r="Q175" s="44">
        <v>118649.735705</v>
      </c>
      <c r="R175" s="45">
        <v>1.7750239999999999</v>
      </c>
      <c r="S175" s="45">
        <v>7.8337940000000001</v>
      </c>
      <c r="T175" s="45">
        <v>0.78300000000000003</v>
      </c>
      <c r="U175" s="45">
        <v>0.6</v>
      </c>
      <c r="V175" s="45">
        <f t="shared" si="4"/>
        <v>0.42458414327839994</v>
      </c>
      <c r="W175" s="45">
        <f t="shared" si="5"/>
        <v>3.4540764504800006</v>
      </c>
    </row>
    <row r="176" spans="1:23" x14ac:dyDescent="0.2">
      <c r="A176" s="43">
        <v>4412</v>
      </c>
      <c r="B176" s="43">
        <v>4380</v>
      </c>
      <c r="C176" s="43">
        <v>1400</v>
      </c>
      <c r="D176" s="43">
        <v>1400</v>
      </c>
      <c r="E176" s="43" t="s">
        <v>372</v>
      </c>
      <c r="F176" s="43" t="s">
        <v>404</v>
      </c>
      <c r="G176" s="44">
        <v>0.51348728559900003</v>
      </c>
      <c r="H176" s="44">
        <v>0.20780100000000001</v>
      </c>
      <c r="I176" s="43" t="s">
        <v>405</v>
      </c>
      <c r="J176" s="43" t="s">
        <v>406</v>
      </c>
      <c r="K176" s="43">
        <v>3</v>
      </c>
      <c r="L176" s="43">
        <v>10</v>
      </c>
      <c r="M176" s="43" t="s">
        <v>407</v>
      </c>
      <c r="N176" s="43" t="s">
        <v>408</v>
      </c>
      <c r="O176" s="43" t="s">
        <v>408</v>
      </c>
      <c r="P176" s="44">
        <v>3218.7085219199998</v>
      </c>
      <c r="Q176" s="44">
        <v>22367.416690800001</v>
      </c>
      <c r="R176" s="45">
        <v>1.7750239999999999</v>
      </c>
      <c r="S176" s="45">
        <v>7.8337940000000001</v>
      </c>
      <c r="T176" s="45">
        <v>0.78300000000000003</v>
      </c>
      <c r="U176" s="45">
        <v>0.6</v>
      </c>
      <c r="V176" s="45">
        <f t="shared" si="4"/>
        <v>8.0040832402607995E-2</v>
      </c>
      <c r="W176" s="45">
        <f t="shared" si="5"/>
        <v>0.65114809079760017</v>
      </c>
    </row>
    <row r="177" spans="1:23" x14ac:dyDescent="0.2">
      <c r="A177" s="43">
        <v>4413</v>
      </c>
      <c r="B177" s="43">
        <v>4381</v>
      </c>
      <c r="C177" s="43">
        <v>1400</v>
      </c>
      <c r="D177" s="43">
        <v>1400</v>
      </c>
      <c r="E177" s="43" t="s">
        <v>372</v>
      </c>
      <c r="F177" s="43" t="s">
        <v>404</v>
      </c>
      <c r="G177" s="44">
        <v>0.17114599042199999</v>
      </c>
      <c r="H177" s="44">
        <v>6.9260299999999997E-2</v>
      </c>
      <c r="I177" s="43" t="s">
        <v>405</v>
      </c>
      <c r="J177" s="43" t="s">
        <v>406</v>
      </c>
      <c r="K177" s="43">
        <v>3</v>
      </c>
      <c r="L177" s="43">
        <v>10</v>
      </c>
      <c r="M177" s="43" t="s">
        <v>407</v>
      </c>
      <c r="N177" s="43" t="s">
        <v>408</v>
      </c>
      <c r="O177" s="43" t="s">
        <v>408</v>
      </c>
      <c r="P177" s="44">
        <v>3463.2079301200001</v>
      </c>
      <c r="Q177" s="44">
        <v>7455.0895223500002</v>
      </c>
      <c r="R177" s="45">
        <v>1.7750239999999999</v>
      </c>
      <c r="S177" s="45">
        <v>7.8337940000000001</v>
      </c>
      <c r="T177" s="45">
        <v>0.78300000000000003</v>
      </c>
      <c r="U177" s="45">
        <v>0.6</v>
      </c>
      <c r="V177" s="45">
        <f t="shared" si="4"/>
        <v>2.6677696760142394E-2</v>
      </c>
      <c r="W177" s="45">
        <f t="shared" si="5"/>
        <v>0.21702836903127998</v>
      </c>
    </row>
    <row r="178" spans="1:23" x14ac:dyDescent="0.2">
      <c r="A178" s="43">
        <v>4414</v>
      </c>
      <c r="B178" s="43">
        <v>4382</v>
      </c>
      <c r="C178" s="43">
        <v>1400</v>
      </c>
      <c r="D178" s="43">
        <v>1400</v>
      </c>
      <c r="E178" s="43" t="s">
        <v>372</v>
      </c>
      <c r="F178" s="43" t="s">
        <v>404</v>
      </c>
      <c r="G178" s="44">
        <v>9.6296154834400001E-4</v>
      </c>
      <c r="H178" s="44">
        <v>3.8969699999999999E-4</v>
      </c>
      <c r="I178" s="43" t="s">
        <v>405</v>
      </c>
      <c r="J178" s="43" t="s">
        <v>406</v>
      </c>
      <c r="K178" s="43">
        <v>3</v>
      </c>
      <c r="L178" s="43">
        <v>10</v>
      </c>
      <c r="M178" s="43" t="s">
        <v>407</v>
      </c>
      <c r="N178" s="43" t="s">
        <v>408</v>
      </c>
      <c r="O178" s="43" t="s">
        <v>408</v>
      </c>
      <c r="P178" s="44">
        <v>214.2896581</v>
      </c>
      <c r="Q178" s="44">
        <v>41.946437259600003</v>
      </c>
      <c r="R178" s="45">
        <v>1.7750239999999999</v>
      </c>
      <c r="S178" s="45">
        <v>7.8337940000000001</v>
      </c>
      <c r="T178" s="45">
        <v>0.78300000000000003</v>
      </c>
      <c r="U178" s="45">
        <v>0.6</v>
      </c>
      <c r="V178" s="45">
        <f t="shared" si="4"/>
        <v>1.5010357151697595E-4</v>
      </c>
      <c r="W178" s="45">
        <f t="shared" si="5"/>
        <v>1.2211224081672002E-3</v>
      </c>
    </row>
    <row r="179" spans="1:23" x14ac:dyDescent="0.2">
      <c r="A179" s="43">
        <v>4416</v>
      </c>
      <c r="B179" s="43">
        <v>4384</v>
      </c>
      <c r="C179" s="43">
        <v>1400</v>
      </c>
      <c r="D179" s="43">
        <v>1400</v>
      </c>
      <c r="E179" s="43" t="s">
        <v>372</v>
      </c>
      <c r="F179" s="43" t="s">
        <v>404</v>
      </c>
      <c r="G179" s="44">
        <v>2.5063350494800001E-2</v>
      </c>
      <c r="H179" s="44">
        <v>1.01428E-2</v>
      </c>
      <c r="I179" s="43" t="s">
        <v>405</v>
      </c>
      <c r="J179" s="43" t="s">
        <v>406</v>
      </c>
      <c r="K179" s="43">
        <v>3</v>
      </c>
      <c r="L179" s="43">
        <v>10</v>
      </c>
      <c r="M179" s="43" t="s">
        <v>407</v>
      </c>
      <c r="N179" s="43" t="s">
        <v>408</v>
      </c>
      <c r="O179" s="43" t="s">
        <v>408</v>
      </c>
      <c r="P179" s="44">
        <v>1608.92286633</v>
      </c>
      <c r="Q179" s="44">
        <v>1091.7551805200001</v>
      </c>
      <c r="R179" s="45">
        <v>1.7750239999999999</v>
      </c>
      <c r="S179" s="45">
        <v>7.8337940000000001</v>
      </c>
      <c r="T179" s="45">
        <v>0.78300000000000003</v>
      </c>
      <c r="U179" s="45">
        <v>0.6</v>
      </c>
      <c r="V179" s="45">
        <f t="shared" si="4"/>
        <v>3.906805813702399E-3</v>
      </c>
      <c r="W179" s="45">
        <f t="shared" si="5"/>
        <v>3.1782642313280006E-2</v>
      </c>
    </row>
    <row r="180" spans="1:23" x14ac:dyDescent="0.2">
      <c r="A180" s="43">
        <v>4422</v>
      </c>
      <c r="B180" s="43">
        <v>4390</v>
      </c>
      <c r="C180" s="43">
        <v>1400</v>
      </c>
      <c r="D180" s="43">
        <v>1400</v>
      </c>
      <c r="E180" s="43" t="s">
        <v>372</v>
      </c>
      <c r="F180" s="43" t="s">
        <v>404</v>
      </c>
      <c r="G180" s="44">
        <v>6.8414675706200004E-3</v>
      </c>
      <c r="H180" s="44">
        <v>2.7686400000000002E-3</v>
      </c>
      <c r="I180" s="43" t="s">
        <v>405</v>
      </c>
      <c r="J180" s="43" t="s">
        <v>406</v>
      </c>
      <c r="K180" s="43">
        <v>3</v>
      </c>
      <c r="L180" s="43">
        <v>10</v>
      </c>
      <c r="M180" s="43" t="s">
        <v>407</v>
      </c>
      <c r="N180" s="43" t="s">
        <v>408</v>
      </c>
      <c r="O180" s="43" t="s">
        <v>408</v>
      </c>
      <c r="P180" s="44">
        <v>511.41954653599998</v>
      </c>
      <c r="Q180" s="44">
        <v>298.01313532</v>
      </c>
      <c r="R180" s="45">
        <v>1.7750239999999999</v>
      </c>
      <c r="S180" s="45">
        <v>7.8337940000000001</v>
      </c>
      <c r="T180" s="45">
        <v>0.78300000000000003</v>
      </c>
      <c r="U180" s="45">
        <v>0.6</v>
      </c>
      <c r="V180" s="45">
        <f t="shared" si="4"/>
        <v>1.0664253310771199E-3</v>
      </c>
      <c r="W180" s="45">
        <f t="shared" si="5"/>
        <v>8.6755821680640013E-3</v>
      </c>
    </row>
    <row r="181" spans="1:23" x14ac:dyDescent="0.2">
      <c r="A181" s="43">
        <v>4423</v>
      </c>
      <c r="B181" s="43">
        <v>4391</v>
      </c>
      <c r="C181" s="43">
        <v>1400</v>
      </c>
      <c r="D181" s="43">
        <v>1400</v>
      </c>
      <c r="E181" s="43" t="s">
        <v>372</v>
      </c>
      <c r="F181" s="43" t="s">
        <v>404</v>
      </c>
      <c r="G181" s="44">
        <v>2.8197448119000001E-2</v>
      </c>
      <c r="H181" s="44">
        <v>1.14111E-2</v>
      </c>
      <c r="I181" s="43" t="s">
        <v>405</v>
      </c>
      <c r="J181" s="43" t="s">
        <v>406</v>
      </c>
      <c r="K181" s="43">
        <v>3</v>
      </c>
      <c r="L181" s="43">
        <v>10</v>
      </c>
      <c r="M181" s="43" t="s">
        <v>407</v>
      </c>
      <c r="N181" s="43" t="s">
        <v>408</v>
      </c>
      <c r="O181" s="43" t="s">
        <v>408</v>
      </c>
      <c r="P181" s="44">
        <v>1070.79162178</v>
      </c>
      <c r="Q181" s="44">
        <v>1228.27592695</v>
      </c>
      <c r="R181" s="45">
        <v>1.7750239999999999</v>
      </c>
      <c r="S181" s="45">
        <v>7.8337940000000001</v>
      </c>
      <c r="T181" s="45">
        <v>0.78300000000000003</v>
      </c>
      <c r="U181" s="45">
        <v>0.6</v>
      </c>
      <c r="V181" s="45">
        <f t="shared" si="4"/>
        <v>4.3953298715087999E-3</v>
      </c>
      <c r="W181" s="45">
        <f t="shared" si="5"/>
        <v>3.5756882685360002E-2</v>
      </c>
    </row>
    <row r="182" spans="1:23" x14ac:dyDescent="0.2">
      <c r="A182" s="43">
        <v>4425</v>
      </c>
      <c r="B182" s="43">
        <v>4393</v>
      </c>
      <c r="C182" s="43">
        <v>1400</v>
      </c>
      <c r="D182" s="43">
        <v>1400</v>
      </c>
      <c r="E182" s="43" t="s">
        <v>372</v>
      </c>
      <c r="F182" s="43" t="s">
        <v>404</v>
      </c>
      <c r="G182" s="44">
        <v>2.5457562543400002E-2</v>
      </c>
      <c r="H182" s="44">
        <v>1.03023E-2</v>
      </c>
      <c r="I182" s="43" t="s">
        <v>405</v>
      </c>
      <c r="J182" s="43" t="s">
        <v>406</v>
      </c>
      <c r="K182" s="43">
        <v>3</v>
      </c>
      <c r="L182" s="43">
        <v>10</v>
      </c>
      <c r="M182" s="43" t="s">
        <v>407</v>
      </c>
      <c r="N182" s="43" t="s">
        <v>408</v>
      </c>
      <c r="O182" s="43" t="s">
        <v>408</v>
      </c>
      <c r="P182" s="44">
        <v>1473.03124441</v>
      </c>
      <c r="Q182" s="44">
        <v>1108.9269886699999</v>
      </c>
      <c r="R182" s="45">
        <v>1.7750239999999999</v>
      </c>
      <c r="S182" s="45">
        <v>7.8337940000000001</v>
      </c>
      <c r="T182" s="45">
        <v>0.78300000000000003</v>
      </c>
      <c r="U182" s="45">
        <v>0.6</v>
      </c>
      <c r="V182" s="45">
        <f t="shared" si="4"/>
        <v>3.9682420568783999E-3</v>
      </c>
      <c r="W182" s="45">
        <f t="shared" si="5"/>
        <v>3.2282438370480004E-2</v>
      </c>
    </row>
    <row r="183" spans="1:23" x14ac:dyDescent="0.2">
      <c r="A183" s="43">
        <v>4426</v>
      </c>
      <c r="B183" s="43">
        <v>4394</v>
      </c>
      <c r="C183" s="43">
        <v>1400</v>
      </c>
      <c r="D183" s="43">
        <v>1400</v>
      </c>
      <c r="E183" s="43" t="s">
        <v>372</v>
      </c>
      <c r="F183" s="43" t="s">
        <v>404</v>
      </c>
      <c r="G183" s="44">
        <v>1.0149627405699999</v>
      </c>
      <c r="H183" s="44">
        <v>0.41074100000000002</v>
      </c>
      <c r="I183" s="43" t="s">
        <v>405</v>
      </c>
      <c r="J183" s="43" t="s">
        <v>406</v>
      </c>
      <c r="K183" s="43">
        <v>3</v>
      </c>
      <c r="L183" s="43">
        <v>10</v>
      </c>
      <c r="M183" s="43" t="s">
        <v>407</v>
      </c>
      <c r="N183" s="43" t="s">
        <v>408</v>
      </c>
      <c r="O183" s="43" t="s">
        <v>408</v>
      </c>
      <c r="P183" s="44">
        <v>5003.5920725599999</v>
      </c>
      <c r="Q183" s="44">
        <v>44211.600132300002</v>
      </c>
      <c r="R183" s="45">
        <v>1.7750239999999999</v>
      </c>
      <c r="S183" s="45">
        <v>7.8337940000000001</v>
      </c>
      <c r="T183" s="45">
        <v>0.78300000000000003</v>
      </c>
      <c r="U183" s="45">
        <v>0.6</v>
      </c>
      <c r="V183" s="45">
        <f t="shared" si="4"/>
        <v>0.15820930381412798</v>
      </c>
      <c r="W183" s="45">
        <f t="shared" si="5"/>
        <v>1.2870641525416002</v>
      </c>
    </row>
    <row r="184" spans="1:23" x14ac:dyDescent="0.2">
      <c r="A184" s="43">
        <v>4427</v>
      </c>
      <c r="B184" s="43">
        <v>4395</v>
      </c>
      <c r="C184" s="43">
        <v>1400</v>
      </c>
      <c r="D184" s="43">
        <v>1400</v>
      </c>
      <c r="E184" s="43" t="s">
        <v>372</v>
      </c>
      <c r="F184" s="43" t="s">
        <v>404</v>
      </c>
      <c r="G184" s="44">
        <v>0.58393637786100006</v>
      </c>
      <c r="H184" s="44">
        <v>0.23631099999999999</v>
      </c>
      <c r="I184" s="43" t="s">
        <v>405</v>
      </c>
      <c r="J184" s="43" t="s">
        <v>406</v>
      </c>
      <c r="K184" s="43">
        <v>3</v>
      </c>
      <c r="L184" s="43">
        <v>10</v>
      </c>
      <c r="M184" s="43" t="s">
        <v>407</v>
      </c>
      <c r="N184" s="43" t="s">
        <v>408</v>
      </c>
      <c r="O184" s="43" t="s">
        <v>408</v>
      </c>
      <c r="P184" s="44">
        <v>1825.30744222</v>
      </c>
      <c r="Q184" s="44">
        <v>25436.1668747</v>
      </c>
      <c r="R184" s="45">
        <v>1.7750239999999999</v>
      </c>
      <c r="S184" s="45">
        <v>7.8337940000000001</v>
      </c>
      <c r="T184" s="45">
        <v>0.78300000000000003</v>
      </c>
      <c r="U184" s="45">
        <v>0.6</v>
      </c>
      <c r="V184" s="45">
        <f t="shared" si="4"/>
        <v>9.1022320132687989E-2</v>
      </c>
      <c r="W184" s="45">
        <f t="shared" si="5"/>
        <v>0.74048467757360004</v>
      </c>
    </row>
    <row r="185" spans="1:23" x14ac:dyDescent="0.2">
      <c r="A185" s="43">
        <v>4430</v>
      </c>
      <c r="B185" s="43">
        <v>4398</v>
      </c>
      <c r="C185" s="43">
        <v>1400</v>
      </c>
      <c r="D185" s="43">
        <v>1400</v>
      </c>
      <c r="E185" s="43" t="s">
        <v>372</v>
      </c>
      <c r="F185" s="43" t="s">
        <v>404</v>
      </c>
      <c r="G185" s="44">
        <v>0.554894441154</v>
      </c>
      <c r="H185" s="44">
        <v>0.22455800000000001</v>
      </c>
      <c r="I185" s="43" t="s">
        <v>405</v>
      </c>
      <c r="J185" s="43" t="s">
        <v>406</v>
      </c>
      <c r="K185" s="43">
        <v>3</v>
      </c>
      <c r="L185" s="43">
        <v>10</v>
      </c>
      <c r="M185" s="43" t="s">
        <v>407</v>
      </c>
      <c r="N185" s="43" t="s">
        <v>408</v>
      </c>
      <c r="O185" s="43" t="s">
        <v>408</v>
      </c>
      <c r="P185" s="44">
        <v>6512.6764509699997</v>
      </c>
      <c r="Q185" s="44">
        <v>24171.105172</v>
      </c>
      <c r="R185" s="45">
        <v>1.7750239999999999</v>
      </c>
      <c r="S185" s="45">
        <v>7.8337940000000001</v>
      </c>
      <c r="T185" s="45">
        <v>0.78300000000000003</v>
      </c>
      <c r="U185" s="45">
        <v>0.6</v>
      </c>
      <c r="V185" s="45">
        <f t="shared" si="4"/>
        <v>8.649529714806399E-2</v>
      </c>
      <c r="W185" s="45">
        <f t="shared" si="5"/>
        <v>0.70365644522080006</v>
      </c>
    </row>
    <row r="186" spans="1:23" x14ac:dyDescent="0.2">
      <c r="A186" s="43">
        <v>4432</v>
      </c>
      <c r="B186" s="43">
        <v>4400</v>
      </c>
      <c r="C186" s="43">
        <v>1400</v>
      </c>
      <c r="D186" s="43">
        <v>1400</v>
      </c>
      <c r="E186" s="43" t="s">
        <v>372</v>
      </c>
      <c r="F186" s="43" t="s">
        <v>404</v>
      </c>
      <c r="G186" s="44">
        <v>4.0846500199399997E-3</v>
      </c>
      <c r="H186" s="44">
        <v>1.653E-3</v>
      </c>
      <c r="I186" s="43" t="s">
        <v>405</v>
      </c>
      <c r="J186" s="43" t="s">
        <v>406</v>
      </c>
      <c r="K186" s="43">
        <v>3</v>
      </c>
      <c r="L186" s="43">
        <v>10</v>
      </c>
      <c r="M186" s="43" t="s">
        <v>407</v>
      </c>
      <c r="N186" s="43" t="s">
        <v>408</v>
      </c>
      <c r="O186" s="43" t="s">
        <v>408</v>
      </c>
      <c r="P186" s="44">
        <v>765.14631905199997</v>
      </c>
      <c r="Q186" s="44">
        <v>177.92664316</v>
      </c>
      <c r="R186" s="45">
        <v>1.7750239999999999</v>
      </c>
      <c r="S186" s="45">
        <v>7.8337940000000001</v>
      </c>
      <c r="T186" s="45">
        <v>0.78300000000000003</v>
      </c>
      <c r="U186" s="45">
        <v>0.6</v>
      </c>
      <c r="V186" s="45">
        <f t="shared" si="4"/>
        <v>6.3670288382399983E-4</v>
      </c>
      <c r="W186" s="45">
        <f t="shared" si="5"/>
        <v>5.1797045928000003E-3</v>
      </c>
    </row>
    <row r="187" spans="1:23" x14ac:dyDescent="0.2">
      <c r="A187" s="43">
        <v>4433</v>
      </c>
      <c r="B187" s="43">
        <v>4401</v>
      </c>
      <c r="C187" s="43">
        <v>1400</v>
      </c>
      <c r="D187" s="43">
        <v>1400</v>
      </c>
      <c r="E187" s="43" t="s">
        <v>372</v>
      </c>
      <c r="F187" s="43" t="s">
        <v>404</v>
      </c>
      <c r="G187" s="44">
        <v>0.35157893613800001</v>
      </c>
      <c r="H187" s="44">
        <v>0.14227899999999999</v>
      </c>
      <c r="I187" s="43" t="s">
        <v>405</v>
      </c>
      <c r="J187" s="43" t="s">
        <v>406</v>
      </c>
      <c r="K187" s="43">
        <v>3</v>
      </c>
      <c r="L187" s="43">
        <v>10</v>
      </c>
      <c r="M187" s="43" t="s">
        <v>407</v>
      </c>
      <c r="N187" s="43" t="s">
        <v>408</v>
      </c>
      <c r="O187" s="43" t="s">
        <v>408</v>
      </c>
      <c r="P187" s="44">
        <v>5833.5707581300003</v>
      </c>
      <c r="Q187" s="44">
        <v>15314.7171991</v>
      </c>
      <c r="R187" s="45">
        <v>1.7750239999999999</v>
      </c>
      <c r="S187" s="45">
        <v>7.8337940000000001</v>
      </c>
      <c r="T187" s="45">
        <v>0.78300000000000003</v>
      </c>
      <c r="U187" s="45">
        <v>0.6</v>
      </c>
      <c r="V187" s="45">
        <f t="shared" si="4"/>
        <v>5.4803054814031978E-2</v>
      </c>
      <c r="W187" s="45">
        <f t="shared" si="5"/>
        <v>0.44583375061039998</v>
      </c>
    </row>
    <row r="188" spans="1:23" x14ac:dyDescent="0.2">
      <c r="A188" s="43">
        <v>4436</v>
      </c>
      <c r="B188" s="43">
        <v>4404</v>
      </c>
      <c r="C188" s="43">
        <v>1400</v>
      </c>
      <c r="D188" s="43">
        <v>1400</v>
      </c>
      <c r="E188" s="43" t="s">
        <v>372</v>
      </c>
      <c r="F188" s="43" t="s">
        <v>404</v>
      </c>
      <c r="G188" s="44">
        <v>1.5079797870900001E-6</v>
      </c>
      <c r="H188" s="44">
        <v>6.1025800000000001E-7</v>
      </c>
      <c r="I188" s="43" t="s">
        <v>405</v>
      </c>
      <c r="J188" s="43" t="s">
        <v>406</v>
      </c>
      <c r="K188" s="43">
        <v>3</v>
      </c>
      <c r="L188" s="43">
        <v>10</v>
      </c>
      <c r="M188" s="43" t="s">
        <v>407</v>
      </c>
      <c r="N188" s="43" t="s">
        <v>408</v>
      </c>
      <c r="O188" s="43" t="s">
        <v>408</v>
      </c>
      <c r="P188" s="44">
        <v>6.9405176418399996</v>
      </c>
      <c r="Q188" s="44">
        <v>6.56873367756E-2</v>
      </c>
      <c r="R188" s="45">
        <v>1.7750239999999999</v>
      </c>
      <c r="S188" s="45">
        <v>7.8337940000000001</v>
      </c>
      <c r="T188" s="45">
        <v>0.78300000000000003</v>
      </c>
      <c r="U188" s="45">
        <v>0.6</v>
      </c>
      <c r="V188" s="45">
        <f t="shared" si="4"/>
        <v>2.3505930337366398E-7</v>
      </c>
      <c r="W188" s="45">
        <f t="shared" si="5"/>
        <v>1.9122541835408003E-6</v>
      </c>
    </row>
    <row r="189" spans="1:23" x14ac:dyDescent="0.2">
      <c r="A189" s="43">
        <v>4437</v>
      </c>
      <c r="B189" s="43">
        <v>4405</v>
      </c>
      <c r="C189" s="43">
        <v>1400</v>
      </c>
      <c r="D189" s="43">
        <v>1400</v>
      </c>
      <c r="E189" s="43" t="s">
        <v>372</v>
      </c>
      <c r="F189" s="43" t="s">
        <v>404</v>
      </c>
      <c r="G189" s="44">
        <v>1.21013716065</v>
      </c>
      <c r="H189" s="44">
        <v>0.48972500000000002</v>
      </c>
      <c r="I189" s="43" t="s">
        <v>405</v>
      </c>
      <c r="J189" s="43" t="s">
        <v>406</v>
      </c>
      <c r="K189" s="43">
        <v>3</v>
      </c>
      <c r="L189" s="43">
        <v>10</v>
      </c>
      <c r="M189" s="43" t="s">
        <v>407</v>
      </c>
      <c r="N189" s="43" t="s">
        <v>408</v>
      </c>
      <c r="O189" s="43" t="s">
        <v>408</v>
      </c>
      <c r="P189" s="44">
        <v>5748.4563301600001</v>
      </c>
      <c r="Q189" s="44">
        <v>52713.363863699997</v>
      </c>
      <c r="R189" s="45">
        <v>1.7750239999999999</v>
      </c>
      <c r="S189" s="45">
        <v>7.8337940000000001</v>
      </c>
      <c r="T189" s="45">
        <v>0.78300000000000003</v>
      </c>
      <c r="U189" s="45">
        <v>0.6</v>
      </c>
      <c r="V189" s="45">
        <f t="shared" si="4"/>
        <v>0.18863237736279997</v>
      </c>
      <c r="W189" s="45">
        <f t="shared" si="5"/>
        <v>1.5345619066600003</v>
      </c>
    </row>
    <row r="190" spans="1:23" x14ac:dyDescent="0.2">
      <c r="A190" s="43">
        <v>4439</v>
      </c>
      <c r="B190" s="43">
        <v>4407</v>
      </c>
      <c r="C190" s="43">
        <v>1400</v>
      </c>
      <c r="D190" s="43">
        <v>1400</v>
      </c>
      <c r="E190" s="43" t="s">
        <v>372</v>
      </c>
      <c r="F190" s="43" t="s">
        <v>404</v>
      </c>
      <c r="G190" s="44">
        <v>8.50473544641E-2</v>
      </c>
      <c r="H190" s="44">
        <v>3.4417400000000001E-2</v>
      </c>
      <c r="I190" s="43" t="s">
        <v>405</v>
      </c>
      <c r="J190" s="43" t="s">
        <v>406</v>
      </c>
      <c r="K190" s="43">
        <v>3</v>
      </c>
      <c r="L190" s="43">
        <v>10</v>
      </c>
      <c r="M190" s="43" t="s">
        <v>407</v>
      </c>
      <c r="N190" s="43" t="s">
        <v>408</v>
      </c>
      <c r="O190" s="43" t="s">
        <v>408</v>
      </c>
      <c r="P190" s="44">
        <v>631.48454421099996</v>
      </c>
      <c r="Q190" s="44">
        <v>3704.6479418200001</v>
      </c>
      <c r="R190" s="45">
        <v>1.7750239999999999</v>
      </c>
      <c r="S190" s="45">
        <v>7.8337940000000001</v>
      </c>
      <c r="T190" s="45">
        <v>0.78300000000000003</v>
      </c>
      <c r="U190" s="45">
        <v>0.6</v>
      </c>
      <c r="V190" s="45">
        <f t="shared" si="4"/>
        <v>1.3256901290819198E-2</v>
      </c>
      <c r="W190" s="45">
        <f t="shared" si="5"/>
        <v>0.10784752864624002</v>
      </c>
    </row>
    <row r="191" spans="1:23" x14ac:dyDescent="0.2">
      <c r="A191" s="43">
        <v>4450</v>
      </c>
      <c r="B191" s="43">
        <v>4418</v>
      </c>
      <c r="C191" s="43">
        <v>1400</v>
      </c>
      <c r="D191" s="43">
        <v>1400</v>
      </c>
      <c r="E191" s="43" t="s">
        <v>372</v>
      </c>
      <c r="F191" s="43" t="s">
        <v>404</v>
      </c>
      <c r="G191" s="44">
        <v>0.37291581968999998</v>
      </c>
      <c r="H191" s="44">
        <v>0.15091399999999999</v>
      </c>
      <c r="I191" s="43" t="s">
        <v>405</v>
      </c>
      <c r="J191" s="43" t="s">
        <v>406</v>
      </c>
      <c r="K191" s="43">
        <v>3</v>
      </c>
      <c r="L191" s="43">
        <v>10</v>
      </c>
      <c r="M191" s="43" t="s">
        <v>407</v>
      </c>
      <c r="N191" s="43" t="s">
        <v>408</v>
      </c>
      <c r="O191" s="43" t="s">
        <v>408</v>
      </c>
      <c r="P191" s="44">
        <v>2408.18766843</v>
      </c>
      <c r="Q191" s="44">
        <v>16244.1481289</v>
      </c>
      <c r="R191" s="45">
        <v>1.7750239999999999</v>
      </c>
      <c r="S191" s="45">
        <v>7.8337940000000001</v>
      </c>
      <c r="T191" s="45">
        <v>0.78300000000000003</v>
      </c>
      <c r="U191" s="45">
        <v>0.6</v>
      </c>
      <c r="V191" s="45">
        <f t="shared" si="4"/>
        <v>5.812908591011199E-2</v>
      </c>
      <c r="W191" s="45">
        <f t="shared" si="5"/>
        <v>0.47289167508640007</v>
      </c>
    </row>
    <row r="192" spans="1:23" x14ac:dyDescent="0.2">
      <c r="A192" s="43">
        <v>4453</v>
      </c>
      <c r="B192" s="43">
        <v>4421</v>
      </c>
      <c r="C192" s="43">
        <v>1400</v>
      </c>
      <c r="D192" s="43">
        <v>1400</v>
      </c>
      <c r="E192" s="43" t="s">
        <v>372</v>
      </c>
      <c r="F192" s="43" t="s">
        <v>404</v>
      </c>
      <c r="G192" s="44">
        <v>0.117180844031</v>
      </c>
      <c r="H192" s="44">
        <v>4.7421400000000002E-2</v>
      </c>
      <c r="I192" s="43" t="s">
        <v>405</v>
      </c>
      <c r="J192" s="43" t="s">
        <v>406</v>
      </c>
      <c r="K192" s="43">
        <v>3</v>
      </c>
      <c r="L192" s="43">
        <v>10</v>
      </c>
      <c r="M192" s="43" t="s">
        <v>407</v>
      </c>
      <c r="N192" s="43" t="s">
        <v>408</v>
      </c>
      <c r="O192" s="43" t="s">
        <v>408</v>
      </c>
      <c r="P192" s="44">
        <v>2570.6302449200002</v>
      </c>
      <c r="Q192" s="44">
        <v>5104.3771484400004</v>
      </c>
      <c r="R192" s="45">
        <v>1.7750239999999999</v>
      </c>
      <c r="S192" s="45">
        <v>7.8337940000000001</v>
      </c>
      <c r="T192" s="45">
        <v>0.78300000000000003</v>
      </c>
      <c r="U192" s="45">
        <v>0.6</v>
      </c>
      <c r="V192" s="45">
        <f t="shared" si="4"/>
        <v>1.8265784715651198E-2</v>
      </c>
      <c r="W192" s="45">
        <f t="shared" si="5"/>
        <v>0.14859579151664001</v>
      </c>
    </row>
    <row r="193" spans="1:23" x14ac:dyDescent="0.2">
      <c r="A193" s="43">
        <v>4465</v>
      </c>
      <c r="B193" s="43">
        <v>4433</v>
      </c>
      <c r="C193" s="43">
        <v>1400</v>
      </c>
      <c r="D193" s="43">
        <v>1400</v>
      </c>
      <c r="E193" s="43" t="s">
        <v>372</v>
      </c>
      <c r="F193" s="43" t="s">
        <v>404</v>
      </c>
      <c r="G193" s="44">
        <v>0.44534669433899998</v>
      </c>
      <c r="H193" s="44">
        <v>0.180225</v>
      </c>
      <c r="I193" s="43" t="s">
        <v>405</v>
      </c>
      <c r="J193" s="43" t="s">
        <v>406</v>
      </c>
      <c r="K193" s="43">
        <v>3</v>
      </c>
      <c r="L193" s="43">
        <v>10</v>
      </c>
      <c r="M193" s="43" t="s">
        <v>407</v>
      </c>
      <c r="N193" s="43" t="s">
        <v>408</v>
      </c>
      <c r="O193" s="43" t="s">
        <v>408</v>
      </c>
      <c r="P193" s="44">
        <v>1509.2248453100001</v>
      </c>
      <c r="Q193" s="44">
        <v>19399.224408300001</v>
      </c>
      <c r="R193" s="45">
        <v>1.7750239999999999</v>
      </c>
      <c r="S193" s="45">
        <v>7.8337940000000001</v>
      </c>
      <c r="T193" s="45">
        <v>0.78300000000000003</v>
      </c>
      <c r="U193" s="45">
        <v>0.6</v>
      </c>
      <c r="V193" s="45">
        <f t="shared" si="4"/>
        <v>6.9419102986799985E-2</v>
      </c>
      <c r="W193" s="45">
        <f t="shared" si="5"/>
        <v>0.56473820946000008</v>
      </c>
    </row>
    <row r="194" spans="1:23" x14ac:dyDescent="0.2">
      <c r="A194" s="43">
        <v>4466</v>
      </c>
      <c r="B194" s="43">
        <v>4434</v>
      </c>
      <c r="C194" s="43">
        <v>1400</v>
      </c>
      <c r="D194" s="43">
        <v>1400</v>
      </c>
      <c r="E194" s="43" t="s">
        <v>372</v>
      </c>
      <c r="F194" s="43" t="s">
        <v>404</v>
      </c>
      <c r="G194" s="44">
        <v>6.9937146964300007E-2</v>
      </c>
      <c r="H194" s="44">
        <v>2.8302600000000001E-2</v>
      </c>
      <c r="I194" s="43" t="s">
        <v>405</v>
      </c>
      <c r="J194" s="43" t="s">
        <v>406</v>
      </c>
      <c r="K194" s="43">
        <v>3</v>
      </c>
      <c r="L194" s="43">
        <v>10</v>
      </c>
      <c r="M194" s="43" t="s">
        <v>407</v>
      </c>
      <c r="N194" s="43" t="s">
        <v>408</v>
      </c>
      <c r="O194" s="43" t="s">
        <v>408</v>
      </c>
      <c r="P194" s="44">
        <v>616.53306517299995</v>
      </c>
      <c r="Q194" s="44">
        <v>3046.4499359299998</v>
      </c>
      <c r="R194" s="45">
        <v>1.7750239999999999</v>
      </c>
      <c r="S194" s="45">
        <v>7.8337940000000001</v>
      </c>
      <c r="T194" s="45">
        <v>0.78300000000000003</v>
      </c>
      <c r="U194" s="45">
        <v>0.6</v>
      </c>
      <c r="V194" s="45">
        <f t="shared" si="4"/>
        <v>1.0901601354940799E-2</v>
      </c>
      <c r="W194" s="45">
        <f t="shared" si="5"/>
        <v>8.8686695225760004E-2</v>
      </c>
    </row>
    <row r="195" spans="1:23" x14ac:dyDescent="0.2">
      <c r="A195" s="43">
        <v>4467</v>
      </c>
      <c r="B195" s="43">
        <v>4435</v>
      </c>
      <c r="C195" s="43">
        <v>1400</v>
      </c>
      <c r="D195" s="43">
        <v>1400</v>
      </c>
      <c r="E195" s="43" t="s">
        <v>372</v>
      </c>
      <c r="F195" s="43" t="s">
        <v>404</v>
      </c>
      <c r="G195" s="44">
        <v>0.39458871808599999</v>
      </c>
      <c r="H195" s="44">
        <v>0.15968399999999999</v>
      </c>
      <c r="I195" s="43" t="s">
        <v>405</v>
      </c>
      <c r="J195" s="43" t="s">
        <v>406</v>
      </c>
      <c r="K195" s="43">
        <v>3</v>
      </c>
      <c r="L195" s="43">
        <v>10</v>
      </c>
      <c r="M195" s="43" t="s">
        <v>407</v>
      </c>
      <c r="N195" s="43" t="s">
        <v>408</v>
      </c>
      <c r="O195" s="43" t="s">
        <v>408</v>
      </c>
      <c r="P195" s="44">
        <v>1825.4587665399999</v>
      </c>
      <c r="Q195" s="44">
        <v>17188.215806699998</v>
      </c>
      <c r="R195" s="45">
        <v>1.7750239999999999</v>
      </c>
      <c r="S195" s="45">
        <v>7.8337940000000001</v>
      </c>
      <c r="T195" s="45">
        <v>0.78300000000000003</v>
      </c>
      <c r="U195" s="45">
        <v>0.6</v>
      </c>
      <c r="V195" s="45">
        <f t="shared" ref="V195:V258" si="6">H195*R195*(1-T195)</f>
        <v>6.1507116334271993E-2</v>
      </c>
      <c r="W195" s="45">
        <f t="shared" ref="W195:W258" si="7">H195*S195*(1-U195)</f>
        <v>0.50037262443840003</v>
      </c>
    </row>
    <row r="196" spans="1:23" x14ac:dyDescent="0.2">
      <c r="A196" s="43">
        <v>4468</v>
      </c>
      <c r="B196" s="43">
        <v>4436</v>
      </c>
      <c r="C196" s="43">
        <v>1400</v>
      </c>
      <c r="D196" s="43">
        <v>1400</v>
      </c>
      <c r="E196" s="43" t="s">
        <v>372</v>
      </c>
      <c r="F196" s="43" t="s">
        <v>404</v>
      </c>
      <c r="G196" s="44">
        <v>0.34719598726400003</v>
      </c>
      <c r="H196" s="44">
        <v>0.14050499999999999</v>
      </c>
      <c r="I196" s="43" t="s">
        <v>405</v>
      </c>
      <c r="J196" s="43" t="s">
        <v>406</v>
      </c>
      <c r="K196" s="43">
        <v>3</v>
      </c>
      <c r="L196" s="43">
        <v>10</v>
      </c>
      <c r="M196" s="43" t="s">
        <v>407</v>
      </c>
      <c r="N196" s="43" t="s">
        <v>408</v>
      </c>
      <c r="O196" s="43" t="s">
        <v>408</v>
      </c>
      <c r="P196" s="44">
        <v>3654.2352951799999</v>
      </c>
      <c r="Q196" s="44">
        <v>15123.796709800001</v>
      </c>
      <c r="R196" s="45">
        <v>1.7750239999999999</v>
      </c>
      <c r="S196" s="45">
        <v>7.8337940000000001</v>
      </c>
      <c r="T196" s="45">
        <v>0.78300000000000003</v>
      </c>
      <c r="U196" s="45">
        <v>0.6</v>
      </c>
      <c r="V196" s="45">
        <f t="shared" si="6"/>
        <v>5.4119745125039989E-2</v>
      </c>
      <c r="W196" s="45">
        <f t="shared" si="7"/>
        <v>0.44027489038800005</v>
      </c>
    </row>
    <row r="197" spans="1:23" x14ac:dyDescent="0.2">
      <c r="A197" s="43">
        <v>4469</v>
      </c>
      <c r="B197" s="43">
        <v>4437</v>
      </c>
      <c r="C197" s="43">
        <v>1400</v>
      </c>
      <c r="D197" s="43">
        <v>1400</v>
      </c>
      <c r="E197" s="43" t="s">
        <v>372</v>
      </c>
      <c r="F197" s="43" t="s">
        <v>404</v>
      </c>
      <c r="G197" s="44">
        <v>0.15047990359499999</v>
      </c>
      <c r="H197" s="44">
        <v>6.0897100000000003E-2</v>
      </c>
      <c r="I197" s="43" t="s">
        <v>405</v>
      </c>
      <c r="J197" s="43" t="s">
        <v>406</v>
      </c>
      <c r="K197" s="43">
        <v>3</v>
      </c>
      <c r="L197" s="43">
        <v>10</v>
      </c>
      <c r="M197" s="43" t="s">
        <v>407</v>
      </c>
      <c r="N197" s="43" t="s">
        <v>408</v>
      </c>
      <c r="O197" s="43" t="s">
        <v>408</v>
      </c>
      <c r="P197" s="44">
        <v>2266.5662394000001</v>
      </c>
      <c r="Q197" s="44">
        <v>6554.8783810200002</v>
      </c>
      <c r="R197" s="45">
        <v>1.7750239999999999</v>
      </c>
      <c r="S197" s="45">
        <v>7.8337940000000001</v>
      </c>
      <c r="T197" s="45">
        <v>0.78300000000000003</v>
      </c>
      <c r="U197" s="45">
        <v>0.6</v>
      </c>
      <c r="V197" s="45">
        <f t="shared" si="6"/>
        <v>2.3456357644596797E-2</v>
      </c>
      <c r="W197" s="45">
        <f t="shared" si="7"/>
        <v>0.19082213463896003</v>
      </c>
    </row>
    <row r="198" spans="1:23" x14ac:dyDescent="0.2">
      <c r="A198" s="43">
        <v>4474</v>
      </c>
      <c r="B198" s="43">
        <v>4442</v>
      </c>
      <c r="C198" s="43">
        <v>1400</v>
      </c>
      <c r="D198" s="43">
        <v>1400</v>
      </c>
      <c r="E198" s="43" t="s">
        <v>372</v>
      </c>
      <c r="F198" s="43" t="s">
        <v>404</v>
      </c>
      <c r="G198" s="44">
        <v>1.15883425819E-2</v>
      </c>
      <c r="H198" s="44">
        <v>4.6896400000000001E-3</v>
      </c>
      <c r="I198" s="43" t="s">
        <v>405</v>
      </c>
      <c r="J198" s="43" t="s">
        <v>406</v>
      </c>
      <c r="K198" s="43">
        <v>3</v>
      </c>
      <c r="L198" s="43">
        <v>10</v>
      </c>
      <c r="M198" s="43" t="s">
        <v>407</v>
      </c>
      <c r="N198" s="43" t="s">
        <v>408</v>
      </c>
      <c r="O198" s="43" t="s">
        <v>408</v>
      </c>
      <c r="P198" s="44">
        <v>451.92025783499997</v>
      </c>
      <c r="Q198" s="44">
        <v>504.78618371599998</v>
      </c>
      <c r="R198" s="45">
        <v>1.7750239999999999</v>
      </c>
      <c r="S198" s="45">
        <v>7.8337940000000001</v>
      </c>
      <c r="T198" s="45">
        <v>0.78300000000000003</v>
      </c>
      <c r="U198" s="45">
        <v>0.6</v>
      </c>
      <c r="V198" s="45">
        <f t="shared" si="6"/>
        <v>1.8063565106451198E-3</v>
      </c>
      <c r="W198" s="45">
        <f t="shared" si="7"/>
        <v>1.4695069477664E-2</v>
      </c>
    </row>
    <row r="199" spans="1:23" x14ac:dyDescent="0.2">
      <c r="A199" s="43">
        <v>4511</v>
      </c>
      <c r="B199" s="43">
        <v>4479</v>
      </c>
      <c r="C199" s="43">
        <v>1400</v>
      </c>
      <c r="D199" s="43">
        <v>1400</v>
      </c>
      <c r="E199" s="43" t="s">
        <v>372</v>
      </c>
      <c r="F199" s="43" t="s">
        <v>426</v>
      </c>
      <c r="G199" s="44">
        <v>14.8126855358</v>
      </c>
      <c r="H199" s="44">
        <v>5.9944800000000003</v>
      </c>
      <c r="I199" s="43" t="s">
        <v>405</v>
      </c>
      <c r="J199" s="43" t="s">
        <v>406</v>
      </c>
      <c r="K199" s="43">
        <v>3</v>
      </c>
      <c r="L199" s="43">
        <v>10</v>
      </c>
      <c r="M199" s="43" t="s">
        <v>407</v>
      </c>
      <c r="N199" s="43" t="s">
        <v>408</v>
      </c>
      <c r="O199" s="43" t="s">
        <v>408</v>
      </c>
      <c r="P199" s="44">
        <v>21859.374429</v>
      </c>
      <c r="Q199" s="44">
        <v>645238.00098100002</v>
      </c>
      <c r="R199" s="45">
        <v>1.7750239999999999</v>
      </c>
      <c r="S199" s="45">
        <v>7.8337940000000001</v>
      </c>
      <c r="T199" s="45">
        <v>0.78300000000000003</v>
      </c>
      <c r="U199" s="45">
        <v>0.6</v>
      </c>
      <c r="V199" s="45">
        <f t="shared" si="6"/>
        <v>2.3089550532518399</v>
      </c>
      <c r="W199" s="45">
        <f t="shared" si="7"/>
        <v>18.783808582848003</v>
      </c>
    </row>
    <row r="200" spans="1:23" x14ac:dyDescent="0.2">
      <c r="A200" s="43">
        <v>4512</v>
      </c>
      <c r="B200" s="43">
        <v>4480</v>
      </c>
      <c r="C200" s="43">
        <v>1400</v>
      </c>
      <c r="D200" s="43">
        <v>1400</v>
      </c>
      <c r="E200" s="43" t="s">
        <v>372</v>
      </c>
      <c r="F200" s="43" t="s">
        <v>426</v>
      </c>
      <c r="G200" s="44">
        <v>4.5248639387900003</v>
      </c>
      <c r="H200" s="44">
        <v>1.8311500000000001</v>
      </c>
      <c r="I200" s="43" t="s">
        <v>405</v>
      </c>
      <c r="J200" s="43" t="s">
        <v>406</v>
      </c>
      <c r="K200" s="43">
        <v>3</v>
      </c>
      <c r="L200" s="43">
        <v>10</v>
      </c>
      <c r="M200" s="43" t="s">
        <v>407</v>
      </c>
      <c r="N200" s="43" t="s">
        <v>408</v>
      </c>
      <c r="O200" s="43" t="s">
        <v>408</v>
      </c>
      <c r="P200" s="44">
        <v>6970.3754194399999</v>
      </c>
      <c r="Q200" s="44">
        <v>197102.284762</v>
      </c>
      <c r="R200" s="45">
        <v>1.7750239999999999</v>
      </c>
      <c r="S200" s="45">
        <v>7.8337940000000001</v>
      </c>
      <c r="T200" s="45">
        <v>0.78300000000000003</v>
      </c>
      <c r="U200" s="45">
        <v>0.6</v>
      </c>
      <c r="V200" s="45">
        <f t="shared" si="6"/>
        <v>0.70532273787919997</v>
      </c>
      <c r="W200" s="45">
        <f t="shared" si="7"/>
        <v>5.7379407532400002</v>
      </c>
    </row>
    <row r="201" spans="1:23" x14ac:dyDescent="0.2">
      <c r="A201" s="43">
        <v>4515</v>
      </c>
      <c r="B201" s="43">
        <v>4483</v>
      </c>
      <c r="C201" s="43">
        <v>1400</v>
      </c>
      <c r="D201" s="43">
        <v>1400</v>
      </c>
      <c r="E201" s="43" t="s">
        <v>372</v>
      </c>
      <c r="F201" s="43" t="s">
        <v>426</v>
      </c>
      <c r="G201" s="44">
        <v>7.1207048505000001</v>
      </c>
      <c r="H201" s="44">
        <v>2.88165</v>
      </c>
      <c r="I201" s="43" t="s">
        <v>405</v>
      </c>
      <c r="J201" s="43" t="s">
        <v>406</v>
      </c>
      <c r="K201" s="43">
        <v>3</v>
      </c>
      <c r="L201" s="43">
        <v>10</v>
      </c>
      <c r="M201" s="43" t="s">
        <v>407</v>
      </c>
      <c r="N201" s="43" t="s">
        <v>408</v>
      </c>
      <c r="O201" s="43" t="s">
        <v>408</v>
      </c>
      <c r="P201" s="44">
        <v>12940.647007199999</v>
      </c>
      <c r="Q201" s="44">
        <v>310176.66257699998</v>
      </c>
      <c r="R201" s="45">
        <v>1.7750239999999999</v>
      </c>
      <c r="S201" s="45">
        <v>7.8337940000000001</v>
      </c>
      <c r="T201" s="45">
        <v>0.78300000000000003</v>
      </c>
      <c r="U201" s="45">
        <v>0.6</v>
      </c>
      <c r="V201" s="45">
        <f t="shared" si="6"/>
        <v>1.1099545463831997</v>
      </c>
      <c r="W201" s="45">
        <f t="shared" si="7"/>
        <v>9.0297009920400004</v>
      </c>
    </row>
    <row r="202" spans="1:23" x14ac:dyDescent="0.2">
      <c r="A202" s="43">
        <v>4518</v>
      </c>
      <c r="B202" s="43">
        <v>4486</v>
      </c>
      <c r="C202" s="43">
        <v>1400</v>
      </c>
      <c r="D202" s="43">
        <v>1400</v>
      </c>
      <c r="E202" s="43" t="s">
        <v>372</v>
      </c>
      <c r="F202" s="43" t="s">
        <v>426</v>
      </c>
      <c r="G202" s="44">
        <v>51.659294709900003</v>
      </c>
      <c r="H202" s="44">
        <v>20.905799999999999</v>
      </c>
      <c r="I202" s="43" t="s">
        <v>405</v>
      </c>
      <c r="J202" s="43" t="s">
        <v>406</v>
      </c>
      <c r="K202" s="43">
        <v>3</v>
      </c>
      <c r="L202" s="43">
        <v>10</v>
      </c>
      <c r="M202" s="43" t="s">
        <v>407</v>
      </c>
      <c r="N202" s="43" t="s">
        <v>408</v>
      </c>
      <c r="O202" s="43" t="s">
        <v>408</v>
      </c>
      <c r="P202" s="44">
        <v>58186.941787099997</v>
      </c>
      <c r="Q202" s="44">
        <v>2250269.8764599999</v>
      </c>
      <c r="R202" s="45">
        <v>1.7750239999999999</v>
      </c>
      <c r="S202" s="45">
        <v>7.8337940000000001</v>
      </c>
      <c r="T202" s="45">
        <v>0.78300000000000003</v>
      </c>
      <c r="U202" s="45">
        <v>0.6</v>
      </c>
      <c r="V202" s="45">
        <f t="shared" si="6"/>
        <v>8.0525003924063991</v>
      </c>
      <c r="W202" s="45">
        <f t="shared" si="7"/>
        <v>65.508692242080002</v>
      </c>
    </row>
    <row r="203" spans="1:23" x14ac:dyDescent="0.2">
      <c r="A203" s="43">
        <v>4519</v>
      </c>
      <c r="B203" s="43">
        <v>4487</v>
      </c>
      <c r="C203" s="43">
        <v>1400</v>
      </c>
      <c r="D203" s="43">
        <v>1400</v>
      </c>
      <c r="E203" s="43" t="s">
        <v>372</v>
      </c>
      <c r="F203" s="43" t="s">
        <v>426</v>
      </c>
      <c r="G203" s="44">
        <v>16.148277588700001</v>
      </c>
      <c r="H203" s="44">
        <v>6.53498</v>
      </c>
      <c r="I203" s="43" t="s">
        <v>405</v>
      </c>
      <c r="J203" s="43" t="s">
        <v>406</v>
      </c>
      <c r="K203" s="43">
        <v>3</v>
      </c>
      <c r="L203" s="43">
        <v>10</v>
      </c>
      <c r="M203" s="43" t="s">
        <v>407</v>
      </c>
      <c r="N203" s="43" t="s">
        <v>408</v>
      </c>
      <c r="O203" s="43" t="s">
        <v>408</v>
      </c>
      <c r="P203" s="44">
        <v>22409.275107099998</v>
      </c>
      <c r="Q203" s="44">
        <v>703416.15809200006</v>
      </c>
      <c r="R203" s="45">
        <v>1.7750239999999999</v>
      </c>
      <c r="S203" s="45">
        <v>7.8337940000000001</v>
      </c>
      <c r="T203" s="45">
        <v>0.78300000000000003</v>
      </c>
      <c r="U203" s="45">
        <v>0.6</v>
      </c>
      <c r="V203" s="45">
        <f t="shared" si="6"/>
        <v>2.5171449556758394</v>
      </c>
      <c r="W203" s="45">
        <f t="shared" si="7"/>
        <v>20.477474845648004</v>
      </c>
    </row>
    <row r="204" spans="1:23" x14ac:dyDescent="0.2">
      <c r="A204" s="43">
        <v>4521</v>
      </c>
      <c r="B204" s="43">
        <v>4489</v>
      </c>
      <c r="C204" s="43">
        <v>1400</v>
      </c>
      <c r="D204" s="43">
        <v>1400</v>
      </c>
      <c r="E204" s="43" t="s">
        <v>372</v>
      </c>
      <c r="F204" s="43" t="s">
        <v>426</v>
      </c>
      <c r="G204" s="44">
        <v>1.4803557590200001E-3</v>
      </c>
      <c r="H204" s="44">
        <v>5.9907899999999997E-4</v>
      </c>
      <c r="I204" s="43" t="s">
        <v>405</v>
      </c>
      <c r="J204" s="43" t="s">
        <v>406</v>
      </c>
      <c r="K204" s="43">
        <v>3</v>
      </c>
      <c r="L204" s="43">
        <v>10</v>
      </c>
      <c r="M204" s="43" t="s">
        <v>407</v>
      </c>
      <c r="N204" s="43" t="s">
        <v>408</v>
      </c>
      <c r="O204" s="43" t="s">
        <v>408</v>
      </c>
      <c r="P204" s="44">
        <v>35.811165240699999</v>
      </c>
      <c r="Q204" s="44">
        <v>64.484038926099998</v>
      </c>
      <c r="R204" s="45">
        <v>1.7750239999999999</v>
      </c>
      <c r="S204" s="45">
        <v>7.8337940000000001</v>
      </c>
      <c r="T204" s="45">
        <v>0.78300000000000003</v>
      </c>
      <c r="U204" s="45">
        <v>0.6</v>
      </c>
      <c r="V204" s="45">
        <f t="shared" si="6"/>
        <v>2.3075337382843196E-4</v>
      </c>
      <c r="W204" s="45">
        <f t="shared" si="7"/>
        <v>1.8772245902903999E-3</v>
      </c>
    </row>
    <row r="205" spans="1:23" x14ac:dyDescent="0.2">
      <c r="A205" s="43">
        <v>4525</v>
      </c>
      <c r="B205" s="43">
        <v>4493</v>
      </c>
      <c r="C205" s="43">
        <v>1400</v>
      </c>
      <c r="D205" s="43">
        <v>1400</v>
      </c>
      <c r="E205" s="43" t="s">
        <v>372</v>
      </c>
      <c r="F205" s="43" t="s">
        <v>426</v>
      </c>
      <c r="G205" s="44">
        <v>1.3522877816200001</v>
      </c>
      <c r="H205" s="44">
        <v>0.54725100000000004</v>
      </c>
      <c r="I205" s="43" t="s">
        <v>405</v>
      </c>
      <c r="J205" s="43" t="s">
        <v>406</v>
      </c>
      <c r="K205" s="43">
        <v>3</v>
      </c>
      <c r="L205" s="43">
        <v>10</v>
      </c>
      <c r="M205" s="43" t="s">
        <v>407</v>
      </c>
      <c r="N205" s="43" t="s">
        <v>408</v>
      </c>
      <c r="O205" s="43" t="s">
        <v>408</v>
      </c>
      <c r="P205" s="44">
        <v>2414.97979175</v>
      </c>
      <c r="Q205" s="44">
        <v>58905.420144999996</v>
      </c>
      <c r="R205" s="45">
        <v>1.7750239999999999</v>
      </c>
      <c r="S205" s="45">
        <v>7.8337940000000001</v>
      </c>
      <c r="T205" s="45">
        <v>0.78300000000000003</v>
      </c>
      <c r="U205" s="45">
        <v>0.6</v>
      </c>
      <c r="V205" s="45">
        <f t="shared" si="6"/>
        <v>0.21079025400820797</v>
      </c>
      <c r="W205" s="45">
        <f t="shared" si="7"/>
        <v>1.7148206401176003</v>
      </c>
    </row>
    <row r="206" spans="1:23" x14ac:dyDescent="0.2">
      <c r="A206" s="43">
        <v>4526</v>
      </c>
      <c r="B206" s="43">
        <v>4494</v>
      </c>
      <c r="C206" s="43">
        <v>1400</v>
      </c>
      <c r="D206" s="43">
        <v>1400</v>
      </c>
      <c r="E206" s="43" t="s">
        <v>372</v>
      </c>
      <c r="F206" s="43" t="s">
        <v>426</v>
      </c>
      <c r="G206" s="44">
        <v>2.3969076294099998</v>
      </c>
      <c r="H206" s="44">
        <v>0.96999400000000002</v>
      </c>
      <c r="I206" s="43" t="s">
        <v>405</v>
      </c>
      <c r="J206" s="43" t="s">
        <v>406</v>
      </c>
      <c r="K206" s="43">
        <v>3</v>
      </c>
      <c r="L206" s="43">
        <v>10</v>
      </c>
      <c r="M206" s="43" t="s">
        <v>407</v>
      </c>
      <c r="N206" s="43" t="s">
        <v>408</v>
      </c>
      <c r="O206" s="43" t="s">
        <v>408</v>
      </c>
      <c r="P206" s="44">
        <v>4693.5501750000003</v>
      </c>
      <c r="Q206" s="44">
        <v>104408.8787</v>
      </c>
      <c r="R206" s="45">
        <v>1.7750239999999999</v>
      </c>
      <c r="S206" s="45">
        <v>7.8337940000000001</v>
      </c>
      <c r="T206" s="45">
        <v>0.78300000000000003</v>
      </c>
      <c r="U206" s="45">
        <v>0.6</v>
      </c>
      <c r="V206" s="45">
        <f t="shared" si="6"/>
        <v>0.37362249067875197</v>
      </c>
      <c r="W206" s="45">
        <f t="shared" si="7"/>
        <v>3.0394932708944005</v>
      </c>
    </row>
    <row r="207" spans="1:23" x14ac:dyDescent="0.2">
      <c r="A207" s="43">
        <v>4527</v>
      </c>
      <c r="B207" s="43">
        <v>4495</v>
      </c>
      <c r="C207" s="43">
        <v>1400</v>
      </c>
      <c r="D207" s="43">
        <v>1400</v>
      </c>
      <c r="E207" s="43" t="s">
        <v>372</v>
      </c>
      <c r="F207" s="43" t="s">
        <v>426</v>
      </c>
      <c r="G207" s="44">
        <v>0.42404451595800002</v>
      </c>
      <c r="H207" s="44">
        <v>0.17160500000000001</v>
      </c>
      <c r="I207" s="43" t="s">
        <v>405</v>
      </c>
      <c r="J207" s="43" t="s">
        <v>406</v>
      </c>
      <c r="K207" s="43">
        <v>3</v>
      </c>
      <c r="L207" s="43">
        <v>10</v>
      </c>
      <c r="M207" s="43" t="s">
        <v>407</v>
      </c>
      <c r="N207" s="43" t="s">
        <v>408</v>
      </c>
      <c r="O207" s="43" t="s">
        <v>408</v>
      </c>
      <c r="P207" s="44">
        <v>865.91735591300005</v>
      </c>
      <c r="Q207" s="44">
        <v>18471.305229699999</v>
      </c>
      <c r="R207" s="45">
        <v>1.7750239999999999</v>
      </c>
      <c r="S207" s="45">
        <v>7.8337940000000001</v>
      </c>
      <c r="T207" s="45">
        <v>0.78300000000000003</v>
      </c>
      <c r="U207" s="45">
        <v>0.6</v>
      </c>
      <c r="V207" s="45">
        <f t="shared" si="6"/>
        <v>6.6098849593839992E-2</v>
      </c>
      <c r="W207" s="45">
        <f t="shared" si="7"/>
        <v>0.53772728774800005</v>
      </c>
    </row>
    <row r="208" spans="1:23" x14ac:dyDescent="0.2">
      <c r="A208" s="43">
        <v>4528</v>
      </c>
      <c r="B208" s="43">
        <v>4496</v>
      </c>
      <c r="C208" s="43">
        <v>1400</v>
      </c>
      <c r="D208" s="43">
        <v>1400</v>
      </c>
      <c r="E208" s="43" t="s">
        <v>372</v>
      </c>
      <c r="F208" s="43" t="s">
        <v>426</v>
      </c>
      <c r="G208" s="44">
        <v>1.2137228181899999</v>
      </c>
      <c r="H208" s="44">
        <v>0.491176</v>
      </c>
      <c r="I208" s="43" t="s">
        <v>405</v>
      </c>
      <c r="J208" s="43" t="s">
        <v>406</v>
      </c>
      <c r="K208" s="43">
        <v>3</v>
      </c>
      <c r="L208" s="43">
        <v>10</v>
      </c>
      <c r="M208" s="43" t="s">
        <v>407</v>
      </c>
      <c r="N208" s="43" t="s">
        <v>408</v>
      </c>
      <c r="O208" s="43" t="s">
        <v>408</v>
      </c>
      <c r="P208" s="44">
        <v>4361.1778445199998</v>
      </c>
      <c r="Q208" s="44">
        <v>52869.554481599997</v>
      </c>
      <c r="R208" s="45">
        <v>1.7750239999999999</v>
      </c>
      <c r="S208" s="45">
        <v>7.8337940000000001</v>
      </c>
      <c r="T208" s="45">
        <v>0.78300000000000003</v>
      </c>
      <c r="U208" s="45">
        <v>0.6</v>
      </c>
      <c r="V208" s="45">
        <f t="shared" si="6"/>
        <v>0.18919127384460796</v>
      </c>
      <c r="W208" s="45">
        <f t="shared" si="7"/>
        <v>1.5391086406976002</v>
      </c>
    </row>
    <row r="209" spans="1:23" x14ac:dyDescent="0.2">
      <c r="A209" s="43">
        <v>4530</v>
      </c>
      <c r="B209" s="43">
        <v>4498</v>
      </c>
      <c r="C209" s="43">
        <v>1400</v>
      </c>
      <c r="D209" s="43">
        <v>1400</v>
      </c>
      <c r="E209" s="43" t="s">
        <v>372</v>
      </c>
      <c r="F209" s="43" t="s">
        <v>426</v>
      </c>
      <c r="G209" s="44">
        <v>2.99254484157</v>
      </c>
      <c r="H209" s="44">
        <v>1.2110399999999999</v>
      </c>
      <c r="I209" s="43" t="s">
        <v>405</v>
      </c>
      <c r="J209" s="43" t="s">
        <v>406</v>
      </c>
      <c r="K209" s="43">
        <v>3</v>
      </c>
      <c r="L209" s="43">
        <v>10</v>
      </c>
      <c r="M209" s="43" t="s">
        <v>407</v>
      </c>
      <c r="N209" s="43" t="s">
        <v>408</v>
      </c>
      <c r="O209" s="43" t="s">
        <v>408</v>
      </c>
      <c r="P209" s="44">
        <v>4055.0484645000001</v>
      </c>
      <c r="Q209" s="44">
        <v>130354.73187800001</v>
      </c>
      <c r="R209" s="45">
        <v>1.7750239999999999</v>
      </c>
      <c r="S209" s="45">
        <v>7.8337940000000001</v>
      </c>
      <c r="T209" s="45">
        <v>0.78300000000000003</v>
      </c>
      <c r="U209" s="45">
        <v>0.6</v>
      </c>
      <c r="V209" s="45">
        <f t="shared" si="6"/>
        <v>0.46646863909631991</v>
      </c>
      <c r="W209" s="45">
        <f t="shared" si="7"/>
        <v>3.7948151543040001</v>
      </c>
    </row>
    <row r="210" spans="1:23" x14ac:dyDescent="0.2">
      <c r="A210" s="43">
        <v>4531</v>
      </c>
      <c r="B210" s="43">
        <v>4499</v>
      </c>
      <c r="C210" s="43">
        <v>1400</v>
      </c>
      <c r="D210" s="43">
        <v>1400</v>
      </c>
      <c r="E210" s="43" t="s">
        <v>372</v>
      </c>
      <c r="F210" s="43" t="s">
        <v>426</v>
      </c>
      <c r="G210" s="44">
        <v>0.181000122358</v>
      </c>
      <c r="H210" s="44">
        <v>7.3248099999999997E-2</v>
      </c>
      <c r="I210" s="43" t="s">
        <v>405</v>
      </c>
      <c r="J210" s="43" t="s">
        <v>406</v>
      </c>
      <c r="K210" s="43">
        <v>3</v>
      </c>
      <c r="L210" s="43">
        <v>10</v>
      </c>
      <c r="M210" s="43" t="s">
        <v>407</v>
      </c>
      <c r="N210" s="43" t="s">
        <v>408</v>
      </c>
      <c r="O210" s="43" t="s">
        <v>408</v>
      </c>
      <c r="P210" s="44">
        <v>1444.2175647900001</v>
      </c>
      <c r="Q210" s="44">
        <v>7884.3337924799998</v>
      </c>
      <c r="R210" s="45">
        <v>1.7750239999999999</v>
      </c>
      <c r="S210" s="45">
        <v>7.8337940000000001</v>
      </c>
      <c r="T210" s="45">
        <v>0.78300000000000003</v>
      </c>
      <c r="U210" s="45">
        <v>0.6</v>
      </c>
      <c r="V210" s="45">
        <f t="shared" si="6"/>
        <v>2.8213718393604797E-2</v>
      </c>
      <c r="W210" s="45">
        <f t="shared" si="7"/>
        <v>0.22952421051656</v>
      </c>
    </row>
    <row r="211" spans="1:23" x14ac:dyDescent="0.2">
      <c r="A211" s="43">
        <v>4532</v>
      </c>
      <c r="B211" s="43">
        <v>4500</v>
      </c>
      <c r="C211" s="43">
        <v>1400</v>
      </c>
      <c r="D211" s="43">
        <v>1400</v>
      </c>
      <c r="E211" s="43" t="s">
        <v>372</v>
      </c>
      <c r="F211" s="43" t="s">
        <v>426</v>
      </c>
      <c r="G211" s="44">
        <v>12.2497855461</v>
      </c>
      <c r="H211" s="44">
        <v>4.9573099999999997</v>
      </c>
      <c r="I211" s="43" t="s">
        <v>405</v>
      </c>
      <c r="J211" s="43" t="s">
        <v>406</v>
      </c>
      <c r="K211" s="43">
        <v>3</v>
      </c>
      <c r="L211" s="43">
        <v>10</v>
      </c>
      <c r="M211" s="43" t="s">
        <v>407</v>
      </c>
      <c r="N211" s="43" t="s">
        <v>408</v>
      </c>
      <c r="O211" s="43" t="s">
        <v>408</v>
      </c>
      <c r="P211" s="44">
        <v>27245.7374623</v>
      </c>
      <c r="Q211" s="44">
        <v>533598.52398599999</v>
      </c>
      <c r="R211" s="45">
        <v>1.7750239999999999</v>
      </c>
      <c r="S211" s="45">
        <v>7.8337940000000001</v>
      </c>
      <c r="T211" s="45">
        <v>0.78300000000000003</v>
      </c>
      <c r="U211" s="45">
        <v>0.6</v>
      </c>
      <c r="V211" s="45">
        <f t="shared" si="6"/>
        <v>1.9094576969204795</v>
      </c>
      <c r="W211" s="45">
        <f t="shared" si="7"/>
        <v>15.533818133655998</v>
      </c>
    </row>
    <row r="212" spans="1:23" x14ac:dyDescent="0.2">
      <c r="A212" s="43">
        <v>4533</v>
      </c>
      <c r="B212" s="43">
        <v>4501</v>
      </c>
      <c r="C212" s="43">
        <v>1400</v>
      </c>
      <c r="D212" s="43">
        <v>1400</v>
      </c>
      <c r="E212" s="43" t="s">
        <v>372</v>
      </c>
      <c r="F212" s="43" t="s">
        <v>426</v>
      </c>
      <c r="G212" s="44">
        <v>0.12318938037</v>
      </c>
      <c r="H212" s="44">
        <v>4.9853000000000001E-2</v>
      </c>
      <c r="I212" s="43" t="s">
        <v>405</v>
      </c>
      <c r="J212" s="43" t="s">
        <v>406</v>
      </c>
      <c r="K212" s="43">
        <v>3</v>
      </c>
      <c r="L212" s="43">
        <v>10</v>
      </c>
      <c r="M212" s="43" t="s">
        <v>407</v>
      </c>
      <c r="N212" s="43" t="s">
        <v>408</v>
      </c>
      <c r="O212" s="43" t="s">
        <v>408</v>
      </c>
      <c r="P212" s="44">
        <v>467.22561934499998</v>
      </c>
      <c r="Q212" s="44">
        <v>5366.1079444200004</v>
      </c>
      <c r="R212" s="45">
        <v>1.7750239999999999</v>
      </c>
      <c r="S212" s="45">
        <v>7.8337940000000001</v>
      </c>
      <c r="T212" s="45">
        <v>0.78300000000000003</v>
      </c>
      <c r="U212" s="45">
        <v>0.6</v>
      </c>
      <c r="V212" s="45">
        <f t="shared" si="6"/>
        <v>1.9202388909423999E-2</v>
      </c>
      <c r="W212" s="45">
        <f t="shared" si="7"/>
        <v>0.15621525291280003</v>
      </c>
    </row>
    <row r="213" spans="1:23" x14ac:dyDescent="0.2">
      <c r="A213" s="43">
        <v>4535</v>
      </c>
      <c r="B213" s="43">
        <v>4503</v>
      </c>
      <c r="C213" s="43">
        <v>1400</v>
      </c>
      <c r="D213" s="43">
        <v>1400</v>
      </c>
      <c r="E213" s="43" t="s">
        <v>372</v>
      </c>
      <c r="F213" s="43" t="s">
        <v>426</v>
      </c>
      <c r="G213" s="44">
        <v>0.20452310789299999</v>
      </c>
      <c r="H213" s="44">
        <v>8.2767599999999997E-2</v>
      </c>
      <c r="I213" s="43" t="s">
        <v>405</v>
      </c>
      <c r="J213" s="43" t="s">
        <v>406</v>
      </c>
      <c r="K213" s="43">
        <v>3</v>
      </c>
      <c r="L213" s="43">
        <v>10</v>
      </c>
      <c r="M213" s="43" t="s">
        <v>407</v>
      </c>
      <c r="N213" s="43" t="s">
        <v>408</v>
      </c>
      <c r="O213" s="43" t="s">
        <v>408</v>
      </c>
      <c r="P213" s="44">
        <v>1195.7745014</v>
      </c>
      <c r="Q213" s="44">
        <v>8908.9909437299993</v>
      </c>
      <c r="R213" s="45">
        <v>1.7750239999999999</v>
      </c>
      <c r="S213" s="45">
        <v>7.8337940000000001</v>
      </c>
      <c r="T213" s="45">
        <v>0.78300000000000003</v>
      </c>
      <c r="U213" s="45">
        <v>0.6</v>
      </c>
      <c r="V213" s="45">
        <f t="shared" si="6"/>
        <v>3.1880441383660793E-2</v>
      </c>
      <c r="W213" s="45">
        <f t="shared" si="7"/>
        <v>0.25935373130975997</v>
      </c>
    </row>
    <row r="214" spans="1:23" x14ac:dyDescent="0.2">
      <c r="A214" s="43">
        <v>4536</v>
      </c>
      <c r="B214" s="43">
        <v>4504</v>
      </c>
      <c r="C214" s="43">
        <v>1400</v>
      </c>
      <c r="D214" s="43">
        <v>1400</v>
      </c>
      <c r="E214" s="43" t="s">
        <v>372</v>
      </c>
      <c r="F214" s="43" t="s">
        <v>426</v>
      </c>
      <c r="G214" s="44">
        <v>1.43116477154</v>
      </c>
      <c r="H214" s="44">
        <v>0.57917200000000002</v>
      </c>
      <c r="I214" s="43" t="s">
        <v>405</v>
      </c>
      <c r="J214" s="43" t="s">
        <v>406</v>
      </c>
      <c r="K214" s="43">
        <v>3</v>
      </c>
      <c r="L214" s="43">
        <v>10</v>
      </c>
      <c r="M214" s="43" t="s">
        <v>407</v>
      </c>
      <c r="N214" s="43" t="s">
        <v>408</v>
      </c>
      <c r="O214" s="43" t="s">
        <v>408</v>
      </c>
      <c r="P214" s="44">
        <v>6435.3961050899998</v>
      </c>
      <c r="Q214" s="44">
        <v>62341.288082400002</v>
      </c>
      <c r="R214" s="45">
        <v>1.7750239999999999</v>
      </c>
      <c r="S214" s="45">
        <v>7.8337940000000001</v>
      </c>
      <c r="T214" s="45">
        <v>0.78300000000000003</v>
      </c>
      <c r="U214" s="45">
        <v>0.6</v>
      </c>
      <c r="V214" s="45">
        <f t="shared" si="6"/>
        <v>0.22308559142777595</v>
      </c>
      <c r="W214" s="45">
        <f t="shared" si="7"/>
        <v>1.8148456554272003</v>
      </c>
    </row>
    <row r="215" spans="1:23" x14ac:dyDescent="0.2">
      <c r="A215" s="43">
        <v>4541</v>
      </c>
      <c r="B215" s="43">
        <v>4509</v>
      </c>
      <c r="C215" s="43">
        <v>1400</v>
      </c>
      <c r="D215" s="43">
        <v>1400</v>
      </c>
      <c r="E215" s="43" t="s">
        <v>372</v>
      </c>
      <c r="F215" s="43" t="s">
        <v>426</v>
      </c>
      <c r="G215" s="44">
        <v>0.123535953197</v>
      </c>
      <c r="H215" s="44">
        <v>4.9993200000000002E-2</v>
      </c>
      <c r="I215" s="43" t="s">
        <v>405</v>
      </c>
      <c r="J215" s="43" t="s">
        <v>406</v>
      </c>
      <c r="K215" s="43">
        <v>3</v>
      </c>
      <c r="L215" s="43">
        <v>10</v>
      </c>
      <c r="M215" s="43" t="s">
        <v>407</v>
      </c>
      <c r="N215" s="43" t="s">
        <v>408</v>
      </c>
      <c r="O215" s="43" t="s">
        <v>408</v>
      </c>
      <c r="P215" s="44">
        <v>335.39706150299997</v>
      </c>
      <c r="Q215" s="44">
        <v>5381.2045963999999</v>
      </c>
      <c r="R215" s="45">
        <v>1.7750239999999999</v>
      </c>
      <c r="S215" s="45">
        <v>7.8337940000000001</v>
      </c>
      <c r="T215" s="45">
        <v>0.78300000000000003</v>
      </c>
      <c r="U215" s="45">
        <v>0.6</v>
      </c>
      <c r="V215" s="45">
        <f t="shared" si="6"/>
        <v>1.9256391174585597E-2</v>
      </c>
      <c r="W215" s="45">
        <f t="shared" si="7"/>
        <v>0.15665457208032002</v>
      </c>
    </row>
    <row r="216" spans="1:23" x14ac:dyDescent="0.2">
      <c r="A216" s="43">
        <v>4542</v>
      </c>
      <c r="B216" s="43">
        <v>4510</v>
      </c>
      <c r="C216" s="43">
        <v>1400</v>
      </c>
      <c r="D216" s="43">
        <v>1400</v>
      </c>
      <c r="E216" s="43" t="s">
        <v>372</v>
      </c>
      <c r="F216" s="43" t="s">
        <v>426</v>
      </c>
      <c r="G216" s="44">
        <v>8.8840334927499993E-6</v>
      </c>
      <c r="H216" s="44">
        <v>3.5952400000000002E-6</v>
      </c>
      <c r="I216" s="43" t="s">
        <v>405</v>
      </c>
      <c r="J216" s="43" t="s">
        <v>406</v>
      </c>
      <c r="K216" s="43">
        <v>3</v>
      </c>
      <c r="L216" s="43">
        <v>10</v>
      </c>
      <c r="M216" s="43" t="s">
        <v>407</v>
      </c>
      <c r="N216" s="43" t="s">
        <v>408</v>
      </c>
      <c r="O216" s="43" t="s">
        <v>408</v>
      </c>
      <c r="P216" s="44">
        <v>21.7865353543</v>
      </c>
      <c r="Q216" s="44">
        <v>0.38698695099199998</v>
      </c>
      <c r="R216" s="45">
        <v>1.7750239999999999</v>
      </c>
      <c r="S216" s="45">
        <v>7.8337940000000001</v>
      </c>
      <c r="T216" s="45">
        <v>0.78300000000000003</v>
      </c>
      <c r="U216" s="45">
        <v>0.6</v>
      </c>
      <c r="V216" s="45">
        <f t="shared" si="6"/>
        <v>1.3848152910099198E-6</v>
      </c>
      <c r="W216" s="45">
        <f t="shared" si="7"/>
        <v>1.1265747816224001E-5</v>
      </c>
    </row>
    <row r="217" spans="1:23" x14ac:dyDescent="0.2">
      <c r="A217" s="43">
        <v>4546</v>
      </c>
      <c r="B217" s="43">
        <v>4514</v>
      </c>
      <c r="C217" s="43">
        <v>1400</v>
      </c>
      <c r="D217" s="43">
        <v>1400</v>
      </c>
      <c r="E217" s="43" t="s">
        <v>372</v>
      </c>
      <c r="F217" s="43" t="s">
        <v>426</v>
      </c>
      <c r="G217" s="44">
        <v>3.0233131440699998</v>
      </c>
      <c r="H217" s="44">
        <v>1.22349</v>
      </c>
      <c r="I217" s="43" t="s">
        <v>405</v>
      </c>
      <c r="J217" s="43" t="s">
        <v>406</v>
      </c>
      <c r="K217" s="43">
        <v>3</v>
      </c>
      <c r="L217" s="43">
        <v>10</v>
      </c>
      <c r="M217" s="43" t="s">
        <v>407</v>
      </c>
      <c r="N217" s="43" t="s">
        <v>408</v>
      </c>
      <c r="O217" s="43" t="s">
        <v>408</v>
      </c>
      <c r="P217" s="44">
        <v>9188.7476201400004</v>
      </c>
      <c r="Q217" s="44">
        <v>131694.993774</v>
      </c>
      <c r="R217" s="45">
        <v>1.7750239999999999</v>
      </c>
      <c r="S217" s="45">
        <v>7.8337940000000001</v>
      </c>
      <c r="T217" s="45">
        <v>0.78300000000000003</v>
      </c>
      <c r="U217" s="45">
        <v>0.6</v>
      </c>
      <c r="V217" s="45">
        <f t="shared" si="6"/>
        <v>0.47126413268591988</v>
      </c>
      <c r="W217" s="45">
        <f t="shared" si="7"/>
        <v>3.8338274484240005</v>
      </c>
    </row>
    <row r="218" spans="1:23" x14ac:dyDescent="0.2">
      <c r="A218" s="43">
        <v>4547</v>
      </c>
      <c r="B218" s="43">
        <v>4515</v>
      </c>
      <c r="C218" s="43">
        <v>1400</v>
      </c>
      <c r="D218" s="43">
        <v>1400</v>
      </c>
      <c r="E218" s="43" t="s">
        <v>372</v>
      </c>
      <c r="F218" s="43" t="s">
        <v>426</v>
      </c>
      <c r="G218" s="44">
        <v>9.8556289187599996E-2</v>
      </c>
      <c r="H218" s="44">
        <v>3.9884299999999998E-2</v>
      </c>
      <c r="I218" s="43" t="s">
        <v>405</v>
      </c>
      <c r="J218" s="43" t="s">
        <v>406</v>
      </c>
      <c r="K218" s="43">
        <v>3</v>
      </c>
      <c r="L218" s="43">
        <v>10</v>
      </c>
      <c r="M218" s="43" t="s">
        <v>407</v>
      </c>
      <c r="N218" s="43" t="s">
        <v>408</v>
      </c>
      <c r="O218" s="43" t="s">
        <v>408</v>
      </c>
      <c r="P218" s="44">
        <v>907.18876160800005</v>
      </c>
      <c r="Q218" s="44">
        <v>4293.0947845800001</v>
      </c>
      <c r="R218" s="45">
        <v>1.7750239999999999</v>
      </c>
      <c r="S218" s="45">
        <v>7.8337940000000001</v>
      </c>
      <c r="T218" s="45">
        <v>0.78300000000000003</v>
      </c>
      <c r="U218" s="45">
        <v>0.6</v>
      </c>
      <c r="V218" s="45">
        <f t="shared" si="6"/>
        <v>1.5362642969934396E-2</v>
      </c>
      <c r="W218" s="45">
        <f t="shared" si="7"/>
        <v>0.12497815601367999</v>
      </c>
    </row>
    <row r="219" spans="1:23" x14ac:dyDescent="0.2">
      <c r="A219" s="43">
        <v>4548</v>
      </c>
      <c r="B219" s="43">
        <v>4516</v>
      </c>
      <c r="C219" s="43">
        <v>1400</v>
      </c>
      <c r="D219" s="43">
        <v>1400</v>
      </c>
      <c r="E219" s="43" t="s">
        <v>372</v>
      </c>
      <c r="F219" s="43" t="s">
        <v>426</v>
      </c>
      <c r="G219" s="44">
        <v>0.29828890397399999</v>
      </c>
      <c r="H219" s="44">
        <v>0.120713</v>
      </c>
      <c r="I219" s="43" t="s">
        <v>405</v>
      </c>
      <c r="J219" s="43" t="s">
        <v>406</v>
      </c>
      <c r="K219" s="43">
        <v>3</v>
      </c>
      <c r="L219" s="43">
        <v>10</v>
      </c>
      <c r="M219" s="43" t="s">
        <v>407</v>
      </c>
      <c r="N219" s="43" t="s">
        <v>408</v>
      </c>
      <c r="O219" s="43" t="s">
        <v>408</v>
      </c>
      <c r="P219" s="44">
        <v>2778.7862150800001</v>
      </c>
      <c r="Q219" s="44">
        <v>12993.412683299999</v>
      </c>
      <c r="R219" s="45">
        <v>1.7750239999999999</v>
      </c>
      <c r="S219" s="45">
        <v>7.8337940000000001</v>
      </c>
      <c r="T219" s="45">
        <v>0.78300000000000003</v>
      </c>
      <c r="U219" s="45">
        <v>0.6</v>
      </c>
      <c r="V219" s="45">
        <f t="shared" si="6"/>
        <v>4.649625844830399E-2</v>
      </c>
      <c r="W219" s="45">
        <f t="shared" si="7"/>
        <v>0.37825631004880006</v>
      </c>
    </row>
    <row r="220" spans="1:23" x14ac:dyDescent="0.2">
      <c r="A220" s="43">
        <v>4550</v>
      </c>
      <c r="B220" s="43">
        <v>4518</v>
      </c>
      <c r="C220" s="43">
        <v>1400</v>
      </c>
      <c r="D220" s="43">
        <v>1400</v>
      </c>
      <c r="E220" s="43" t="s">
        <v>372</v>
      </c>
      <c r="F220" s="43" t="s">
        <v>426</v>
      </c>
      <c r="G220" s="44">
        <v>0.13508766018400001</v>
      </c>
      <c r="H220" s="44">
        <v>5.4668000000000001E-2</v>
      </c>
      <c r="I220" s="43" t="s">
        <v>405</v>
      </c>
      <c r="J220" s="43" t="s">
        <v>406</v>
      </c>
      <c r="K220" s="43">
        <v>3</v>
      </c>
      <c r="L220" s="43">
        <v>10</v>
      </c>
      <c r="M220" s="43" t="s">
        <v>407</v>
      </c>
      <c r="N220" s="43" t="s">
        <v>408</v>
      </c>
      <c r="O220" s="43" t="s">
        <v>408</v>
      </c>
      <c r="P220" s="44">
        <v>1662.5763714699999</v>
      </c>
      <c r="Q220" s="44">
        <v>5884.3949399700005</v>
      </c>
      <c r="R220" s="45">
        <v>1.7750239999999999</v>
      </c>
      <c r="S220" s="45">
        <v>7.8337940000000001</v>
      </c>
      <c r="T220" s="45">
        <v>0.78300000000000003</v>
      </c>
      <c r="U220" s="45">
        <v>0.6</v>
      </c>
      <c r="V220" s="45">
        <f t="shared" si="6"/>
        <v>2.1057031610943997E-2</v>
      </c>
      <c r="W220" s="45">
        <f t="shared" si="7"/>
        <v>0.17130314015680004</v>
      </c>
    </row>
    <row r="221" spans="1:23" x14ac:dyDescent="0.2">
      <c r="A221" s="43">
        <v>4551</v>
      </c>
      <c r="B221" s="43">
        <v>4519</v>
      </c>
      <c r="C221" s="43">
        <v>1400</v>
      </c>
      <c r="D221" s="43">
        <v>1400</v>
      </c>
      <c r="E221" s="43" t="s">
        <v>372</v>
      </c>
      <c r="F221" s="43" t="s">
        <v>426</v>
      </c>
      <c r="G221" s="44">
        <v>4.0687023878300003E-3</v>
      </c>
      <c r="H221" s="44">
        <v>1.6465500000000001E-3</v>
      </c>
      <c r="I221" s="43" t="s">
        <v>405</v>
      </c>
      <c r="J221" s="43" t="s">
        <v>406</v>
      </c>
      <c r="K221" s="43">
        <v>3</v>
      </c>
      <c r="L221" s="43">
        <v>10</v>
      </c>
      <c r="M221" s="43" t="s">
        <v>407</v>
      </c>
      <c r="N221" s="43" t="s">
        <v>408</v>
      </c>
      <c r="O221" s="43" t="s">
        <v>408</v>
      </c>
      <c r="P221" s="44">
        <v>184.40463427</v>
      </c>
      <c r="Q221" s="44">
        <v>177.23196708399999</v>
      </c>
      <c r="R221" s="45">
        <v>1.7750239999999999</v>
      </c>
      <c r="S221" s="45">
        <v>7.8337940000000001</v>
      </c>
      <c r="T221" s="45">
        <v>0.78300000000000003</v>
      </c>
      <c r="U221" s="45">
        <v>0.6</v>
      </c>
      <c r="V221" s="45">
        <f t="shared" si="6"/>
        <v>6.3421847148239997E-4</v>
      </c>
      <c r="W221" s="45">
        <f t="shared" si="7"/>
        <v>5.1594934042800003E-3</v>
      </c>
    </row>
    <row r="222" spans="1:23" x14ac:dyDescent="0.2">
      <c r="A222" s="43">
        <v>4552</v>
      </c>
      <c r="B222" s="43">
        <v>4520</v>
      </c>
      <c r="C222" s="43">
        <v>1400</v>
      </c>
      <c r="D222" s="43">
        <v>1400</v>
      </c>
      <c r="E222" s="43" t="s">
        <v>372</v>
      </c>
      <c r="F222" s="43" t="s">
        <v>426</v>
      </c>
      <c r="G222" s="44">
        <v>2.5179068844399999</v>
      </c>
      <c r="H222" s="44">
        <v>1.0189600000000001</v>
      </c>
      <c r="I222" s="43" t="s">
        <v>405</v>
      </c>
      <c r="J222" s="43" t="s">
        <v>406</v>
      </c>
      <c r="K222" s="43">
        <v>3</v>
      </c>
      <c r="L222" s="43">
        <v>10</v>
      </c>
      <c r="M222" s="43" t="s">
        <v>407</v>
      </c>
      <c r="N222" s="43" t="s">
        <v>408</v>
      </c>
      <c r="O222" s="43" t="s">
        <v>408</v>
      </c>
      <c r="P222" s="44">
        <v>3860.5271907800002</v>
      </c>
      <c r="Q222" s="44">
        <v>109679.585167</v>
      </c>
      <c r="R222" s="45">
        <v>1.7750239999999999</v>
      </c>
      <c r="S222" s="45">
        <v>7.8337940000000001</v>
      </c>
      <c r="T222" s="45">
        <v>0.78300000000000003</v>
      </c>
      <c r="U222" s="45">
        <v>0.6</v>
      </c>
      <c r="V222" s="45">
        <f t="shared" si="6"/>
        <v>0.39248322474367997</v>
      </c>
      <c r="W222" s="45">
        <f t="shared" si="7"/>
        <v>3.1929290936960006</v>
      </c>
    </row>
    <row r="223" spans="1:23" x14ac:dyDescent="0.2">
      <c r="A223" s="43">
        <v>4553</v>
      </c>
      <c r="B223" s="43">
        <v>4521</v>
      </c>
      <c r="C223" s="43">
        <v>1400</v>
      </c>
      <c r="D223" s="43">
        <v>1400</v>
      </c>
      <c r="E223" s="43" t="s">
        <v>372</v>
      </c>
      <c r="F223" s="43" t="s">
        <v>426</v>
      </c>
      <c r="G223" s="44">
        <v>9.6586729349800005E-2</v>
      </c>
      <c r="H223" s="44">
        <v>3.9087299999999998E-2</v>
      </c>
      <c r="I223" s="43" t="s">
        <v>405</v>
      </c>
      <c r="J223" s="43" t="s">
        <v>406</v>
      </c>
      <c r="K223" s="43">
        <v>3</v>
      </c>
      <c r="L223" s="43">
        <v>10</v>
      </c>
      <c r="M223" s="43" t="s">
        <v>407</v>
      </c>
      <c r="N223" s="43" t="s">
        <v>408</v>
      </c>
      <c r="O223" s="43" t="s">
        <v>408</v>
      </c>
      <c r="P223" s="44">
        <v>2839.7464748299999</v>
      </c>
      <c r="Q223" s="44">
        <v>4207.3011012200004</v>
      </c>
      <c r="R223" s="45">
        <v>1.7750239999999999</v>
      </c>
      <c r="S223" s="45">
        <v>7.8337940000000001</v>
      </c>
      <c r="T223" s="45">
        <v>0.78300000000000003</v>
      </c>
      <c r="U223" s="45">
        <v>0.6</v>
      </c>
      <c r="V223" s="45">
        <f t="shared" si="6"/>
        <v>1.5055654344158398E-2</v>
      </c>
      <c r="W223" s="45">
        <f t="shared" si="7"/>
        <v>0.12248074248648</v>
      </c>
    </row>
    <row r="224" spans="1:23" x14ac:dyDescent="0.2">
      <c r="A224" s="43">
        <v>4554</v>
      </c>
      <c r="B224" s="43">
        <v>4522</v>
      </c>
      <c r="C224" s="43">
        <v>1400</v>
      </c>
      <c r="D224" s="43">
        <v>1400</v>
      </c>
      <c r="E224" s="43" t="s">
        <v>372</v>
      </c>
      <c r="F224" s="43" t="s">
        <v>426</v>
      </c>
      <c r="G224" s="44">
        <v>0.33371098034699997</v>
      </c>
      <c r="H224" s="44">
        <v>0.135048</v>
      </c>
      <c r="I224" s="43" t="s">
        <v>405</v>
      </c>
      <c r="J224" s="43" t="s">
        <v>406</v>
      </c>
      <c r="K224" s="43">
        <v>3</v>
      </c>
      <c r="L224" s="43">
        <v>10</v>
      </c>
      <c r="M224" s="43" t="s">
        <v>407</v>
      </c>
      <c r="N224" s="43" t="s">
        <v>408</v>
      </c>
      <c r="O224" s="43" t="s">
        <v>408</v>
      </c>
      <c r="P224" s="44">
        <v>3386.1743277700002</v>
      </c>
      <c r="Q224" s="44">
        <v>14536.3921582</v>
      </c>
      <c r="R224" s="45">
        <v>1.7750239999999999</v>
      </c>
      <c r="S224" s="45">
        <v>7.8337940000000001</v>
      </c>
      <c r="T224" s="45">
        <v>0.78300000000000003</v>
      </c>
      <c r="U224" s="45">
        <v>0.6</v>
      </c>
      <c r="V224" s="45">
        <f t="shared" si="6"/>
        <v>5.2017816729983991E-2</v>
      </c>
      <c r="W224" s="45">
        <f t="shared" si="7"/>
        <v>0.42317528484480005</v>
      </c>
    </row>
    <row r="225" spans="1:23" x14ac:dyDescent="0.2">
      <c r="A225" s="43">
        <v>4555</v>
      </c>
      <c r="B225" s="43">
        <v>4523</v>
      </c>
      <c r="C225" s="43">
        <v>1400</v>
      </c>
      <c r="D225" s="43">
        <v>1400</v>
      </c>
      <c r="E225" s="43" t="s">
        <v>372</v>
      </c>
      <c r="F225" s="43" t="s">
        <v>426</v>
      </c>
      <c r="G225" s="44">
        <v>1.66382495964E-2</v>
      </c>
      <c r="H225" s="44">
        <v>6.7332599999999996E-3</v>
      </c>
      <c r="I225" s="43" t="s">
        <v>405</v>
      </c>
      <c r="J225" s="43" t="s">
        <v>406</v>
      </c>
      <c r="K225" s="43">
        <v>3</v>
      </c>
      <c r="L225" s="43">
        <v>10</v>
      </c>
      <c r="M225" s="43" t="s">
        <v>407</v>
      </c>
      <c r="N225" s="43" t="s">
        <v>408</v>
      </c>
      <c r="O225" s="43" t="s">
        <v>408</v>
      </c>
      <c r="P225" s="44">
        <v>143.331821832</v>
      </c>
      <c r="Q225" s="44">
        <v>724.75925337399997</v>
      </c>
      <c r="R225" s="45">
        <v>1.7750239999999999</v>
      </c>
      <c r="S225" s="45">
        <v>7.8337940000000001</v>
      </c>
      <c r="T225" s="45">
        <v>0.78300000000000003</v>
      </c>
      <c r="U225" s="45">
        <v>0.6</v>
      </c>
      <c r="V225" s="45">
        <f t="shared" si="6"/>
        <v>2.5935184873180795E-3</v>
      </c>
      <c r="W225" s="45">
        <f t="shared" si="7"/>
        <v>2.1098788715376002E-2</v>
      </c>
    </row>
    <row r="226" spans="1:23" x14ac:dyDescent="0.2">
      <c r="A226" s="43">
        <v>4556</v>
      </c>
      <c r="B226" s="43">
        <v>4524</v>
      </c>
      <c r="C226" s="43">
        <v>1400</v>
      </c>
      <c r="D226" s="43">
        <v>1400</v>
      </c>
      <c r="E226" s="43" t="s">
        <v>372</v>
      </c>
      <c r="F226" s="43" t="s">
        <v>426</v>
      </c>
      <c r="G226" s="44">
        <v>0.248554445268</v>
      </c>
      <c r="H226" s="44">
        <v>0.10058599999999999</v>
      </c>
      <c r="I226" s="43" t="s">
        <v>405</v>
      </c>
      <c r="J226" s="43" t="s">
        <v>406</v>
      </c>
      <c r="K226" s="43">
        <v>3</v>
      </c>
      <c r="L226" s="43">
        <v>10</v>
      </c>
      <c r="M226" s="43" t="s">
        <v>407</v>
      </c>
      <c r="N226" s="43" t="s">
        <v>408</v>
      </c>
      <c r="O226" s="43" t="s">
        <v>408</v>
      </c>
      <c r="P226" s="44">
        <v>1034.76887659</v>
      </c>
      <c r="Q226" s="44">
        <v>10826.9883278</v>
      </c>
      <c r="R226" s="45">
        <v>1.7750239999999999</v>
      </c>
      <c r="S226" s="45">
        <v>7.8337940000000001</v>
      </c>
      <c r="T226" s="45">
        <v>0.78300000000000003</v>
      </c>
      <c r="U226" s="45">
        <v>0.6</v>
      </c>
      <c r="V226" s="45">
        <f t="shared" si="6"/>
        <v>3.8743736401887989E-2</v>
      </c>
      <c r="W226" s="45">
        <f t="shared" si="7"/>
        <v>0.31518800131360003</v>
      </c>
    </row>
    <row r="227" spans="1:23" x14ac:dyDescent="0.2">
      <c r="A227" s="43">
        <v>4557</v>
      </c>
      <c r="B227" s="43">
        <v>4525</v>
      </c>
      <c r="C227" s="43">
        <v>1400</v>
      </c>
      <c r="D227" s="43">
        <v>1400</v>
      </c>
      <c r="E227" s="43" t="s">
        <v>372</v>
      </c>
      <c r="F227" s="43" t="s">
        <v>426</v>
      </c>
      <c r="G227" s="44">
        <v>0.19942245790800001</v>
      </c>
      <c r="H227" s="44">
        <v>8.0703399999999995E-2</v>
      </c>
      <c r="I227" s="43" t="s">
        <v>405</v>
      </c>
      <c r="J227" s="43" t="s">
        <v>406</v>
      </c>
      <c r="K227" s="43">
        <v>3</v>
      </c>
      <c r="L227" s="43">
        <v>10</v>
      </c>
      <c r="M227" s="43" t="s">
        <v>407</v>
      </c>
      <c r="N227" s="43" t="s">
        <v>408</v>
      </c>
      <c r="O227" s="43" t="s">
        <v>408</v>
      </c>
      <c r="P227" s="44">
        <v>4106.6432461100003</v>
      </c>
      <c r="Q227" s="44">
        <v>8686.8075191200005</v>
      </c>
      <c r="R227" s="45">
        <v>1.7750239999999999</v>
      </c>
      <c r="S227" s="45">
        <v>7.8337940000000001</v>
      </c>
      <c r="T227" s="45">
        <v>0.78300000000000003</v>
      </c>
      <c r="U227" s="45">
        <v>0.6</v>
      </c>
      <c r="V227" s="45">
        <f t="shared" si="6"/>
        <v>3.1085352398307189E-2</v>
      </c>
      <c r="W227" s="45">
        <f t="shared" si="7"/>
        <v>0.25288552427983996</v>
      </c>
    </row>
    <row r="228" spans="1:23" x14ac:dyDescent="0.2">
      <c r="A228" s="43">
        <v>4558</v>
      </c>
      <c r="B228" s="43">
        <v>4526</v>
      </c>
      <c r="C228" s="43">
        <v>1400</v>
      </c>
      <c r="D228" s="43">
        <v>1400</v>
      </c>
      <c r="E228" s="43" t="s">
        <v>372</v>
      </c>
      <c r="F228" s="43" t="s">
        <v>426</v>
      </c>
      <c r="G228" s="44">
        <v>0.53045338523800001</v>
      </c>
      <c r="H228" s="44">
        <v>0.214667</v>
      </c>
      <c r="I228" s="43" t="s">
        <v>405</v>
      </c>
      <c r="J228" s="43" t="s">
        <v>406</v>
      </c>
      <c r="K228" s="43">
        <v>3</v>
      </c>
      <c r="L228" s="43">
        <v>10</v>
      </c>
      <c r="M228" s="43" t="s">
        <v>407</v>
      </c>
      <c r="N228" s="43" t="s">
        <v>408</v>
      </c>
      <c r="O228" s="43" t="s">
        <v>408</v>
      </c>
      <c r="P228" s="44">
        <v>1626.49947883</v>
      </c>
      <c r="Q228" s="44">
        <v>23106.457034800002</v>
      </c>
      <c r="R228" s="45">
        <v>1.7750239999999999</v>
      </c>
      <c r="S228" s="45">
        <v>7.8337940000000001</v>
      </c>
      <c r="T228" s="45">
        <v>0.78300000000000003</v>
      </c>
      <c r="U228" s="45">
        <v>0.6</v>
      </c>
      <c r="V228" s="45">
        <f t="shared" si="6"/>
        <v>8.268547971073599E-2</v>
      </c>
      <c r="W228" s="45">
        <f t="shared" si="7"/>
        <v>0.67266282263920008</v>
      </c>
    </row>
    <row r="229" spans="1:23" x14ac:dyDescent="0.2">
      <c r="A229" s="43">
        <v>4559</v>
      </c>
      <c r="B229" s="43">
        <v>4527</v>
      </c>
      <c r="C229" s="43">
        <v>1400</v>
      </c>
      <c r="D229" s="43">
        <v>1400</v>
      </c>
      <c r="E229" s="43" t="s">
        <v>372</v>
      </c>
      <c r="F229" s="43" t="s">
        <v>426</v>
      </c>
      <c r="G229" s="44">
        <v>4.5450363222299998E-2</v>
      </c>
      <c r="H229" s="44">
        <v>1.8393099999999999E-2</v>
      </c>
      <c r="I229" s="43" t="s">
        <v>405</v>
      </c>
      <c r="J229" s="43" t="s">
        <v>406</v>
      </c>
      <c r="K229" s="43">
        <v>3</v>
      </c>
      <c r="L229" s="43">
        <v>10</v>
      </c>
      <c r="M229" s="43" t="s">
        <v>407</v>
      </c>
      <c r="N229" s="43" t="s">
        <v>408</v>
      </c>
      <c r="O229" s="43" t="s">
        <v>408</v>
      </c>
      <c r="P229" s="44">
        <v>479.02728814</v>
      </c>
      <c r="Q229" s="44">
        <v>1979.8099027000001</v>
      </c>
      <c r="R229" s="45">
        <v>1.7750239999999999</v>
      </c>
      <c r="S229" s="45">
        <v>7.8337940000000001</v>
      </c>
      <c r="T229" s="45">
        <v>0.78300000000000003</v>
      </c>
      <c r="U229" s="45">
        <v>0.6</v>
      </c>
      <c r="V229" s="45">
        <f t="shared" si="6"/>
        <v>7.0846580837647978E-3</v>
      </c>
      <c r="W229" s="45">
        <f t="shared" si="7"/>
        <v>5.7635102568559998E-2</v>
      </c>
    </row>
    <row r="230" spans="1:23" x14ac:dyDescent="0.2">
      <c r="A230" s="43">
        <v>4560</v>
      </c>
      <c r="B230" s="43">
        <v>4528</v>
      </c>
      <c r="C230" s="43">
        <v>1400</v>
      </c>
      <c r="D230" s="43">
        <v>1400</v>
      </c>
      <c r="E230" s="43" t="s">
        <v>372</v>
      </c>
      <c r="F230" s="43" t="s">
        <v>426</v>
      </c>
      <c r="G230" s="44">
        <v>0.47843019178000001</v>
      </c>
      <c r="H230" s="44">
        <v>0.19361400000000001</v>
      </c>
      <c r="I230" s="43" t="s">
        <v>405</v>
      </c>
      <c r="J230" s="43" t="s">
        <v>406</v>
      </c>
      <c r="K230" s="43">
        <v>3</v>
      </c>
      <c r="L230" s="43">
        <v>10</v>
      </c>
      <c r="M230" s="43" t="s">
        <v>407</v>
      </c>
      <c r="N230" s="43" t="s">
        <v>408</v>
      </c>
      <c r="O230" s="43" t="s">
        <v>408</v>
      </c>
      <c r="P230" s="44">
        <v>2990.2184329299998</v>
      </c>
      <c r="Q230" s="44">
        <v>20840.3357923</v>
      </c>
      <c r="R230" s="45">
        <v>1.7750239999999999</v>
      </c>
      <c r="S230" s="45">
        <v>7.8337940000000001</v>
      </c>
      <c r="T230" s="45">
        <v>0.78300000000000003</v>
      </c>
      <c r="U230" s="45">
        <v>0.6</v>
      </c>
      <c r="V230" s="45">
        <f t="shared" si="6"/>
        <v>7.4576280791711996E-2</v>
      </c>
      <c r="W230" s="45">
        <f t="shared" si="7"/>
        <v>0.60669287660640014</v>
      </c>
    </row>
    <row r="231" spans="1:23" x14ac:dyDescent="0.2">
      <c r="A231" s="43">
        <v>4561</v>
      </c>
      <c r="B231" s="43">
        <v>4529</v>
      </c>
      <c r="C231" s="43">
        <v>1400</v>
      </c>
      <c r="D231" s="43">
        <v>1400</v>
      </c>
      <c r="E231" s="43" t="s">
        <v>372</v>
      </c>
      <c r="F231" s="43" t="s">
        <v>426</v>
      </c>
      <c r="G231" s="44">
        <v>2.6689937990499998E-2</v>
      </c>
      <c r="H231" s="44">
        <v>1.0801E-2</v>
      </c>
      <c r="I231" s="43" t="s">
        <v>405</v>
      </c>
      <c r="J231" s="43" t="s">
        <v>406</v>
      </c>
      <c r="K231" s="43">
        <v>3</v>
      </c>
      <c r="L231" s="43">
        <v>10</v>
      </c>
      <c r="M231" s="43" t="s">
        <v>407</v>
      </c>
      <c r="N231" s="43" t="s">
        <v>408</v>
      </c>
      <c r="O231" s="43" t="s">
        <v>408</v>
      </c>
      <c r="P231" s="44">
        <v>819.80233039899997</v>
      </c>
      <c r="Q231" s="44">
        <v>1162.6090484199999</v>
      </c>
      <c r="R231" s="45">
        <v>1.7750239999999999</v>
      </c>
      <c r="S231" s="45">
        <v>7.8337940000000001</v>
      </c>
      <c r="T231" s="45">
        <v>0.78300000000000003</v>
      </c>
      <c r="U231" s="45">
        <v>0.6</v>
      </c>
      <c r="V231" s="45">
        <f t="shared" si="6"/>
        <v>4.1603314266079995E-3</v>
      </c>
      <c r="W231" s="45">
        <f t="shared" si="7"/>
        <v>3.3845123597600002E-2</v>
      </c>
    </row>
    <row r="232" spans="1:23" x14ac:dyDescent="0.2">
      <c r="A232" s="43">
        <v>4562</v>
      </c>
      <c r="B232" s="43">
        <v>4530</v>
      </c>
      <c r="C232" s="43">
        <v>1400</v>
      </c>
      <c r="D232" s="43">
        <v>1400</v>
      </c>
      <c r="E232" s="43" t="s">
        <v>372</v>
      </c>
      <c r="F232" s="43" t="s">
        <v>426</v>
      </c>
      <c r="G232" s="44">
        <v>0.260285872955</v>
      </c>
      <c r="H232" s="44">
        <v>0.105334</v>
      </c>
      <c r="I232" s="43" t="s">
        <v>405</v>
      </c>
      <c r="J232" s="43" t="s">
        <v>406</v>
      </c>
      <c r="K232" s="43">
        <v>3</v>
      </c>
      <c r="L232" s="43">
        <v>10</v>
      </c>
      <c r="M232" s="43" t="s">
        <v>407</v>
      </c>
      <c r="N232" s="43" t="s">
        <v>408</v>
      </c>
      <c r="O232" s="43" t="s">
        <v>408</v>
      </c>
      <c r="P232" s="44">
        <v>2564.3052078800001</v>
      </c>
      <c r="Q232" s="44">
        <v>11338.0072738</v>
      </c>
      <c r="R232" s="45">
        <v>1.7750239999999999</v>
      </c>
      <c r="S232" s="45">
        <v>7.8337940000000001</v>
      </c>
      <c r="T232" s="45">
        <v>0.78300000000000003</v>
      </c>
      <c r="U232" s="45">
        <v>0.6</v>
      </c>
      <c r="V232" s="45">
        <f t="shared" si="6"/>
        <v>4.0572572029471995E-2</v>
      </c>
      <c r="W232" s="45">
        <f t="shared" si="7"/>
        <v>0.33006594287840002</v>
      </c>
    </row>
    <row r="233" spans="1:23" x14ac:dyDescent="0.2">
      <c r="A233" s="43">
        <v>4563</v>
      </c>
      <c r="B233" s="43">
        <v>4531</v>
      </c>
      <c r="C233" s="43">
        <v>1400</v>
      </c>
      <c r="D233" s="43">
        <v>1400</v>
      </c>
      <c r="E233" s="43" t="s">
        <v>372</v>
      </c>
      <c r="F233" s="43" t="s">
        <v>426</v>
      </c>
      <c r="G233" s="44">
        <v>1.2096571442399999</v>
      </c>
      <c r="H233" s="44">
        <v>0.48953099999999999</v>
      </c>
      <c r="I233" s="43" t="s">
        <v>405</v>
      </c>
      <c r="J233" s="43" t="s">
        <v>406</v>
      </c>
      <c r="K233" s="43">
        <v>3</v>
      </c>
      <c r="L233" s="43">
        <v>10</v>
      </c>
      <c r="M233" s="43" t="s">
        <v>407</v>
      </c>
      <c r="N233" s="43" t="s">
        <v>408</v>
      </c>
      <c r="O233" s="43" t="s">
        <v>408</v>
      </c>
      <c r="P233" s="44">
        <v>3349.2880841299998</v>
      </c>
      <c r="Q233" s="44">
        <v>52692.454432699997</v>
      </c>
      <c r="R233" s="45">
        <v>1.7750239999999999</v>
      </c>
      <c r="S233" s="45">
        <v>7.8337940000000001</v>
      </c>
      <c r="T233" s="45">
        <v>0.78300000000000003</v>
      </c>
      <c r="U233" s="45">
        <v>0.6</v>
      </c>
      <c r="V233" s="45">
        <f t="shared" si="6"/>
        <v>0.18855765240244796</v>
      </c>
      <c r="W233" s="45">
        <f t="shared" si="7"/>
        <v>1.5339540042456001</v>
      </c>
    </row>
    <row r="234" spans="1:23" x14ac:dyDescent="0.2">
      <c r="A234" s="43">
        <v>4564</v>
      </c>
      <c r="B234" s="43">
        <v>4532</v>
      </c>
      <c r="C234" s="43">
        <v>1400</v>
      </c>
      <c r="D234" s="43">
        <v>1400</v>
      </c>
      <c r="E234" s="43" t="s">
        <v>372</v>
      </c>
      <c r="F234" s="43" t="s">
        <v>426</v>
      </c>
      <c r="G234" s="44">
        <v>0.54882818147599999</v>
      </c>
      <c r="H234" s="44">
        <v>0.22210299999999999</v>
      </c>
      <c r="I234" s="43" t="s">
        <v>405</v>
      </c>
      <c r="J234" s="43" t="s">
        <v>406</v>
      </c>
      <c r="K234" s="43">
        <v>3</v>
      </c>
      <c r="L234" s="43">
        <v>10</v>
      </c>
      <c r="M234" s="43" t="s">
        <v>407</v>
      </c>
      <c r="N234" s="43" t="s">
        <v>408</v>
      </c>
      <c r="O234" s="43" t="s">
        <v>408</v>
      </c>
      <c r="P234" s="44">
        <v>3828.0588673699999</v>
      </c>
      <c r="Q234" s="44">
        <v>23906.8599574</v>
      </c>
      <c r="R234" s="45">
        <v>1.7750239999999999</v>
      </c>
      <c r="S234" s="45">
        <v>7.8337940000000001</v>
      </c>
      <c r="T234" s="45">
        <v>0.78300000000000003</v>
      </c>
      <c r="U234" s="45">
        <v>0.6</v>
      </c>
      <c r="V234" s="45">
        <f t="shared" si="6"/>
        <v>8.5549679737423986E-2</v>
      </c>
      <c r="W234" s="45">
        <f t="shared" si="7"/>
        <v>0.69596365951280004</v>
      </c>
    </row>
    <row r="235" spans="1:23" x14ac:dyDescent="0.2">
      <c r="A235" s="43">
        <v>4567</v>
      </c>
      <c r="B235" s="43">
        <v>4535</v>
      </c>
      <c r="C235" s="43">
        <v>1400</v>
      </c>
      <c r="D235" s="43">
        <v>1400</v>
      </c>
      <c r="E235" s="43" t="s">
        <v>372</v>
      </c>
      <c r="F235" s="43" t="s">
        <v>426</v>
      </c>
      <c r="G235" s="44">
        <v>1.35999053847E-2</v>
      </c>
      <c r="H235" s="44">
        <v>5.5036900000000003E-3</v>
      </c>
      <c r="I235" s="43" t="s">
        <v>405</v>
      </c>
      <c r="J235" s="43" t="s">
        <v>406</v>
      </c>
      <c r="K235" s="43">
        <v>3</v>
      </c>
      <c r="L235" s="43">
        <v>10</v>
      </c>
      <c r="M235" s="43" t="s">
        <v>407</v>
      </c>
      <c r="N235" s="43" t="s">
        <v>408</v>
      </c>
      <c r="O235" s="43" t="s">
        <v>408</v>
      </c>
      <c r="P235" s="44">
        <v>556.08688083899995</v>
      </c>
      <c r="Q235" s="44">
        <v>592.40950891299997</v>
      </c>
      <c r="R235" s="45">
        <v>1.7750239999999999</v>
      </c>
      <c r="S235" s="45">
        <v>7.8337940000000001</v>
      </c>
      <c r="T235" s="45">
        <v>0.78300000000000003</v>
      </c>
      <c r="U235" s="45">
        <v>0.6</v>
      </c>
      <c r="V235" s="45">
        <f t="shared" si="6"/>
        <v>2.1199124589675201E-3</v>
      </c>
      <c r="W235" s="45">
        <f t="shared" si="7"/>
        <v>1.7245909479944001E-2</v>
      </c>
    </row>
    <row r="236" spans="1:23" x14ac:dyDescent="0.2">
      <c r="A236" s="43">
        <v>4570</v>
      </c>
      <c r="B236" s="43">
        <v>4538</v>
      </c>
      <c r="C236" s="43">
        <v>1400</v>
      </c>
      <c r="D236" s="43">
        <v>1400</v>
      </c>
      <c r="E236" s="43" t="s">
        <v>372</v>
      </c>
      <c r="F236" s="43" t="s">
        <v>426</v>
      </c>
      <c r="G236" s="44">
        <v>1.51479227221E-3</v>
      </c>
      <c r="H236" s="44">
        <v>6.1301499999999996E-4</v>
      </c>
      <c r="I236" s="43" t="s">
        <v>405</v>
      </c>
      <c r="J236" s="43" t="s">
        <v>406</v>
      </c>
      <c r="K236" s="43">
        <v>3</v>
      </c>
      <c r="L236" s="43">
        <v>10</v>
      </c>
      <c r="M236" s="43" t="s">
        <v>407</v>
      </c>
      <c r="N236" s="43" t="s">
        <v>408</v>
      </c>
      <c r="O236" s="43" t="s">
        <v>408</v>
      </c>
      <c r="P236" s="44">
        <v>201.47566707199999</v>
      </c>
      <c r="Q236" s="44">
        <v>65.984087440300002</v>
      </c>
      <c r="R236" s="45">
        <v>1.7750239999999999</v>
      </c>
      <c r="S236" s="45">
        <v>7.8337940000000001</v>
      </c>
      <c r="T236" s="45">
        <v>0.78300000000000003</v>
      </c>
      <c r="U236" s="45">
        <v>0.6</v>
      </c>
      <c r="V236" s="45">
        <f t="shared" si="6"/>
        <v>2.3612124520711993E-4</v>
      </c>
      <c r="W236" s="45">
        <f t="shared" si="7"/>
        <v>1.9208932915640001E-3</v>
      </c>
    </row>
    <row r="237" spans="1:23" x14ac:dyDescent="0.2">
      <c r="A237" s="43">
        <v>4576</v>
      </c>
      <c r="B237" s="43">
        <v>4544</v>
      </c>
      <c r="C237" s="43">
        <v>1400</v>
      </c>
      <c r="D237" s="43">
        <v>1400</v>
      </c>
      <c r="E237" s="43" t="s">
        <v>372</v>
      </c>
      <c r="F237" s="43" t="s">
        <v>426</v>
      </c>
      <c r="G237" s="44">
        <v>0.260395890357</v>
      </c>
      <c r="H237" s="44">
        <v>0.105378</v>
      </c>
      <c r="I237" s="43" t="s">
        <v>405</v>
      </c>
      <c r="J237" s="43" t="s">
        <v>406</v>
      </c>
      <c r="K237" s="43">
        <v>3</v>
      </c>
      <c r="L237" s="43">
        <v>10</v>
      </c>
      <c r="M237" s="43" t="s">
        <v>407</v>
      </c>
      <c r="N237" s="43" t="s">
        <v>408</v>
      </c>
      <c r="O237" s="43" t="s">
        <v>408</v>
      </c>
      <c r="P237" s="44">
        <v>2842.06461674</v>
      </c>
      <c r="Q237" s="44">
        <v>11342.7996126</v>
      </c>
      <c r="R237" s="45">
        <v>1.7750239999999999</v>
      </c>
      <c r="S237" s="45">
        <v>7.8337940000000001</v>
      </c>
      <c r="T237" s="45">
        <v>0.78300000000000003</v>
      </c>
      <c r="U237" s="45">
        <v>0.6</v>
      </c>
      <c r="V237" s="45">
        <f t="shared" si="6"/>
        <v>4.058951995862399E-2</v>
      </c>
      <c r="W237" s="45">
        <f t="shared" si="7"/>
        <v>0.33020381765280005</v>
      </c>
    </row>
    <row r="238" spans="1:23" x14ac:dyDescent="0.2">
      <c r="A238" s="43">
        <v>4595</v>
      </c>
      <c r="B238" s="43">
        <v>4563</v>
      </c>
      <c r="C238" s="43">
        <v>1400</v>
      </c>
      <c r="D238" s="43">
        <v>1400</v>
      </c>
      <c r="E238" s="43" t="s">
        <v>372</v>
      </c>
      <c r="F238" s="43" t="s">
        <v>426</v>
      </c>
      <c r="G238" s="44">
        <v>0.121156774486</v>
      </c>
      <c r="H238" s="44">
        <v>4.9030400000000002E-2</v>
      </c>
      <c r="I238" s="43" t="s">
        <v>405</v>
      </c>
      <c r="J238" s="43" t="s">
        <v>406</v>
      </c>
      <c r="K238" s="43">
        <v>3</v>
      </c>
      <c r="L238" s="43">
        <v>10</v>
      </c>
      <c r="M238" s="43" t="s">
        <v>407</v>
      </c>
      <c r="N238" s="43" t="s">
        <v>408</v>
      </c>
      <c r="O238" s="43" t="s">
        <v>408</v>
      </c>
      <c r="P238" s="44">
        <v>4983.0101448699997</v>
      </c>
      <c r="Q238" s="44">
        <v>5277.5679862699999</v>
      </c>
      <c r="R238" s="45">
        <v>1.7750239999999999</v>
      </c>
      <c r="S238" s="45">
        <v>7.8337940000000001</v>
      </c>
      <c r="T238" s="45">
        <v>0.78300000000000003</v>
      </c>
      <c r="U238" s="45">
        <v>0.6</v>
      </c>
      <c r="V238" s="45">
        <f t="shared" si="6"/>
        <v>1.8885539670323196E-2</v>
      </c>
      <c r="W238" s="45">
        <f t="shared" si="7"/>
        <v>0.15363762133504</v>
      </c>
    </row>
    <row r="239" spans="1:23" x14ac:dyDescent="0.2">
      <c r="A239" s="43">
        <v>4598</v>
      </c>
      <c r="B239" s="43">
        <v>4566</v>
      </c>
      <c r="C239" s="43">
        <v>1400</v>
      </c>
      <c r="D239" s="43">
        <v>1400</v>
      </c>
      <c r="E239" s="43" t="s">
        <v>372</v>
      </c>
      <c r="F239" s="43" t="s">
        <v>426</v>
      </c>
      <c r="G239" s="44">
        <v>5.37847859106E-2</v>
      </c>
      <c r="H239" s="44">
        <v>2.1765900000000001E-2</v>
      </c>
      <c r="I239" s="43" t="s">
        <v>405</v>
      </c>
      <c r="J239" s="43" t="s">
        <v>406</v>
      </c>
      <c r="K239" s="43">
        <v>3</v>
      </c>
      <c r="L239" s="43">
        <v>10</v>
      </c>
      <c r="M239" s="43" t="s">
        <v>407</v>
      </c>
      <c r="N239" s="43" t="s">
        <v>408</v>
      </c>
      <c r="O239" s="43" t="s">
        <v>408</v>
      </c>
      <c r="P239" s="44">
        <v>1201.50380832</v>
      </c>
      <c r="Q239" s="44">
        <v>2342.8559028200002</v>
      </c>
      <c r="R239" s="45">
        <v>1.7750239999999999</v>
      </c>
      <c r="S239" s="45">
        <v>7.8337940000000001</v>
      </c>
      <c r="T239" s="45">
        <v>0.78300000000000003</v>
      </c>
      <c r="U239" s="45">
        <v>0.6</v>
      </c>
      <c r="V239" s="45">
        <f t="shared" si="6"/>
        <v>8.3837938893071996E-3</v>
      </c>
      <c r="W239" s="45">
        <f t="shared" si="7"/>
        <v>6.8203830729840015E-2</v>
      </c>
    </row>
    <row r="240" spans="1:23" x14ac:dyDescent="0.2">
      <c r="A240" s="43">
        <v>4599</v>
      </c>
      <c r="B240" s="43">
        <v>4567</v>
      </c>
      <c r="C240" s="43">
        <v>1400</v>
      </c>
      <c r="D240" s="43">
        <v>1400</v>
      </c>
      <c r="E240" s="43" t="s">
        <v>372</v>
      </c>
      <c r="F240" s="43" t="s">
        <v>426</v>
      </c>
      <c r="G240" s="44">
        <v>0.12219253286700001</v>
      </c>
      <c r="H240" s="44">
        <v>4.9449600000000003E-2</v>
      </c>
      <c r="I240" s="43" t="s">
        <v>405</v>
      </c>
      <c r="J240" s="43" t="s">
        <v>406</v>
      </c>
      <c r="K240" s="43">
        <v>3</v>
      </c>
      <c r="L240" s="43">
        <v>10</v>
      </c>
      <c r="M240" s="43" t="s">
        <v>407</v>
      </c>
      <c r="N240" s="43" t="s">
        <v>408</v>
      </c>
      <c r="O240" s="43" t="s">
        <v>408</v>
      </c>
      <c r="P240" s="44">
        <v>1462.5380316400001</v>
      </c>
      <c r="Q240" s="44">
        <v>5322.6854408899999</v>
      </c>
      <c r="R240" s="45">
        <v>1.7750239999999999</v>
      </c>
      <c r="S240" s="45">
        <v>7.8337940000000001</v>
      </c>
      <c r="T240" s="45">
        <v>0.78300000000000003</v>
      </c>
      <c r="U240" s="45">
        <v>0.6</v>
      </c>
      <c r="V240" s="45">
        <f t="shared" si="6"/>
        <v>1.9047007213516799E-2</v>
      </c>
      <c r="W240" s="45">
        <f t="shared" si="7"/>
        <v>0.15495119191296003</v>
      </c>
    </row>
    <row r="241" spans="1:23" x14ac:dyDescent="0.2">
      <c r="A241" s="43">
        <v>4600</v>
      </c>
      <c r="B241" s="43">
        <v>4568</v>
      </c>
      <c r="C241" s="43">
        <v>1400</v>
      </c>
      <c r="D241" s="43">
        <v>1400</v>
      </c>
      <c r="E241" s="43" t="s">
        <v>372</v>
      </c>
      <c r="F241" s="43" t="s">
        <v>426</v>
      </c>
      <c r="G241" s="44">
        <v>0.80884591889400004</v>
      </c>
      <c r="H241" s="44">
        <v>0.32732800000000001</v>
      </c>
      <c r="I241" s="43" t="s">
        <v>405</v>
      </c>
      <c r="J241" s="43" t="s">
        <v>406</v>
      </c>
      <c r="K241" s="43">
        <v>3</v>
      </c>
      <c r="L241" s="43">
        <v>10</v>
      </c>
      <c r="M241" s="43" t="s">
        <v>407</v>
      </c>
      <c r="N241" s="43" t="s">
        <v>408</v>
      </c>
      <c r="O241" s="43" t="s">
        <v>408</v>
      </c>
      <c r="P241" s="44">
        <v>2586.8207062699998</v>
      </c>
      <c r="Q241" s="44">
        <v>35233.187293800001</v>
      </c>
      <c r="R241" s="45">
        <v>1.7750239999999999</v>
      </c>
      <c r="S241" s="45">
        <v>7.8337940000000001</v>
      </c>
      <c r="T241" s="45">
        <v>0.78300000000000003</v>
      </c>
      <c r="U241" s="45">
        <v>0.6</v>
      </c>
      <c r="V241" s="45">
        <f t="shared" si="6"/>
        <v>0.12608026712422399</v>
      </c>
      <c r="W241" s="45">
        <f t="shared" si="7"/>
        <v>1.0256880489728002</v>
      </c>
    </row>
    <row r="242" spans="1:23" x14ac:dyDescent="0.2">
      <c r="A242" s="43">
        <v>4601</v>
      </c>
      <c r="B242" s="43">
        <v>4569</v>
      </c>
      <c r="C242" s="43">
        <v>1400</v>
      </c>
      <c r="D242" s="43">
        <v>1400</v>
      </c>
      <c r="E242" s="43" t="s">
        <v>372</v>
      </c>
      <c r="F242" s="43" t="s">
        <v>426</v>
      </c>
      <c r="G242" s="44">
        <v>0.66587338608199997</v>
      </c>
      <c r="H242" s="44">
        <v>0.26946900000000001</v>
      </c>
      <c r="I242" s="43" t="s">
        <v>405</v>
      </c>
      <c r="J242" s="43" t="s">
        <v>406</v>
      </c>
      <c r="K242" s="43">
        <v>3</v>
      </c>
      <c r="L242" s="43">
        <v>10</v>
      </c>
      <c r="M242" s="43" t="s">
        <v>407</v>
      </c>
      <c r="N242" s="43" t="s">
        <v>408</v>
      </c>
      <c r="O242" s="43" t="s">
        <v>408</v>
      </c>
      <c r="P242" s="44">
        <v>2496.96238382</v>
      </c>
      <c r="Q242" s="44">
        <v>29005.328676100002</v>
      </c>
      <c r="R242" s="45">
        <v>1.7750239999999999</v>
      </c>
      <c r="S242" s="45">
        <v>7.8337940000000001</v>
      </c>
      <c r="T242" s="45">
        <v>0.78300000000000003</v>
      </c>
      <c r="U242" s="45">
        <v>0.6</v>
      </c>
      <c r="V242" s="45">
        <f t="shared" si="6"/>
        <v>0.10379412546955198</v>
      </c>
      <c r="W242" s="45">
        <f t="shared" si="7"/>
        <v>0.84438585415440015</v>
      </c>
    </row>
    <row r="243" spans="1:23" x14ac:dyDescent="0.2">
      <c r="A243" s="43">
        <v>4614</v>
      </c>
      <c r="B243" s="43">
        <v>4582</v>
      </c>
      <c r="C243" s="43">
        <v>1411</v>
      </c>
      <c r="D243" s="43">
        <v>1411</v>
      </c>
      <c r="E243" s="43" t="s">
        <v>372</v>
      </c>
      <c r="F243" s="43" t="s">
        <v>478</v>
      </c>
      <c r="G243" s="44">
        <v>0.72558080433600003</v>
      </c>
      <c r="H243" s="44">
        <v>0.293632</v>
      </c>
      <c r="I243" s="43" t="s">
        <v>405</v>
      </c>
      <c r="J243" s="43" t="s">
        <v>406</v>
      </c>
      <c r="K243" s="43">
        <v>3</v>
      </c>
      <c r="L243" s="43">
        <v>10</v>
      </c>
      <c r="M243" s="43" t="s">
        <v>407</v>
      </c>
      <c r="N243" s="43" t="s">
        <v>409</v>
      </c>
      <c r="O243" s="43" t="s">
        <v>408</v>
      </c>
      <c r="P243" s="44">
        <v>3157.2847473000002</v>
      </c>
      <c r="Q243" s="44">
        <v>31606.173411799999</v>
      </c>
      <c r="R243" s="45">
        <v>1.7750239999999999</v>
      </c>
      <c r="S243" s="45">
        <v>7.8337940000000001</v>
      </c>
      <c r="T243" s="45">
        <v>0.78300000000000003</v>
      </c>
      <c r="U243" s="45">
        <v>0.6</v>
      </c>
      <c r="V243" s="45">
        <f t="shared" si="6"/>
        <v>0.11310123483545598</v>
      </c>
      <c r="W243" s="45">
        <f t="shared" si="7"/>
        <v>0.92010103992320014</v>
      </c>
    </row>
    <row r="244" spans="1:23" x14ac:dyDescent="0.2">
      <c r="A244" s="43">
        <v>4639</v>
      </c>
      <c r="B244" s="43">
        <v>4607</v>
      </c>
      <c r="C244" s="43">
        <v>1411</v>
      </c>
      <c r="D244" s="43">
        <v>1411</v>
      </c>
      <c r="E244" s="43" t="s">
        <v>372</v>
      </c>
      <c r="F244" s="43" t="s">
        <v>472</v>
      </c>
      <c r="G244" s="44">
        <v>0.12761953815400001</v>
      </c>
      <c r="H244" s="44">
        <v>5.1645799999999999E-2</v>
      </c>
      <c r="I244" s="43" t="s">
        <v>405</v>
      </c>
      <c r="J244" s="43" t="s">
        <v>406</v>
      </c>
      <c r="K244" s="43">
        <v>3</v>
      </c>
      <c r="L244" s="43">
        <v>10</v>
      </c>
      <c r="M244" s="43" t="s">
        <v>407</v>
      </c>
      <c r="N244" s="43" t="s">
        <v>409</v>
      </c>
      <c r="O244" s="43" t="s">
        <v>408</v>
      </c>
      <c r="P244" s="44">
        <v>1394.2227435</v>
      </c>
      <c r="Q244" s="44">
        <v>5559.0848455799996</v>
      </c>
      <c r="R244" s="45">
        <v>1.7750239999999999</v>
      </c>
      <c r="S244" s="45">
        <v>7.8337940000000001</v>
      </c>
      <c r="T244" s="45">
        <v>0.78300000000000003</v>
      </c>
      <c r="U244" s="45">
        <v>0.6</v>
      </c>
      <c r="V244" s="45">
        <f t="shared" si="6"/>
        <v>1.9892939986326397E-2</v>
      </c>
      <c r="W244" s="45">
        <f t="shared" si="7"/>
        <v>0.16183302326608001</v>
      </c>
    </row>
    <row r="245" spans="1:23" x14ac:dyDescent="0.2">
      <c r="A245" s="43">
        <v>4641</v>
      </c>
      <c r="B245" s="43">
        <v>4609</v>
      </c>
      <c r="C245" s="43">
        <v>1411</v>
      </c>
      <c r="D245" s="43">
        <v>1411</v>
      </c>
      <c r="E245" s="43" t="s">
        <v>372</v>
      </c>
      <c r="F245" s="43" t="s">
        <v>472</v>
      </c>
      <c r="G245" s="44">
        <v>0.19973671107900001</v>
      </c>
      <c r="H245" s="44">
        <v>8.0830600000000002E-2</v>
      </c>
      <c r="I245" s="43" t="s">
        <v>405</v>
      </c>
      <c r="J245" s="43" t="s">
        <v>406</v>
      </c>
      <c r="K245" s="43">
        <v>3</v>
      </c>
      <c r="L245" s="43">
        <v>10</v>
      </c>
      <c r="M245" s="43" t="s">
        <v>407</v>
      </c>
      <c r="N245" s="43" t="s">
        <v>409</v>
      </c>
      <c r="O245" s="43" t="s">
        <v>408</v>
      </c>
      <c r="P245" s="44">
        <v>1923.6246781699999</v>
      </c>
      <c r="Q245" s="44">
        <v>8700.4963325000008</v>
      </c>
      <c r="R245" s="45">
        <v>1.7750239999999999</v>
      </c>
      <c r="S245" s="45">
        <v>7.8337940000000001</v>
      </c>
      <c r="T245" s="45">
        <v>0.78300000000000003</v>
      </c>
      <c r="U245" s="45">
        <v>0.6</v>
      </c>
      <c r="V245" s="45">
        <f t="shared" si="6"/>
        <v>3.1134347320764796E-2</v>
      </c>
      <c r="W245" s="45">
        <f t="shared" si="7"/>
        <v>0.25328410771856003</v>
      </c>
    </row>
    <row r="246" spans="1:23" x14ac:dyDescent="0.2">
      <c r="A246" s="43">
        <v>4656</v>
      </c>
      <c r="B246" s="43">
        <v>4624</v>
      </c>
      <c r="C246" s="43">
        <v>1411</v>
      </c>
      <c r="D246" s="43">
        <v>1411</v>
      </c>
      <c r="E246" s="43" t="s">
        <v>372</v>
      </c>
      <c r="F246" s="43" t="s">
        <v>404</v>
      </c>
      <c r="G246" s="44">
        <v>0.28390756263</v>
      </c>
      <c r="H246" s="44">
        <v>0.114893</v>
      </c>
      <c r="I246" s="43" t="s">
        <v>405</v>
      </c>
      <c r="J246" s="43" t="s">
        <v>406</v>
      </c>
      <c r="K246" s="43">
        <v>3</v>
      </c>
      <c r="L246" s="43">
        <v>10</v>
      </c>
      <c r="M246" s="43" t="s">
        <v>407</v>
      </c>
      <c r="N246" s="43" t="s">
        <v>409</v>
      </c>
      <c r="O246" s="43" t="s">
        <v>408</v>
      </c>
      <c r="P246" s="44">
        <v>2545.0812167499998</v>
      </c>
      <c r="Q246" s="44">
        <v>12366.963960200001</v>
      </c>
      <c r="R246" s="45">
        <v>1.7750239999999999</v>
      </c>
      <c r="S246" s="45">
        <v>7.8337940000000001</v>
      </c>
      <c r="T246" s="45">
        <v>0.78300000000000003</v>
      </c>
      <c r="U246" s="45">
        <v>0.6</v>
      </c>
      <c r="V246" s="45">
        <f t="shared" si="6"/>
        <v>4.4254509637743987E-2</v>
      </c>
      <c r="W246" s="45">
        <f t="shared" si="7"/>
        <v>0.36001923761679999</v>
      </c>
    </row>
    <row r="247" spans="1:23" x14ac:dyDescent="0.2">
      <c r="A247" s="43">
        <v>4657</v>
      </c>
      <c r="B247" s="43">
        <v>4625</v>
      </c>
      <c r="C247" s="43">
        <v>1411</v>
      </c>
      <c r="D247" s="43">
        <v>1411</v>
      </c>
      <c r="E247" s="43" t="s">
        <v>372</v>
      </c>
      <c r="F247" s="43" t="s">
        <v>404</v>
      </c>
      <c r="G247" s="44">
        <v>0.337911012934</v>
      </c>
      <c r="H247" s="44">
        <v>0.13674800000000001</v>
      </c>
      <c r="I247" s="43" t="s">
        <v>405</v>
      </c>
      <c r="J247" s="43" t="s">
        <v>406</v>
      </c>
      <c r="K247" s="43">
        <v>3</v>
      </c>
      <c r="L247" s="43">
        <v>10</v>
      </c>
      <c r="M247" s="43" t="s">
        <v>407</v>
      </c>
      <c r="N247" s="43" t="s">
        <v>409</v>
      </c>
      <c r="O247" s="43" t="s">
        <v>408</v>
      </c>
      <c r="P247" s="44">
        <v>1465.47362389</v>
      </c>
      <c r="Q247" s="44">
        <v>14719.3448458</v>
      </c>
      <c r="R247" s="45">
        <v>1.7750239999999999</v>
      </c>
      <c r="S247" s="45">
        <v>7.8337940000000001</v>
      </c>
      <c r="T247" s="45">
        <v>0.78300000000000003</v>
      </c>
      <c r="U247" s="45">
        <v>0.6</v>
      </c>
      <c r="V247" s="45">
        <f t="shared" si="6"/>
        <v>5.2672623083583996E-2</v>
      </c>
      <c r="W247" s="45">
        <f t="shared" si="7"/>
        <v>0.42850226476480008</v>
      </c>
    </row>
    <row r="248" spans="1:23" x14ac:dyDescent="0.2">
      <c r="A248" s="43">
        <v>4658</v>
      </c>
      <c r="B248" s="43">
        <v>4626</v>
      </c>
      <c r="C248" s="43">
        <v>1411</v>
      </c>
      <c r="D248" s="43">
        <v>1411</v>
      </c>
      <c r="E248" s="43" t="s">
        <v>372</v>
      </c>
      <c r="F248" s="43" t="s">
        <v>404</v>
      </c>
      <c r="G248" s="44">
        <v>0.81032199704899999</v>
      </c>
      <c r="H248" s="44">
        <v>0.327926</v>
      </c>
      <c r="I248" s="43" t="s">
        <v>405</v>
      </c>
      <c r="J248" s="43" t="s">
        <v>406</v>
      </c>
      <c r="K248" s="43">
        <v>3</v>
      </c>
      <c r="L248" s="43">
        <v>10</v>
      </c>
      <c r="M248" s="43" t="s">
        <v>407</v>
      </c>
      <c r="N248" s="43" t="s">
        <v>409</v>
      </c>
      <c r="O248" s="43" t="s">
        <v>408</v>
      </c>
      <c r="P248" s="44">
        <v>6109.2185799500003</v>
      </c>
      <c r="Q248" s="44">
        <v>35297.485001100002</v>
      </c>
      <c r="R248" s="45">
        <v>1.7750239999999999</v>
      </c>
      <c r="S248" s="45">
        <v>7.8337940000000001</v>
      </c>
      <c r="T248" s="45">
        <v>0.78300000000000003</v>
      </c>
      <c r="U248" s="45">
        <v>0.6</v>
      </c>
      <c r="V248" s="45">
        <f t="shared" si="6"/>
        <v>0.12631060488860796</v>
      </c>
      <c r="W248" s="45">
        <f t="shared" si="7"/>
        <v>1.0275618924976</v>
      </c>
    </row>
    <row r="249" spans="1:23" x14ac:dyDescent="0.2">
      <c r="A249" s="43">
        <v>4659</v>
      </c>
      <c r="B249" s="43">
        <v>4627</v>
      </c>
      <c r="C249" s="43">
        <v>1411</v>
      </c>
      <c r="D249" s="43">
        <v>1411</v>
      </c>
      <c r="E249" s="43" t="s">
        <v>372</v>
      </c>
      <c r="F249" s="43" t="s">
        <v>404</v>
      </c>
      <c r="G249" s="44">
        <v>0.193733408691</v>
      </c>
      <c r="H249" s="44">
        <v>7.8401100000000001E-2</v>
      </c>
      <c r="I249" s="43" t="s">
        <v>405</v>
      </c>
      <c r="J249" s="43" t="s">
        <v>406</v>
      </c>
      <c r="K249" s="43">
        <v>3</v>
      </c>
      <c r="L249" s="43">
        <v>10</v>
      </c>
      <c r="M249" s="43" t="s">
        <v>407</v>
      </c>
      <c r="N249" s="43" t="s">
        <v>409</v>
      </c>
      <c r="O249" s="43" t="s">
        <v>408</v>
      </c>
      <c r="P249" s="44">
        <v>1048.2246516299999</v>
      </c>
      <c r="Q249" s="44">
        <v>8438.9935265099994</v>
      </c>
      <c r="R249" s="45">
        <v>1.7750239999999999</v>
      </c>
      <c r="S249" s="45">
        <v>7.8337940000000001</v>
      </c>
      <c r="T249" s="45">
        <v>0.78300000000000003</v>
      </c>
      <c r="U249" s="45">
        <v>0.6</v>
      </c>
      <c r="V249" s="45">
        <f t="shared" si="6"/>
        <v>3.0198552005428793E-2</v>
      </c>
      <c r="W249" s="45">
        <f t="shared" si="7"/>
        <v>0.24567122670936004</v>
      </c>
    </row>
    <row r="250" spans="1:23" x14ac:dyDescent="0.2">
      <c r="A250" s="43">
        <v>4660</v>
      </c>
      <c r="B250" s="43">
        <v>4628</v>
      </c>
      <c r="C250" s="43">
        <v>1411</v>
      </c>
      <c r="D250" s="43">
        <v>1411</v>
      </c>
      <c r="E250" s="43" t="s">
        <v>372</v>
      </c>
      <c r="F250" s="43" t="s">
        <v>404</v>
      </c>
      <c r="G250" s="44">
        <v>0.51810134613299996</v>
      </c>
      <c r="H250" s="44">
        <v>0.20966799999999999</v>
      </c>
      <c r="I250" s="43" t="s">
        <v>405</v>
      </c>
      <c r="J250" s="43" t="s">
        <v>406</v>
      </c>
      <c r="K250" s="43">
        <v>3</v>
      </c>
      <c r="L250" s="43">
        <v>10</v>
      </c>
      <c r="M250" s="43" t="s">
        <v>407</v>
      </c>
      <c r="N250" s="43" t="s">
        <v>409</v>
      </c>
      <c r="O250" s="43" t="s">
        <v>408</v>
      </c>
      <c r="P250" s="44">
        <v>2291.35107397</v>
      </c>
      <c r="Q250" s="44">
        <v>22568.4043637</v>
      </c>
      <c r="R250" s="45">
        <v>1.7750239999999999</v>
      </c>
      <c r="S250" s="45">
        <v>7.8337940000000001</v>
      </c>
      <c r="T250" s="45">
        <v>0.78300000000000003</v>
      </c>
      <c r="U250" s="45">
        <v>0.6</v>
      </c>
      <c r="V250" s="45">
        <f t="shared" si="6"/>
        <v>8.0759963850943986E-2</v>
      </c>
      <c r="W250" s="45">
        <f t="shared" si="7"/>
        <v>0.65699836815680002</v>
      </c>
    </row>
    <row r="251" spans="1:23" x14ac:dyDescent="0.2">
      <c r="A251" s="43">
        <v>4661</v>
      </c>
      <c r="B251" s="43">
        <v>4629</v>
      </c>
      <c r="C251" s="43">
        <v>1411</v>
      </c>
      <c r="D251" s="43">
        <v>1411</v>
      </c>
      <c r="E251" s="43" t="s">
        <v>372</v>
      </c>
      <c r="F251" s="43" t="s">
        <v>404</v>
      </c>
      <c r="G251" s="44">
        <v>0.48207909353700001</v>
      </c>
      <c r="H251" s="44">
        <v>0.19509000000000001</v>
      </c>
      <c r="I251" s="43" t="s">
        <v>405</v>
      </c>
      <c r="J251" s="43" t="s">
        <v>406</v>
      </c>
      <c r="K251" s="43">
        <v>3</v>
      </c>
      <c r="L251" s="43">
        <v>10</v>
      </c>
      <c r="M251" s="43" t="s">
        <v>407</v>
      </c>
      <c r="N251" s="43" t="s">
        <v>409</v>
      </c>
      <c r="O251" s="43" t="s">
        <v>408</v>
      </c>
      <c r="P251" s="44">
        <v>2054.3697697900002</v>
      </c>
      <c r="Q251" s="44">
        <v>20999.281317100002</v>
      </c>
      <c r="R251" s="45">
        <v>1.7750239999999999</v>
      </c>
      <c r="S251" s="45">
        <v>7.8337940000000001</v>
      </c>
      <c r="T251" s="45">
        <v>0.78300000000000003</v>
      </c>
      <c r="U251" s="45">
        <v>0.6</v>
      </c>
      <c r="V251" s="45">
        <f t="shared" si="6"/>
        <v>7.514480677872E-2</v>
      </c>
      <c r="W251" s="45">
        <f t="shared" si="7"/>
        <v>0.61131794858400013</v>
      </c>
    </row>
    <row r="252" spans="1:23" x14ac:dyDescent="0.2">
      <c r="A252" s="43">
        <v>4665</v>
      </c>
      <c r="B252" s="43">
        <v>4633</v>
      </c>
      <c r="C252" s="43">
        <v>1411</v>
      </c>
      <c r="D252" s="43">
        <v>1411</v>
      </c>
      <c r="E252" s="43" t="s">
        <v>372</v>
      </c>
      <c r="F252" s="43" t="s">
        <v>404</v>
      </c>
      <c r="G252" s="44">
        <v>0.31375978263100002</v>
      </c>
      <c r="H252" s="44">
        <v>0.126974</v>
      </c>
      <c r="I252" s="43" t="s">
        <v>405</v>
      </c>
      <c r="J252" s="43" t="s">
        <v>406</v>
      </c>
      <c r="K252" s="43">
        <v>3</v>
      </c>
      <c r="L252" s="43">
        <v>10</v>
      </c>
      <c r="M252" s="43" t="s">
        <v>407</v>
      </c>
      <c r="N252" s="43" t="s">
        <v>409</v>
      </c>
      <c r="O252" s="43" t="s">
        <v>408</v>
      </c>
      <c r="P252" s="44">
        <v>982.23535986100001</v>
      </c>
      <c r="Q252" s="44">
        <v>13667.321461899999</v>
      </c>
      <c r="R252" s="45">
        <v>1.7750239999999999</v>
      </c>
      <c r="S252" s="45">
        <v>7.8337940000000001</v>
      </c>
      <c r="T252" s="45">
        <v>0.78300000000000003</v>
      </c>
      <c r="U252" s="45">
        <v>0.6</v>
      </c>
      <c r="V252" s="45">
        <f t="shared" si="6"/>
        <v>4.8907871730591995E-2</v>
      </c>
      <c r="W252" s="45">
        <f t="shared" si="7"/>
        <v>0.39787526374240006</v>
      </c>
    </row>
    <row r="253" spans="1:23" x14ac:dyDescent="0.2">
      <c r="A253" s="43">
        <v>4666</v>
      </c>
      <c r="B253" s="43">
        <v>4634</v>
      </c>
      <c r="C253" s="43">
        <v>1411</v>
      </c>
      <c r="D253" s="43">
        <v>1411</v>
      </c>
      <c r="E253" s="43" t="s">
        <v>372</v>
      </c>
      <c r="F253" s="43" t="s">
        <v>404</v>
      </c>
      <c r="G253" s="44">
        <v>2.0517389432500002E-2</v>
      </c>
      <c r="H253" s="44">
        <v>8.3030900000000008E-3</v>
      </c>
      <c r="I253" s="43" t="s">
        <v>405</v>
      </c>
      <c r="J253" s="43" t="s">
        <v>406</v>
      </c>
      <c r="K253" s="43">
        <v>3</v>
      </c>
      <c r="L253" s="43">
        <v>10</v>
      </c>
      <c r="M253" s="43" t="s">
        <v>407</v>
      </c>
      <c r="N253" s="43" t="s">
        <v>409</v>
      </c>
      <c r="O253" s="43" t="s">
        <v>408</v>
      </c>
      <c r="P253" s="44">
        <v>1262.8598509799999</v>
      </c>
      <c r="Q253" s="44">
        <v>893.73390873300002</v>
      </c>
      <c r="R253" s="45">
        <v>1.7750239999999999</v>
      </c>
      <c r="S253" s="45">
        <v>7.8337940000000001</v>
      </c>
      <c r="T253" s="45">
        <v>0.78300000000000003</v>
      </c>
      <c r="U253" s="45">
        <v>0.6</v>
      </c>
      <c r="V253" s="45">
        <f t="shared" si="6"/>
        <v>3.1981859332427197E-3</v>
      </c>
      <c r="W253" s="45">
        <f t="shared" si="7"/>
        <v>2.6017878649384003E-2</v>
      </c>
    </row>
    <row r="254" spans="1:23" x14ac:dyDescent="0.2">
      <c r="A254" s="43">
        <v>4667</v>
      </c>
      <c r="B254" s="43">
        <v>4635</v>
      </c>
      <c r="C254" s="43">
        <v>1411</v>
      </c>
      <c r="D254" s="43">
        <v>1411</v>
      </c>
      <c r="E254" s="43" t="s">
        <v>372</v>
      </c>
      <c r="F254" s="43" t="s">
        <v>404</v>
      </c>
      <c r="G254" s="44">
        <v>0.204115858959</v>
      </c>
      <c r="H254" s="44">
        <v>8.2602800000000004E-2</v>
      </c>
      <c r="I254" s="43" t="s">
        <v>405</v>
      </c>
      <c r="J254" s="43" t="s">
        <v>406</v>
      </c>
      <c r="K254" s="43">
        <v>3</v>
      </c>
      <c r="L254" s="43">
        <v>10</v>
      </c>
      <c r="M254" s="43" t="s">
        <v>407</v>
      </c>
      <c r="N254" s="43" t="s">
        <v>409</v>
      </c>
      <c r="O254" s="43" t="s">
        <v>408</v>
      </c>
      <c r="P254" s="44">
        <v>1299.66429468</v>
      </c>
      <c r="Q254" s="44">
        <v>8891.2512511599998</v>
      </c>
      <c r="R254" s="45">
        <v>1.7750239999999999</v>
      </c>
      <c r="S254" s="45">
        <v>7.8337940000000001</v>
      </c>
      <c r="T254" s="45">
        <v>0.78300000000000003</v>
      </c>
      <c r="U254" s="45">
        <v>0.6</v>
      </c>
      <c r="V254" s="45">
        <f t="shared" si="6"/>
        <v>3.1816963685382393E-2</v>
      </c>
      <c r="W254" s="45">
        <f t="shared" si="7"/>
        <v>0.25883732760928002</v>
      </c>
    </row>
    <row r="255" spans="1:23" x14ac:dyDescent="0.2">
      <c r="A255" s="43">
        <v>4668</v>
      </c>
      <c r="B255" s="43">
        <v>4636</v>
      </c>
      <c r="C255" s="43">
        <v>1411</v>
      </c>
      <c r="D255" s="43">
        <v>1411</v>
      </c>
      <c r="E255" s="43" t="s">
        <v>372</v>
      </c>
      <c r="F255" s="43" t="s">
        <v>404</v>
      </c>
      <c r="G255" s="44">
        <v>8.4878383327300006E-5</v>
      </c>
      <c r="H255" s="44">
        <v>3.4349099999999999E-5</v>
      </c>
      <c r="I255" s="43" t="s">
        <v>405</v>
      </c>
      <c r="J255" s="43" t="s">
        <v>406</v>
      </c>
      <c r="K255" s="43">
        <v>3</v>
      </c>
      <c r="L255" s="43">
        <v>10</v>
      </c>
      <c r="M255" s="43" t="s">
        <v>407</v>
      </c>
      <c r="N255" s="43" t="s">
        <v>409</v>
      </c>
      <c r="O255" s="43" t="s">
        <v>408</v>
      </c>
      <c r="P255" s="44">
        <v>151.88576562099999</v>
      </c>
      <c r="Q255" s="44">
        <v>3.6972875885400001</v>
      </c>
      <c r="R255" s="45">
        <v>1.7750239999999999</v>
      </c>
      <c r="S255" s="45">
        <v>7.8337940000000001</v>
      </c>
      <c r="T255" s="45">
        <v>0.78300000000000003</v>
      </c>
      <c r="U255" s="45">
        <v>0.6</v>
      </c>
      <c r="V255" s="45">
        <f t="shared" si="6"/>
        <v>1.3230593482612798E-5</v>
      </c>
      <c r="W255" s="45">
        <f t="shared" si="7"/>
        <v>1.0763350939416001E-4</v>
      </c>
    </row>
    <row r="256" spans="1:23" x14ac:dyDescent="0.2">
      <c r="A256" s="43">
        <v>4669</v>
      </c>
      <c r="B256" s="43">
        <v>4637</v>
      </c>
      <c r="C256" s="43">
        <v>1411</v>
      </c>
      <c r="D256" s="43">
        <v>1411</v>
      </c>
      <c r="E256" s="43" t="s">
        <v>372</v>
      </c>
      <c r="F256" s="43" t="s">
        <v>404</v>
      </c>
      <c r="G256" s="44">
        <v>0.19229514456499999</v>
      </c>
      <c r="H256" s="44">
        <v>7.7819100000000002E-2</v>
      </c>
      <c r="I256" s="43" t="s">
        <v>405</v>
      </c>
      <c r="J256" s="43" t="s">
        <v>406</v>
      </c>
      <c r="K256" s="43">
        <v>3</v>
      </c>
      <c r="L256" s="43">
        <v>10</v>
      </c>
      <c r="M256" s="43" t="s">
        <v>407</v>
      </c>
      <c r="N256" s="43" t="s">
        <v>409</v>
      </c>
      <c r="O256" s="43" t="s">
        <v>408</v>
      </c>
      <c r="P256" s="44">
        <v>2006.0979984999999</v>
      </c>
      <c r="Q256" s="44">
        <v>8376.3429917699996</v>
      </c>
      <c r="R256" s="45">
        <v>1.7750239999999999</v>
      </c>
      <c r="S256" s="45">
        <v>7.8337940000000001</v>
      </c>
      <c r="T256" s="45">
        <v>0.78300000000000003</v>
      </c>
      <c r="U256" s="45">
        <v>0.6</v>
      </c>
      <c r="V256" s="45">
        <f t="shared" si="6"/>
        <v>2.9974377124372797E-2</v>
      </c>
      <c r="W256" s="45">
        <f t="shared" si="7"/>
        <v>0.24384751946616001</v>
      </c>
    </row>
    <row r="257" spans="1:23" x14ac:dyDescent="0.2">
      <c r="A257" s="43">
        <v>4675</v>
      </c>
      <c r="B257" s="43">
        <v>4643</v>
      </c>
      <c r="C257" s="43">
        <v>1411</v>
      </c>
      <c r="D257" s="43">
        <v>1411</v>
      </c>
      <c r="E257" s="43" t="s">
        <v>372</v>
      </c>
      <c r="F257" s="43" t="s">
        <v>404</v>
      </c>
      <c r="G257" s="44">
        <v>0.30391955532999998</v>
      </c>
      <c r="H257" s="44">
        <v>0.122992</v>
      </c>
      <c r="I257" s="43" t="s">
        <v>405</v>
      </c>
      <c r="J257" s="43" t="s">
        <v>406</v>
      </c>
      <c r="K257" s="43">
        <v>3</v>
      </c>
      <c r="L257" s="43">
        <v>10</v>
      </c>
      <c r="M257" s="43" t="s">
        <v>407</v>
      </c>
      <c r="N257" s="43" t="s">
        <v>409</v>
      </c>
      <c r="O257" s="43" t="s">
        <v>408</v>
      </c>
      <c r="P257" s="44">
        <v>4489.1614788999996</v>
      </c>
      <c r="Q257" s="44">
        <v>13238.682875300001</v>
      </c>
      <c r="R257" s="45">
        <v>1.7750239999999999</v>
      </c>
      <c r="S257" s="45">
        <v>7.8337940000000001</v>
      </c>
      <c r="T257" s="45">
        <v>0.78300000000000003</v>
      </c>
      <c r="U257" s="45">
        <v>0.6</v>
      </c>
      <c r="V257" s="45">
        <f t="shared" si="6"/>
        <v>4.7374084142335994E-2</v>
      </c>
      <c r="W257" s="45">
        <f t="shared" si="7"/>
        <v>0.38539759665920004</v>
      </c>
    </row>
    <row r="258" spans="1:23" x14ac:dyDescent="0.2">
      <c r="A258" s="43">
        <v>4678</v>
      </c>
      <c r="B258" s="43">
        <v>4646</v>
      </c>
      <c r="C258" s="43">
        <v>1411</v>
      </c>
      <c r="D258" s="43">
        <v>1411</v>
      </c>
      <c r="E258" s="43" t="s">
        <v>372</v>
      </c>
      <c r="F258" s="43" t="s">
        <v>404</v>
      </c>
      <c r="G258" s="44">
        <v>8.2889118176900003E-4</v>
      </c>
      <c r="H258" s="44">
        <v>3.3544E-4</v>
      </c>
      <c r="I258" s="43" t="s">
        <v>405</v>
      </c>
      <c r="J258" s="43" t="s">
        <v>406</v>
      </c>
      <c r="K258" s="43">
        <v>3</v>
      </c>
      <c r="L258" s="43">
        <v>10</v>
      </c>
      <c r="M258" s="43" t="s">
        <v>407</v>
      </c>
      <c r="N258" s="43" t="s">
        <v>409</v>
      </c>
      <c r="O258" s="43" t="s">
        <v>408</v>
      </c>
      <c r="P258" s="44">
        <v>423.58270826099999</v>
      </c>
      <c r="Q258" s="44">
        <v>36.106355452000003</v>
      </c>
      <c r="R258" s="45">
        <v>1.7750239999999999</v>
      </c>
      <c r="S258" s="45">
        <v>7.8337940000000001</v>
      </c>
      <c r="T258" s="45">
        <v>0.78300000000000003</v>
      </c>
      <c r="U258" s="45">
        <v>0.6</v>
      </c>
      <c r="V258" s="45">
        <f t="shared" si="6"/>
        <v>1.2920484897151996E-4</v>
      </c>
      <c r="W258" s="45">
        <f t="shared" si="7"/>
        <v>1.0511071437439999E-3</v>
      </c>
    </row>
    <row r="259" spans="1:23" x14ac:dyDescent="0.2">
      <c r="A259" s="43">
        <v>4681</v>
      </c>
      <c r="B259" s="43">
        <v>4649</v>
      </c>
      <c r="C259" s="43">
        <v>1411</v>
      </c>
      <c r="D259" s="43">
        <v>1411</v>
      </c>
      <c r="E259" s="43" t="s">
        <v>372</v>
      </c>
      <c r="F259" s="43" t="s">
        <v>404</v>
      </c>
      <c r="G259" s="44">
        <v>5.70031821455E-2</v>
      </c>
      <c r="H259" s="44">
        <v>2.3068399999999999E-2</v>
      </c>
      <c r="I259" s="43" t="s">
        <v>405</v>
      </c>
      <c r="J259" s="43" t="s">
        <v>406</v>
      </c>
      <c r="K259" s="43">
        <v>3</v>
      </c>
      <c r="L259" s="43">
        <v>10</v>
      </c>
      <c r="M259" s="43" t="s">
        <v>407</v>
      </c>
      <c r="N259" s="43" t="s">
        <v>409</v>
      </c>
      <c r="O259" s="43" t="s">
        <v>408</v>
      </c>
      <c r="P259" s="44">
        <v>778.93745977499998</v>
      </c>
      <c r="Q259" s="44">
        <v>2483.0486820299998</v>
      </c>
      <c r="R259" s="45">
        <v>1.7750239999999999</v>
      </c>
      <c r="S259" s="45">
        <v>7.8337940000000001</v>
      </c>
      <c r="T259" s="45">
        <v>0.78300000000000003</v>
      </c>
      <c r="U259" s="45">
        <v>0.6</v>
      </c>
      <c r="V259" s="45">
        <f t="shared" ref="V259:V322" si="8">H259*R259*(1-T259)</f>
        <v>8.8854911102271977E-3</v>
      </c>
      <c r="W259" s="45">
        <f t="shared" ref="W259:W322" si="9">H259*S259*(1-U259)</f>
        <v>7.2285237403840005E-2</v>
      </c>
    </row>
    <row r="260" spans="1:23" x14ac:dyDescent="0.2">
      <c r="A260" s="43">
        <v>4686</v>
      </c>
      <c r="B260" s="43">
        <v>4654</v>
      </c>
      <c r="C260" s="43">
        <v>1411</v>
      </c>
      <c r="D260" s="43">
        <v>1411</v>
      </c>
      <c r="E260" s="43" t="s">
        <v>372</v>
      </c>
      <c r="F260" s="43" t="s">
        <v>404</v>
      </c>
      <c r="G260" s="44">
        <v>0.102979612597</v>
      </c>
      <c r="H260" s="44">
        <v>4.16744E-2</v>
      </c>
      <c r="I260" s="43" t="s">
        <v>405</v>
      </c>
      <c r="J260" s="43" t="s">
        <v>406</v>
      </c>
      <c r="K260" s="43">
        <v>3</v>
      </c>
      <c r="L260" s="43">
        <v>10</v>
      </c>
      <c r="M260" s="43" t="s">
        <v>407</v>
      </c>
      <c r="N260" s="43" t="s">
        <v>409</v>
      </c>
      <c r="O260" s="43" t="s">
        <v>408</v>
      </c>
      <c r="P260" s="44">
        <v>1564.92347195</v>
      </c>
      <c r="Q260" s="44">
        <v>4485.7739815900004</v>
      </c>
      <c r="R260" s="45">
        <v>1.7750239999999999</v>
      </c>
      <c r="S260" s="45">
        <v>7.8337940000000001</v>
      </c>
      <c r="T260" s="45">
        <v>0.78300000000000003</v>
      </c>
      <c r="U260" s="45">
        <v>0.6</v>
      </c>
      <c r="V260" s="45">
        <f t="shared" si="8"/>
        <v>1.6052154060275197E-2</v>
      </c>
      <c r="W260" s="45">
        <f t="shared" si="9"/>
        <v>0.13058746586944001</v>
      </c>
    </row>
    <row r="261" spans="1:23" x14ac:dyDescent="0.2">
      <c r="A261" s="43">
        <v>4687</v>
      </c>
      <c r="B261" s="43">
        <v>4655</v>
      </c>
      <c r="C261" s="43">
        <v>1411</v>
      </c>
      <c r="D261" s="43">
        <v>1411</v>
      </c>
      <c r="E261" s="43" t="s">
        <v>372</v>
      </c>
      <c r="F261" s="43" t="s">
        <v>404</v>
      </c>
      <c r="G261" s="44">
        <v>0.117814711621</v>
      </c>
      <c r="H261" s="44">
        <v>4.7677900000000002E-2</v>
      </c>
      <c r="I261" s="43" t="s">
        <v>405</v>
      </c>
      <c r="J261" s="43" t="s">
        <v>406</v>
      </c>
      <c r="K261" s="43">
        <v>3</v>
      </c>
      <c r="L261" s="43">
        <v>10</v>
      </c>
      <c r="M261" s="43" t="s">
        <v>407</v>
      </c>
      <c r="N261" s="43" t="s">
        <v>409</v>
      </c>
      <c r="O261" s="43" t="s">
        <v>408</v>
      </c>
      <c r="P261" s="44">
        <v>1801.82973539</v>
      </c>
      <c r="Q261" s="44">
        <v>5131.9883101799996</v>
      </c>
      <c r="R261" s="45">
        <v>1.7750239999999999</v>
      </c>
      <c r="S261" s="45">
        <v>7.8337940000000001</v>
      </c>
      <c r="T261" s="45">
        <v>0.78300000000000003</v>
      </c>
      <c r="U261" s="45">
        <v>0.6</v>
      </c>
      <c r="V261" s="45">
        <f t="shared" si="8"/>
        <v>1.8364583439003199E-2</v>
      </c>
      <c r="W261" s="45">
        <f t="shared" si="9"/>
        <v>0.14939953878104004</v>
      </c>
    </row>
    <row r="262" spans="1:23" x14ac:dyDescent="0.2">
      <c r="A262" s="43">
        <v>4691</v>
      </c>
      <c r="B262" s="43">
        <v>4659</v>
      </c>
      <c r="C262" s="43">
        <v>1411</v>
      </c>
      <c r="D262" s="43">
        <v>1411</v>
      </c>
      <c r="E262" s="43" t="s">
        <v>372</v>
      </c>
      <c r="F262" s="43" t="s">
        <v>404</v>
      </c>
      <c r="G262" s="44">
        <v>5.9042581451599997E-2</v>
      </c>
      <c r="H262" s="44">
        <v>2.38937E-2</v>
      </c>
      <c r="I262" s="43" t="s">
        <v>405</v>
      </c>
      <c r="J262" s="43" t="s">
        <v>406</v>
      </c>
      <c r="K262" s="43">
        <v>3</v>
      </c>
      <c r="L262" s="43">
        <v>10</v>
      </c>
      <c r="M262" s="43" t="s">
        <v>407</v>
      </c>
      <c r="N262" s="43" t="s">
        <v>409</v>
      </c>
      <c r="O262" s="43" t="s">
        <v>408</v>
      </c>
      <c r="P262" s="44">
        <v>835.62794451800005</v>
      </c>
      <c r="Q262" s="44">
        <v>2571.8845604600001</v>
      </c>
      <c r="R262" s="45">
        <v>1.7750239999999999</v>
      </c>
      <c r="S262" s="45">
        <v>7.8337940000000001</v>
      </c>
      <c r="T262" s="45">
        <v>0.78300000000000003</v>
      </c>
      <c r="U262" s="45">
        <v>0.6</v>
      </c>
      <c r="V262" s="45">
        <f t="shared" si="8"/>
        <v>9.203380335889598E-3</v>
      </c>
      <c r="W262" s="45">
        <f t="shared" si="9"/>
        <v>7.4871329479120008E-2</v>
      </c>
    </row>
    <row r="263" spans="1:23" x14ac:dyDescent="0.2">
      <c r="A263" s="43">
        <v>4692</v>
      </c>
      <c r="B263" s="43">
        <v>4660</v>
      </c>
      <c r="C263" s="43">
        <v>1411</v>
      </c>
      <c r="D263" s="43">
        <v>1411</v>
      </c>
      <c r="E263" s="43" t="s">
        <v>372</v>
      </c>
      <c r="F263" s="43" t="s">
        <v>404</v>
      </c>
      <c r="G263" s="44">
        <v>1.63979334804</v>
      </c>
      <c r="H263" s="44">
        <v>0.663601</v>
      </c>
      <c r="I263" s="43" t="s">
        <v>405</v>
      </c>
      <c r="J263" s="43" t="s">
        <v>406</v>
      </c>
      <c r="K263" s="43">
        <v>3</v>
      </c>
      <c r="L263" s="43">
        <v>10</v>
      </c>
      <c r="M263" s="43" t="s">
        <v>407</v>
      </c>
      <c r="N263" s="43" t="s">
        <v>409</v>
      </c>
      <c r="O263" s="43" t="s">
        <v>408</v>
      </c>
      <c r="P263" s="44">
        <v>3810.58611393</v>
      </c>
      <c r="Q263" s="44">
        <v>71429.112523200005</v>
      </c>
      <c r="R263" s="45">
        <v>1.7750239999999999</v>
      </c>
      <c r="S263" s="45">
        <v>7.8337940000000001</v>
      </c>
      <c r="T263" s="45">
        <v>0.78300000000000003</v>
      </c>
      <c r="U263" s="45">
        <v>0.6</v>
      </c>
      <c r="V263" s="45">
        <f t="shared" si="8"/>
        <v>0.25560597120900796</v>
      </c>
      <c r="W263" s="45">
        <f t="shared" si="9"/>
        <v>2.0794054128776001</v>
      </c>
    </row>
    <row r="264" spans="1:23" x14ac:dyDescent="0.2">
      <c r="A264" s="43">
        <v>4698</v>
      </c>
      <c r="B264" s="43">
        <v>4666</v>
      </c>
      <c r="C264" s="43">
        <v>1411</v>
      </c>
      <c r="D264" s="43">
        <v>1411</v>
      </c>
      <c r="E264" s="43" t="s">
        <v>372</v>
      </c>
      <c r="F264" s="43" t="s">
        <v>404</v>
      </c>
      <c r="G264" s="44">
        <v>0.25719240544999999</v>
      </c>
      <c r="H264" s="44">
        <v>0.10408199999999999</v>
      </c>
      <c r="I264" s="43" t="s">
        <v>405</v>
      </c>
      <c r="J264" s="43" t="s">
        <v>406</v>
      </c>
      <c r="K264" s="43">
        <v>3</v>
      </c>
      <c r="L264" s="43">
        <v>10</v>
      </c>
      <c r="M264" s="43" t="s">
        <v>407</v>
      </c>
      <c r="N264" s="43" t="s">
        <v>409</v>
      </c>
      <c r="O264" s="43" t="s">
        <v>408</v>
      </c>
      <c r="P264" s="44">
        <v>1221.1929652599999</v>
      </c>
      <c r="Q264" s="44">
        <v>11203.2563682</v>
      </c>
      <c r="R264" s="45">
        <v>1.7750239999999999</v>
      </c>
      <c r="S264" s="45">
        <v>7.8337940000000001</v>
      </c>
      <c r="T264" s="45">
        <v>0.78300000000000003</v>
      </c>
      <c r="U264" s="45">
        <v>0.6</v>
      </c>
      <c r="V264" s="45">
        <f t="shared" si="8"/>
        <v>4.0090326409055993E-2</v>
      </c>
      <c r="W264" s="45">
        <f t="shared" si="9"/>
        <v>0.32614277884320003</v>
      </c>
    </row>
    <row r="265" spans="1:23" x14ac:dyDescent="0.2">
      <c r="A265" s="43">
        <v>4712</v>
      </c>
      <c r="B265" s="43">
        <v>4680</v>
      </c>
      <c r="C265" s="43">
        <v>1411</v>
      </c>
      <c r="D265" s="43">
        <v>1411</v>
      </c>
      <c r="E265" s="43" t="s">
        <v>372</v>
      </c>
      <c r="F265" s="43" t="s">
        <v>426</v>
      </c>
      <c r="G265" s="44">
        <v>0.50246228396399994</v>
      </c>
      <c r="H265" s="44">
        <v>0.20333899999999999</v>
      </c>
      <c r="I265" s="43" t="s">
        <v>405</v>
      </c>
      <c r="J265" s="43" t="s">
        <v>406</v>
      </c>
      <c r="K265" s="43">
        <v>3</v>
      </c>
      <c r="L265" s="43">
        <v>10</v>
      </c>
      <c r="M265" s="43" t="s">
        <v>407</v>
      </c>
      <c r="N265" s="43" t="s">
        <v>409</v>
      </c>
      <c r="O265" s="43" t="s">
        <v>408</v>
      </c>
      <c r="P265" s="44">
        <v>1392.98020159</v>
      </c>
      <c r="Q265" s="44">
        <v>21887.169540499999</v>
      </c>
      <c r="R265" s="45">
        <v>1.7750239999999999</v>
      </c>
      <c r="S265" s="45">
        <v>7.8337940000000001</v>
      </c>
      <c r="T265" s="45">
        <v>0.78300000000000003</v>
      </c>
      <c r="U265" s="45">
        <v>0.6</v>
      </c>
      <c r="V265" s="45">
        <f t="shared" si="8"/>
        <v>7.8322158314511989E-2</v>
      </c>
      <c r="W265" s="45">
        <f t="shared" si="9"/>
        <v>0.6371663352664001</v>
      </c>
    </row>
    <row r="266" spans="1:23" x14ac:dyDescent="0.2">
      <c r="A266" s="43">
        <v>4713</v>
      </c>
      <c r="B266" s="43">
        <v>4681</v>
      </c>
      <c r="C266" s="43">
        <v>1411</v>
      </c>
      <c r="D266" s="43">
        <v>1411</v>
      </c>
      <c r="E266" s="43" t="s">
        <v>372</v>
      </c>
      <c r="F266" s="43" t="s">
        <v>426</v>
      </c>
      <c r="G266" s="44">
        <v>3.2997798931000001E-2</v>
      </c>
      <c r="H266" s="44">
        <v>1.33537E-2</v>
      </c>
      <c r="I266" s="43" t="s">
        <v>405</v>
      </c>
      <c r="J266" s="43" t="s">
        <v>406</v>
      </c>
      <c r="K266" s="43">
        <v>3</v>
      </c>
      <c r="L266" s="43">
        <v>10</v>
      </c>
      <c r="M266" s="43" t="s">
        <v>407</v>
      </c>
      <c r="N266" s="43" t="s">
        <v>409</v>
      </c>
      <c r="O266" s="43" t="s">
        <v>408</v>
      </c>
      <c r="P266" s="44">
        <v>216.91143280200001</v>
      </c>
      <c r="Q266" s="44">
        <v>1437.3783719</v>
      </c>
      <c r="R266" s="45">
        <v>1.7750239999999999</v>
      </c>
      <c r="S266" s="45">
        <v>7.8337940000000001</v>
      </c>
      <c r="T266" s="45">
        <v>0.78300000000000003</v>
      </c>
      <c r="U266" s="45">
        <v>0.6</v>
      </c>
      <c r="V266" s="45">
        <f t="shared" si="8"/>
        <v>5.1435809435695992E-3</v>
      </c>
      <c r="W266" s="45">
        <f t="shared" si="9"/>
        <v>4.1844053975120005E-2</v>
      </c>
    </row>
    <row r="267" spans="1:23" x14ac:dyDescent="0.2">
      <c r="A267" s="43">
        <v>4714</v>
      </c>
      <c r="B267" s="43">
        <v>4682</v>
      </c>
      <c r="C267" s="43">
        <v>1411</v>
      </c>
      <c r="D267" s="43">
        <v>1411</v>
      </c>
      <c r="E267" s="43" t="s">
        <v>372</v>
      </c>
      <c r="F267" s="43" t="s">
        <v>426</v>
      </c>
      <c r="G267" s="44">
        <v>9.9973739254500009E-4</v>
      </c>
      <c r="H267" s="44">
        <v>4.0457900000000002E-4</v>
      </c>
      <c r="I267" s="43" t="s">
        <v>405</v>
      </c>
      <c r="J267" s="43" t="s">
        <v>406</v>
      </c>
      <c r="K267" s="43">
        <v>3</v>
      </c>
      <c r="L267" s="43">
        <v>10</v>
      </c>
      <c r="M267" s="43" t="s">
        <v>407</v>
      </c>
      <c r="N267" s="43" t="s">
        <v>409</v>
      </c>
      <c r="O267" s="43" t="s">
        <v>408</v>
      </c>
      <c r="P267" s="44">
        <v>165.25659156399999</v>
      </c>
      <c r="Q267" s="44">
        <v>43.548386625200003</v>
      </c>
      <c r="R267" s="45">
        <v>1.7750239999999999</v>
      </c>
      <c r="S267" s="45">
        <v>7.8337940000000001</v>
      </c>
      <c r="T267" s="45">
        <v>0.78300000000000003</v>
      </c>
      <c r="U267" s="45">
        <v>0.6</v>
      </c>
      <c r="V267" s="45">
        <f t="shared" si="8"/>
        <v>1.55835823372432E-4</v>
      </c>
      <c r="W267" s="45">
        <f t="shared" si="9"/>
        <v>1.2677554170904002E-3</v>
      </c>
    </row>
    <row r="268" spans="1:23" x14ac:dyDescent="0.2">
      <c r="A268" s="43">
        <v>4716</v>
      </c>
      <c r="B268" s="43">
        <v>4684</v>
      </c>
      <c r="C268" s="43">
        <v>1411</v>
      </c>
      <c r="D268" s="43">
        <v>1411</v>
      </c>
      <c r="E268" s="43" t="s">
        <v>372</v>
      </c>
      <c r="F268" s="43" t="s">
        <v>426</v>
      </c>
      <c r="G268" s="44">
        <v>0.47249472612100002</v>
      </c>
      <c r="H268" s="44">
        <v>0.19121199999999999</v>
      </c>
      <c r="I268" s="43" t="s">
        <v>405</v>
      </c>
      <c r="J268" s="43" t="s">
        <v>406</v>
      </c>
      <c r="K268" s="43">
        <v>3</v>
      </c>
      <c r="L268" s="43">
        <v>10</v>
      </c>
      <c r="M268" s="43" t="s">
        <v>407</v>
      </c>
      <c r="N268" s="43" t="s">
        <v>409</v>
      </c>
      <c r="O268" s="43" t="s">
        <v>408</v>
      </c>
      <c r="P268" s="44">
        <v>1560.5189772399999</v>
      </c>
      <c r="Q268" s="44">
        <v>20581.787942399998</v>
      </c>
      <c r="R268" s="45">
        <v>1.7750239999999999</v>
      </c>
      <c r="S268" s="45">
        <v>7.8337940000000001</v>
      </c>
      <c r="T268" s="45">
        <v>0.78300000000000003</v>
      </c>
      <c r="U268" s="45">
        <v>0.6</v>
      </c>
      <c r="V268" s="45">
        <f t="shared" si="8"/>
        <v>7.3651077932095979E-2</v>
      </c>
      <c r="W268" s="45">
        <f t="shared" si="9"/>
        <v>0.59916616733119998</v>
      </c>
    </row>
    <row r="269" spans="1:23" x14ac:dyDescent="0.2">
      <c r="A269" s="43">
        <v>4720</v>
      </c>
      <c r="B269" s="43">
        <v>4688</v>
      </c>
      <c r="C269" s="43">
        <v>1411</v>
      </c>
      <c r="D269" s="43">
        <v>1411</v>
      </c>
      <c r="E269" s="43" t="s">
        <v>372</v>
      </c>
      <c r="F269" s="43" t="s">
        <v>426</v>
      </c>
      <c r="G269" s="44">
        <v>1.1296777562400001E-2</v>
      </c>
      <c r="H269" s="44">
        <v>4.5716400000000001E-3</v>
      </c>
      <c r="I269" s="43" t="s">
        <v>405</v>
      </c>
      <c r="J269" s="43" t="s">
        <v>406</v>
      </c>
      <c r="K269" s="43">
        <v>3</v>
      </c>
      <c r="L269" s="43">
        <v>10</v>
      </c>
      <c r="M269" s="43" t="s">
        <v>407</v>
      </c>
      <c r="N269" s="43" t="s">
        <v>409</v>
      </c>
      <c r="O269" s="43" t="s">
        <v>408</v>
      </c>
      <c r="P269" s="44">
        <v>174.13073768300001</v>
      </c>
      <c r="Q269" s="44">
        <v>492.08566227099999</v>
      </c>
      <c r="R269" s="45">
        <v>1.7750239999999999</v>
      </c>
      <c r="S269" s="45">
        <v>7.8337940000000001</v>
      </c>
      <c r="T269" s="45">
        <v>0.78300000000000003</v>
      </c>
      <c r="U269" s="45">
        <v>0.6</v>
      </c>
      <c r="V269" s="45">
        <f t="shared" si="8"/>
        <v>1.7609052461011198E-3</v>
      </c>
      <c r="W269" s="45">
        <f t="shared" si="9"/>
        <v>1.4325314400864E-2</v>
      </c>
    </row>
    <row r="270" spans="1:23" x14ac:dyDescent="0.2">
      <c r="A270" s="43">
        <v>4721</v>
      </c>
      <c r="B270" s="43">
        <v>4689</v>
      </c>
      <c r="C270" s="43">
        <v>1411</v>
      </c>
      <c r="D270" s="43">
        <v>1411</v>
      </c>
      <c r="E270" s="43" t="s">
        <v>372</v>
      </c>
      <c r="F270" s="43" t="s">
        <v>426</v>
      </c>
      <c r="G270" s="44">
        <v>0.27101720940099999</v>
      </c>
      <c r="H270" s="44">
        <v>0.109677</v>
      </c>
      <c r="I270" s="43" t="s">
        <v>405</v>
      </c>
      <c r="J270" s="43" t="s">
        <v>406</v>
      </c>
      <c r="K270" s="43">
        <v>3</v>
      </c>
      <c r="L270" s="43">
        <v>10</v>
      </c>
      <c r="M270" s="43" t="s">
        <v>407</v>
      </c>
      <c r="N270" s="43" t="s">
        <v>409</v>
      </c>
      <c r="O270" s="43" t="s">
        <v>408</v>
      </c>
      <c r="P270" s="44">
        <v>2650.5674717299999</v>
      </c>
      <c r="Q270" s="44">
        <v>11805.4624195</v>
      </c>
      <c r="R270" s="45">
        <v>1.7750239999999999</v>
      </c>
      <c r="S270" s="45">
        <v>7.8337940000000001</v>
      </c>
      <c r="T270" s="45">
        <v>0.78300000000000003</v>
      </c>
      <c r="U270" s="45">
        <v>0.6</v>
      </c>
      <c r="V270" s="45">
        <f t="shared" si="8"/>
        <v>4.2245409672815988E-2</v>
      </c>
      <c r="W270" s="45">
        <f t="shared" si="9"/>
        <v>0.34367480981520004</v>
      </c>
    </row>
    <row r="271" spans="1:23" x14ac:dyDescent="0.2">
      <c r="A271" s="43">
        <v>4722</v>
      </c>
      <c r="B271" s="43">
        <v>4690</v>
      </c>
      <c r="C271" s="43">
        <v>1411</v>
      </c>
      <c r="D271" s="43">
        <v>1411</v>
      </c>
      <c r="E271" s="43" t="s">
        <v>372</v>
      </c>
      <c r="F271" s="43" t="s">
        <v>426</v>
      </c>
      <c r="G271" s="44">
        <v>0.54572093493600005</v>
      </c>
      <c r="H271" s="44">
        <v>0.22084500000000001</v>
      </c>
      <c r="I271" s="43" t="s">
        <v>405</v>
      </c>
      <c r="J271" s="43" t="s">
        <v>406</v>
      </c>
      <c r="K271" s="43">
        <v>3</v>
      </c>
      <c r="L271" s="43">
        <v>10</v>
      </c>
      <c r="M271" s="43" t="s">
        <v>407</v>
      </c>
      <c r="N271" s="43" t="s">
        <v>409</v>
      </c>
      <c r="O271" s="43" t="s">
        <v>408</v>
      </c>
      <c r="P271" s="44">
        <v>3229.1355773800001</v>
      </c>
      <c r="Q271" s="44">
        <v>23771.508839499998</v>
      </c>
      <c r="R271" s="45">
        <v>1.7750239999999999</v>
      </c>
      <c r="S271" s="45">
        <v>7.8337940000000001</v>
      </c>
      <c r="T271" s="45">
        <v>0.78300000000000003</v>
      </c>
      <c r="U271" s="45">
        <v>0.6</v>
      </c>
      <c r="V271" s="45">
        <f t="shared" si="8"/>
        <v>8.5065123035759985E-2</v>
      </c>
      <c r="W271" s="45">
        <f t="shared" si="9"/>
        <v>0.69202169437200012</v>
      </c>
    </row>
    <row r="272" spans="1:23" x14ac:dyDescent="0.2">
      <c r="A272" s="43">
        <v>4725</v>
      </c>
      <c r="B272" s="43">
        <v>4693</v>
      </c>
      <c r="C272" s="43">
        <v>1411</v>
      </c>
      <c r="D272" s="43">
        <v>1411</v>
      </c>
      <c r="E272" s="43" t="s">
        <v>372</v>
      </c>
      <c r="F272" s="43" t="s">
        <v>426</v>
      </c>
      <c r="G272" s="44">
        <v>0.48960797849900001</v>
      </c>
      <c r="H272" s="44">
        <v>0.19813700000000001</v>
      </c>
      <c r="I272" s="43" t="s">
        <v>405</v>
      </c>
      <c r="J272" s="43" t="s">
        <v>406</v>
      </c>
      <c r="K272" s="43">
        <v>3</v>
      </c>
      <c r="L272" s="43">
        <v>10</v>
      </c>
      <c r="M272" s="43" t="s">
        <v>407</v>
      </c>
      <c r="N272" s="43" t="s">
        <v>409</v>
      </c>
      <c r="O272" s="43" t="s">
        <v>408</v>
      </c>
      <c r="P272" s="44">
        <v>3368.00702503</v>
      </c>
      <c r="Q272" s="44">
        <v>21327.238234199998</v>
      </c>
      <c r="R272" s="45">
        <v>1.7750239999999999</v>
      </c>
      <c r="S272" s="45">
        <v>7.8337940000000001</v>
      </c>
      <c r="T272" s="45">
        <v>0.78300000000000003</v>
      </c>
      <c r="U272" s="45">
        <v>0.6</v>
      </c>
      <c r="V272" s="45">
        <f t="shared" si="8"/>
        <v>7.6318450872495988E-2</v>
      </c>
      <c r="W272" s="45">
        <f t="shared" si="9"/>
        <v>0.62086577671120002</v>
      </c>
    </row>
    <row r="273" spans="1:23" x14ac:dyDescent="0.2">
      <c r="A273" s="43">
        <v>4739</v>
      </c>
      <c r="B273" s="43">
        <v>4707</v>
      </c>
      <c r="C273" s="43">
        <v>1423</v>
      </c>
      <c r="D273" s="43">
        <v>1423</v>
      </c>
      <c r="E273" s="43" t="s">
        <v>372</v>
      </c>
      <c r="F273" s="43" t="s">
        <v>404</v>
      </c>
      <c r="G273" s="44">
        <v>3.6618923706500002E-3</v>
      </c>
      <c r="H273" s="44">
        <v>1.4819200000000001E-3</v>
      </c>
      <c r="I273" s="43" t="s">
        <v>405</v>
      </c>
      <c r="J273" s="43" t="s">
        <v>406</v>
      </c>
      <c r="K273" s="43">
        <v>3</v>
      </c>
      <c r="L273" s="43">
        <v>10</v>
      </c>
      <c r="M273" s="43" t="s">
        <v>407</v>
      </c>
      <c r="N273" s="43" t="s">
        <v>600</v>
      </c>
      <c r="O273" s="43" t="s">
        <v>408</v>
      </c>
      <c r="P273" s="44">
        <v>243.42255156100001</v>
      </c>
      <c r="Q273" s="44">
        <v>159.511393618</v>
      </c>
      <c r="R273" s="45">
        <v>1.7750239999999999</v>
      </c>
      <c r="S273" s="45">
        <v>7.8337940000000001</v>
      </c>
      <c r="T273" s="45">
        <v>0.78300000000000003</v>
      </c>
      <c r="U273" s="45">
        <v>0.6</v>
      </c>
      <c r="V273" s="45">
        <f t="shared" si="8"/>
        <v>5.7080625383935989E-4</v>
      </c>
      <c r="W273" s="45">
        <f t="shared" si="9"/>
        <v>4.6436224017920007E-3</v>
      </c>
    </row>
    <row r="274" spans="1:23" x14ac:dyDescent="0.2">
      <c r="A274" s="43">
        <v>4786</v>
      </c>
      <c r="B274" s="43">
        <v>4754</v>
      </c>
      <c r="C274" s="43">
        <v>1490</v>
      </c>
      <c r="D274" s="43">
        <v>1490</v>
      </c>
      <c r="E274" s="43" t="s">
        <v>372</v>
      </c>
      <c r="F274" s="43" t="s">
        <v>596</v>
      </c>
      <c r="G274" s="44">
        <v>6.4739738905799996E-2</v>
      </c>
      <c r="H274" s="44">
        <v>2.6199199999999999E-2</v>
      </c>
      <c r="I274" s="43" t="s">
        <v>405</v>
      </c>
      <c r="J274" s="43" t="s">
        <v>406</v>
      </c>
      <c r="K274" s="43">
        <v>3</v>
      </c>
      <c r="L274" s="43">
        <v>10</v>
      </c>
      <c r="M274" s="43" t="s">
        <v>407</v>
      </c>
      <c r="N274" s="43" t="s">
        <v>595</v>
      </c>
      <c r="O274" s="43" t="s">
        <v>408</v>
      </c>
      <c r="P274" s="44">
        <v>662.370491421</v>
      </c>
      <c r="Q274" s="44">
        <v>2820.0517464899999</v>
      </c>
      <c r="R274" s="45">
        <v>1.7750239999999999</v>
      </c>
      <c r="S274" s="45">
        <v>7.8337940000000001</v>
      </c>
      <c r="T274" s="45">
        <v>0.78300000000000003</v>
      </c>
      <c r="U274" s="45">
        <v>0.6</v>
      </c>
      <c r="V274" s="45">
        <f t="shared" si="8"/>
        <v>1.0091413305433599E-2</v>
      </c>
      <c r="W274" s="45">
        <f t="shared" si="9"/>
        <v>8.2095654305920002E-2</v>
      </c>
    </row>
    <row r="275" spans="1:23" x14ac:dyDescent="0.2">
      <c r="A275" s="43">
        <v>4798</v>
      </c>
      <c r="B275" s="43">
        <v>4766</v>
      </c>
      <c r="C275" s="43">
        <v>1490</v>
      </c>
      <c r="D275" s="43">
        <v>1490</v>
      </c>
      <c r="E275" s="43" t="s">
        <v>372</v>
      </c>
      <c r="F275" s="43" t="s">
        <v>404</v>
      </c>
      <c r="G275" s="44">
        <v>0.108629307871</v>
      </c>
      <c r="H275" s="44">
        <v>4.3960699999999998E-2</v>
      </c>
      <c r="I275" s="43" t="s">
        <v>405</v>
      </c>
      <c r="J275" s="43" t="s">
        <v>406</v>
      </c>
      <c r="K275" s="43">
        <v>3</v>
      </c>
      <c r="L275" s="43">
        <v>10</v>
      </c>
      <c r="M275" s="43" t="s">
        <v>407</v>
      </c>
      <c r="N275" s="43" t="s">
        <v>595</v>
      </c>
      <c r="O275" s="43" t="s">
        <v>408</v>
      </c>
      <c r="P275" s="44">
        <v>5079.2224439700003</v>
      </c>
      <c r="Q275" s="44">
        <v>4731.87372332</v>
      </c>
      <c r="R275" s="45">
        <v>1.7750239999999999</v>
      </c>
      <c r="S275" s="45">
        <v>7.8337940000000001</v>
      </c>
      <c r="T275" s="45">
        <v>0.78300000000000003</v>
      </c>
      <c r="U275" s="45">
        <v>0.6</v>
      </c>
      <c r="V275" s="45">
        <f t="shared" si="8"/>
        <v>1.6932791569825596E-2</v>
      </c>
      <c r="W275" s="45">
        <f t="shared" si="9"/>
        <v>0.13775162715831998</v>
      </c>
    </row>
    <row r="276" spans="1:23" x14ac:dyDescent="0.2">
      <c r="A276" s="43">
        <v>4799</v>
      </c>
      <c r="B276" s="43">
        <v>4767</v>
      </c>
      <c r="C276" s="43">
        <v>1490</v>
      </c>
      <c r="D276" s="43">
        <v>1490</v>
      </c>
      <c r="E276" s="43" t="s">
        <v>372</v>
      </c>
      <c r="F276" s="43" t="s">
        <v>404</v>
      </c>
      <c r="G276" s="44">
        <v>0.16038427326400001</v>
      </c>
      <c r="H276" s="44">
        <v>6.4905199999999996E-2</v>
      </c>
      <c r="I276" s="43" t="s">
        <v>405</v>
      </c>
      <c r="J276" s="43" t="s">
        <v>406</v>
      </c>
      <c r="K276" s="43">
        <v>3</v>
      </c>
      <c r="L276" s="43">
        <v>10</v>
      </c>
      <c r="M276" s="43" t="s">
        <v>407</v>
      </c>
      <c r="N276" s="43" t="s">
        <v>595</v>
      </c>
      <c r="O276" s="43" t="s">
        <v>408</v>
      </c>
      <c r="P276" s="44">
        <v>1965.20383872</v>
      </c>
      <c r="Q276" s="44">
        <v>6986.3109980700001</v>
      </c>
      <c r="R276" s="45">
        <v>1.7750239999999999</v>
      </c>
      <c r="S276" s="45">
        <v>7.8337940000000001</v>
      </c>
      <c r="T276" s="45">
        <v>0.78300000000000003</v>
      </c>
      <c r="U276" s="45">
        <v>0.6</v>
      </c>
      <c r="V276" s="45">
        <f t="shared" si="8"/>
        <v>2.5000198436281595E-2</v>
      </c>
      <c r="W276" s="45">
        <f t="shared" si="9"/>
        <v>0.20338158653152003</v>
      </c>
    </row>
    <row r="277" spans="1:23" x14ac:dyDescent="0.2">
      <c r="A277" s="43">
        <v>4861</v>
      </c>
      <c r="B277" s="43">
        <v>4839</v>
      </c>
      <c r="C277" s="43">
        <v>1550</v>
      </c>
      <c r="D277" s="43">
        <v>1550</v>
      </c>
      <c r="E277" s="43" t="s">
        <v>372</v>
      </c>
      <c r="F277" s="43" t="s">
        <v>404</v>
      </c>
      <c r="G277" s="44">
        <v>1.8191458904E-2</v>
      </c>
      <c r="H277" s="44">
        <v>7.3618199999999998E-3</v>
      </c>
      <c r="I277" s="43" t="s">
        <v>405</v>
      </c>
      <c r="J277" s="43" t="s">
        <v>406</v>
      </c>
      <c r="K277" s="43">
        <v>22</v>
      </c>
      <c r="L277" s="43">
        <v>10</v>
      </c>
      <c r="M277" s="43" t="s">
        <v>407</v>
      </c>
      <c r="N277" s="43" t="s">
        <v>489</v>
      </c>
      <c r="O277" s="43" t="s">
        <v>490</v>
      </c>
      <c r="P277" s="44">
        <v>1380.2552547400001</v>
      </c>
      <c r="Q277" s="44">
        <v>792.41678018300001</v>
      </c>
      <c r="R277" s="45">
        <v>1.769803</v>
      </c>
      <c r="S277" s="45">
        <v>7.8932630000000001</v>
      </c>
      <c r="T277" s="45">
        <v>0.78300000000000003</v>
      </c>
      <c r="U277" s="45">
        <v>0.6</v>
      </c>
      <c r="V277" s="45">
        <f t="shared" si="8"/>
        <v>2.8272867333568198E-3</v>
      </c>
      <c r="W277" s="45">
        <f t="shared" si="9"/>
        <v>2.3243512567464E-2</v>
      </c>
    </row>
    <row r="278" spans="1:23" x14ac:dyDescent="0.2">
      <c r="A278" s="43">
        <v>4867</v>
      </c>
      <c r="B278" s="43">
        <v>4845</v>
      </c>
      <c r="C278" s="43">
        <v>1550</v>
      </c>
      <c r="D278" s="43">
        <v>1550</v>
      </c>
      <c r="E278" s="43" t="s">
        <v>372</v>
      </c>
      <c r="F278" s="43" t="s">
        <v>426</v>
      </c>
      <c r="G278" s="44">
        <v>0.23896228748199999</v>
      </c>
      <c r="H278" s="44">
        <v>9.6704600000000002E-2</v>
      </c>
      <c r="I278" s="43" t="s">
        <v>405</v>
      </c>
      <c r="J278" s="43" t="s">
        <v>406</v>
      </c>
      <c r="K278" s="43">
        <v>22</v>
      </c>
      <c r="L278" s="43">
        <v>10</v>
      </c>
      <c r="M278" s="43" t="s">
        <v>407</v>
      </c>
      <c r="N278" s="43" t="s">
        <v>489</v>
      </c>
      <c r="O278" s="43" t="s">
        <v>490</v>
      </c>
      <c r="P278" s="44">
        <v>997.29202412999996</v>
      </c>
      <c r="Q278" s="44">
        <v>10409.155606</v>
      </c>
      <c r="R278" s="45">
        <v>1.769803</v>
      </c>
      <c r="S278" s="45">
        <v>7.8932630000000001</v>
      </c>
      <c r="T278" s="45">
        <v>0.78300000000000003</v>
      </c>
      <c r="U278" s="45">
        <v>0.6</v>
      </c>
      <c r="V278" s="45">
        <f t="shared" si="8"/>
        <v>3.7139135789054596E-2</v>
      </c>
      <c r="W278" s="45">
        <f t="shared" si="9"/>
        <v>0.30532593644392003</v>
      </c>
    </row>
    <row r="279" spans="1:23" x14ac:dyDescent="0.2">
      <c r="A279" s="43">
        <v>5048</v>
      </c>
      <c r="B279" s="43">
        <v>5048</v>
      </c>
      <c r="C279" s="43">
        <v>1700</v>
      </c>
      <c r="D279" s="43">
        <v>1700</v>
      </c>
      <c r="E279" s="43" t="s">
        <v>372</v>
      </c>
      <c r="F279" s="43" t="s">
        <v>404</v>
      </c>
      <c r="G279" s="44">
        <v>0.55508788219799998</v>
      </c>
      <c r="H279" s="44">
        <v>0.224636</v>
      </c>
      <c r="I279" s="43" t="s">
        <v>405</v>
      </c>
      <c r="J279" s="43" t="s">
        <v>406</v>
      </c>
      <c r="K279" s="43">
        <v>3</v>
      </c>
      <c r="L279" s="43">
        <v>10</v>
      </c>
      <c r="M279" s="43" t="s">
        <v>407</v>
      </c>
      <c r="N279" s="43" t="s">
        <v>450</v>
      </c>
      <c r="O279" s="43" t="s">
        <v>408</v>
      </c>
      <c r="P279" s="44">
        <v>1553.6237638800001</v>
      </c>
      <c r="Q279" s="44">
        <v>24179.5314301</v>
      </c>
      <c r="R279" s="45">
        <v>1.7750239999999999</v>
      </c>
      <c r="S279" s="45">
        <v>7.8337940000000001</v>
      </c>
      <c r="T279" s="45">
        <v>0.78300000000000003</v>
      </c>
      <c r="U279" s="45">
        <v>0.6</v>
      </c>
      <c r="V279" s="45">
        <f t="shared" si="8"/>
        <v>8.6525341204287995E-2</v>
      </c>
      <c r="W279" s="45">
        <f t="shared" si="9"/>
        <v>0.70390085959360005</v>
      </c>
    </row>
    <row r="280" spans="1:23" x14ac:dyDescent="0.2">
      <c r="A280" s="43">
        <v>5065</v>
      </c>
      <c r="B280" s="43">
        <v>5065</v>
      </c>
      <c r="C280" s="43">
        <v>1700</v>
      </c>
      <c r="D280" s="43">
        <v>1700</v>
      </c>
      <c r="E280" s="43" t="s">
        <v>372</v>
      </c>
      <c r="F280" s="43" t="s">
        <v>404</v>
      </c>
      <c r="G280" s="44">
        <v>3.2439949669600003E-2</v>
      </c>
      <c r="H280" s="44">
        <v>1.3128000000000001E-2</v>
      </c>
      <c r="I280" s="43" t="s">
        <v>405</v>
      </c>
      <c r="J280" s="43" t="s">
        <v>406</v>
      </c>
      <c r="K280" s="43">
        <v>3</v>
      </c>
      <c r="L280" s="43">
        <v>10</v>
      </c>
      <c r="M280" s="43" t="s">
        <v>407</v>
      </c>
      <c r="N280" s="43" t="s">
        <v>450</v>
      </c>
      <c r="O280" s="43" t="s">
        <v>408</v>
      </c>
      <c r="P280" s="44">
        <v>665.02951190299996</v>
      </c>
      <c r="Q280" s="44">
        <v>1413.0785552699999</v>
      </c>
      <c r="R280" s="45">
        <v>1.7750239999999999</v>
      </c>
      <c r="S280" s="45">
        <v>7.8337940000000001</v>
      </c>
      <c r="T280" s="45">
        <v>0.78300000000000003</v>
      </c>
      <c r="U280" s="45">
        <v>0.6</v>
      </c>
      <c r="V280" s="45">
        <f t="shared" si="8"/>
        <v>5.0566457706239989E-3</v>
      </c>
      <c r="W280" s="45">
        <f t="shared" si="9"/>
        <v>4.1136819052800006E-2</v>
      </c>
    </row>
    <row r="281" spans="1:23" x14ac:dyDescent="0.2">
      <c r="A281" s="43">
        <v>5080</v>
      </c>
      <c r="B281" s="43">
        <v>5080</v>
      </c>
      <c r="C281" s="43">
        <v>1700</v>
      </c>
      <c r="D281" s="43">
        <v>1700</v>
      </c>
      <c r="E281" s="43" t="s">
        <v>372</v>
      </c>
      <c r="F281" s="43" t="s">
        <v>404</v>
      </c>
      <c r="G281" s="44">
        <v>1.55772185105E-3</v>
      </c>
      <c r="H281" s="44">
        <v>6.3038799999999996E-4</v>
      </c>
      <c r="I281" s="43" t="s">
        <v>405</v>
      </c>
      <c r="J281" s="43" t="s">
        <v>406</v>
      </c>
      <c r="K281" s="43">
        <v>3</v>
      </c>
      <c r="L281" s="43">
        <v>10</v>
      </c>
      <c r="M281" s="43" t="s">
        <v>407</v>
      </c>
      <c r="N281" s="43" t="s">
        <v>450</v>
      </c>
      <c r="O281" s="43" t="s">
        <v>408</v>
      </c>
      <c r="P281" s="44">
        <v>40.274557833999999</v>
      </c>
      <c r="Q281" s="44">
        <v>67.854092414700006</v>
      </c>
      <c r="R281" s="45">
        <v>1.7750239999999999</v>
      </c>
      <c r="S281" s="45">
        <v>7.8337940000000001</v>
      </c>
      <c r="T281" s="45">
        <v>0.78300000000000003</v>
      </c>
      <c r="U281" s="45">
        <v>0.6</v>
      </c>
      <c r="V281" s="45">
        <f t="shared" si="8"/>
        <v>2.4281298096070396E-4</v>
      </c>
      <c r="W281" s="45">
        <f t="shared" si="9"/>
        <v>1.9753318928287999E-3</v>
      </c>
    </row>
    <row r="282" spans="1:23" x14ac:dyDescent="0.2">
      <c r="A282" s="43">
        <v>5081</v>
      </c>
      <c r="B282" s="43">
        <v>5081</v>
      </c>
      <c r="C282" s="43">
        <v>1700</v>
      </c>
      <c r="D282" s="43">
        <v>1700</v>
      </c>
      <c r="E282" s="43" t="s">
        <v>372</v>
      </c>
      <c r="F282" s="43" t="s">
        <v>404</v>
      </c>
      <c r="G282" s="44">
        <v>0.107169019384</v>
      </c>
      <c r="H282" s="44">
        <v>4.33698E-2</v>
      </c>
      <c r="I282" s="43" t="s">
        <v>405</v>
      </c>
      <c r="J282" s="43" t="s">
        <v>406</v>
      </c>
      <c r="K282" s="43">
        <v>3</v>
      </c>
      <c r="L282" s="43">
        <v>10</v>
      </c>
      <c r="M282" s="43" t="s">
        <v>407</v>
      </c>
      <c r="N282" s="43" t="s">
        <v>450</v>
      </c>
      <c r="O282" s="43" t="s">
        <v>408</v>
      </c>
      <c r="P282" s="44">
        <v>1157.29660721</v>
      </c>
      <c r="Q282" s="44">
        <v>4668.2638112599998</v>
      </c>
      <c r="R282" s="45">
        <v>1.7750239999999999</v>
      </c>
      <c r="S282" s="45">
        <v>7.8337940000000001</v>
      </c>
      <c r="T282" s="45">
        <v>0.78300000000000003</v>
      </c>
      <c r="U282" s="45">
        <v>0.6</v>
      </c>
      <c r="V282" s="45">
        <f t="shared" si="8"/>
        <v>1.6705188584918398E-2</v>
      </c>
      <c r="W282" s="45">
        <f t="shared" si="9"/>
        <v>0.13590003160848002</v>
      </c>
    </row>
    <row r="283" spans="1:23" x14ac:dyDescent="0.2">
      <c r="A283" s="43">
        <v>5082</v>
      </c>
      <c r="B283" s="43">
        <v>5082</v>
      </c>
      <c r="C283" s="43">
        <v>1700</v>
      </c>
      <c r="D283" s="43">
        <v>1700</v>
      </c>
      <c r="E283" s="43" t="s">
        <v>372</v>
      </c>
      <c r="F283" s="43" t="s">
        <v>404</v>
      </c>
      <c r="G283" s="44">
        <v>9.0660882603899998E-2</v>
      </c>
      <c r="H283" s="44">
        <v>3.6689199999999998E-2</v>
      </c>
      <c r="I283" s="43" t="s">
        <v>405</v>
      </c>
      <c r="J283" s="43" t="s">
        <v>406</v>
      </c>
      <c r="K283" s="43">
        <v>3</v>
      </c>
      <c r="L283" s="43">
        <v>10</v>
      </c>
      <c r="M283" s="43" t="s">
        <v>407</v>
      </c>
      <c r="N283" s="43" t="s">
        <v>450</v>
      </c>
      <c r="O283" s="43" t="s">
        <v>408</v>
      </c>
      <c r="P283" s="44">
        <v>969.68828618099997</v>
      </c>
      <c r="Q283" s="44">
        <v>3949.17224949</v>
      </c>
      <c r="R283" s="45">
        <v>1.7750239999999999</v>
      </c>
      <c r="S283" s="45">
        <v>7.8337940000000001</v>
      </c>
      <c r="T283" s="45">
        <v>0.78300000000000003</v>
      </c>
      <c r="U283" s="45">
        <v>0.6</v>
      </c>
      <c r="V283" s="45">
        <f t="shared" si="8"/>
        <v>1.4131953687353595E-2</v>
      </c>
      <c r="W283" s="45">
        <f t="shared" si="9"/>
        <v>0.11496625392991999</v>
      </c>
    </row>
    <row r="284" spans="1:23" x14ac:dyDescent="0.2">
      <c r="A284" s="43">
        <v>5084</v>
      </c>
      <c r="B284" s="43">
        <v>5084</v>
      </c>
      <c r="C284" s="43">
        <v>1700</v>
      </c>
      <c r="D284" s="43">
        <v>1700</v>
      </c>
      <c r="E284" s="43" t="s">
        <v>372</v>
      </c>
      <c r="F284" s="43" t="s">
        <v>404</v>
      </c>
      <c r="G284" s="44">
        <v>0.18997076184700001</v>
      </c>
      <c r="H284" s="44">
        <v>7.68784E-2</v>
      </c>
      <c r="I284" s="43" t="s">
        <v>405</v>
      </c>
      <c r="J284" s="43" t="s">
        <v>406</v>
      </c>
      <c r="K284" s="43">
        <v>3</v>
      </c>
      <c r="L284" s="43">
        <v>10</v>
      </c>
      <c r="M284" s="43" t="s">
        <v>407</v>
      </c>
      <c r="N284" s="43" t="s">
        <v>450</v>
      </c>
      <c r="O284" s="43" t="s">
        <v>408</v>
      </c>
      <c r="P284" s="44">
        <v>1369.04047154</v>
      </c>
      <c r="Q284" s="44">
        <v>8275.0932855999999</v>
      </c>
      <c r="R284" s="45">
        <v>1.7750239999999999</v>
      </c>
      <c r="S284" s="45">
        <v>7.8337940000000001</v>
      </c>
      <c r="T284" s="45">
        <v>0.78300000000000003</v>
      </c>
      <c r="U284" s="45">
        <v>0.6</v>
      </c>
      <c r="V284" s="45">
        <f t="shared" si="8"/>
        <v>2.9612038102707197E-2</v>
      </c>
      <c r="W284" s="45">
        <f t="shared" si="9"/>
        <v>0.24089981945984001</v>
      </c>
    </row>
    <row r="285" spans="1:23" x14ac:dyDescent="0.2">
      <c r="A285" s="43">
        <v>5098</v>
      </c>
      <c r="B285" s="43">
        <v>5098</v>
      </c>
      <c r="C285" s="43">
        <v>1700</v>
      </c>
      <c r="D285" s="43">
        <v>1700</v>
      </c>
      <c r="E285" s="43" t="s">
        <v>372</v>
      </c>
      <c r="F285" s="43" t="s">
        <v>426</v>
      </c>
      <c r="G285" s="44">
        <v>7.1102158121799999E-2</v>
      </c>
      <c r="H285" s="44">
        <v>2.8774000000000001E-2</v>
      </c>
      <c r="I285" s="43" t="s">
        <v>405</v>
      </c>
      <c r="J285" s="43" t="s">
        <v>406</v>
      </c>
      <c r="K285" s="43">
        <v>3</v>
      </c>
      <c r="L285" s="43">
        <v>10</v>
      </c>
      <c r="M285" s="43" t="s">
        <v>407</v>
      </c>
      <c r="N285" s="43" t="s">
        <v>450</v>
      </c>
      <c r="O285" s="43" t="s">
        <v>408</v>
      </c>
      <c r="P285" s="44">
        <v>712.61811334399999</v>
      </c>
      <c r="Q285" s="44">
        <v>3097.19761896</v>
      </c>
      <c r="R285" s="45">
        <v>1.7750239999999999</v>
      </c>
      <c r="S285" s="45">
        <v>7.8337940000000001</v>
      </c>
      <c r="T285" s="45">
        <v>0.78300000000000003</v>
      </c>
      <c r="U285" s="45">
        <v>0.6</v>
      </c>
      <c r="V285" s="45">
        <f t="shared" si="8"/>
        <v>1.1083175304991998E-2</v>
      </c>
      <c r="W285" s="45">
        <f t="shared" si="9"/>
        <v>9.0163835422400015E-2</v>
      </c>
    </row>
    <row r="286" spans="1:23" x14ac:dyDescent="0.2">
      <c r="A286" s="43">
        <v>5103</v>
      </c>
      <c r="B286" s="43">
        <v>5103</v>
      </c>
      <c r="C286" s="43">
        <v>1700</v>
      </c>
      <c r="D286" s="43">
        <v>1700</v>
      </c>
      <c r="E286" s="43" t="s">
        <v>372</v>
      </c>
      <c r="F286" s="43" t="s">
        <v>426</v>
      </c>
      <c r="G286" s="44">
        <v>1.2805390461699999</v>
      </c>
      <c r="H286" s="44">
        <v>0.51821600000000001</v>
      </c>
      <c r="I286" s="43" t="s">
        <v>405</v>
      </c>
      <c r="J286" s="43" t="s">
        <v>406</v>
      </c>
      <c r="K286" s="43">
        <v>3</v>
      </c>
      <c r="L286" s="43">
        <v>10</v>
      </c>
      <c r="M286" s="43" t="s">
        <v>407</v>
      </c>
      <c r="N286" s="43" t="s">
        <v>450</v>
      </c>
      <c r="O286" s="43" t="s">
        <v>408</v>
      </c>
      <c r="P286" s="44">
        <v>1942.16117977</v>
      </c>
      <c r="Q286" s="44">
        <v>55780.057730100001</v>
      </c>
      <c r="R286" s="45">
        <v>1.7750239999999999</v>
      </c>
      <c r="S286" s="45">
        <v>7.8337940000000001</v>
      </c>
      <c r="T286" s="45">
        <v>0.78300000000000003</v>
      </c>
      <c r="U286" s="45">
        <v>0.6</v>
      </c>
      <c r="V286" s="45">
        <f t="shared" si="8"/>
        <v>0.19960654666892799</v>
      </c>
      <c r="W286" s="45">
        <f t="shared" si="9"/>
        <v>1.6238389566016</v>
      </c>
    </row>
    <row r="287" spans="1:23" x14ac:dyDescent="0.2">
      <c r="A287" s="43">
        <v>5104</v>
      </c>
      <c r="B287" s="43">
        <v>5104</v>
      </c>
      <c r="C287" s="43">
        <v>1700</v>
      </c>
      <c r="D287" s="43">
        <v>1700</v>
      </c>
      <c r="E287" s="43" t="s">
        <v>372</v>
      </c>
      <c r="F287" s="43" t="s">
        <v>426</v>
      </c>
      <c r="G287" s="44">
        <v>7.9436172680699996E-2</v>
      </c>
      <c r="H287" s="44">
        <v>3.21467E-2</v>
      </c>
      <c r="I287" s="43" t="s">
        <v>405</v>
      </c>
      <c r="J287" s="43" t="s">
        <v>406</v>
      </c>
      <c r="K287" s="43">
        <v>3</v>
      </c>
      <c r="L287" s="43">
        <v>10</v>
      </c>
      <c r="M287" s="43" t="s">
        <v>407</v>
      </c>
      <c r="N287" s="43" t="s">
        <v>450</v>
      </c>
      <c r="O287" s="43" t="s">
        <v>408</v>
      </c>
      <c r="P287" s="44">
        <v>346.620274634</v>
      </c>
      <c r="Q287" s="44">
        <v>3460.2258410200002</v>
      </c>
      <c r="R287" s="45">
        <v>1.7750239999999999</v>
      </c>
      <c r="S287" s="45">
        <v>7.8337940000000001</v>
      </c>
      <c r="T287" s="45">
        <v>0.78300000000000003</v>
      </c>
      <c r="U287" s="45">
        <v>0.6</v>
      </c>
      <c r="V287" s="45">
        <f t="shared" si="8"/>
        <v>1.2382272592513599E-2</v>
      </c>
      <c r="W287" s="45">
        <f t="shared" si="9"/>
        <v>0.10073225023192001</v>
      </c>
    </row>
    <row r="288" spans="1:23" x14ac:dyDescent="0.2">
      <c r="A288" s="43">
        <v>5110</v>
      </c>
      <c r="B288" s="43">
        <v>5110</v>
      </c>
      <c r="C288" s="43">
        <v>1700</v>
      </c>
      <c r="D288" s="43">
        <v>1700</v>
      </c>
      <c r="E288" s="43" t="s">
        <v>372</v>
      </c>
      <c r="F288" s="43" t="s">
        <v>426</v>
      </c>
      <c r="G288" s="44">
        <v>0.427704267591</v>
      </c>
      <c r="H288" s="44">
        <v>0.17308599999999999</v>
      </c>
      <c r="I288" s="43" t="s">
        <v>405</v>
      </c>
      <c r="J288" s="43" t="s">
        <v>406</v>
      </c>
      <c r="K288" s="43">
        <v>3</v>
      </c>
      <c r="L288" s="43">
        <v>10</v>
      </c>
      <c r="M288" s="43" t="s">
        <v>407</v>
      </c>
      <c r="N288" s="43" t="s">
        <v>450</v>
      </c>
      <c r="O288" s="43" t="s">
        <v>408</v>
      </c>
      <c r="P288" s="44">
        <v>1331.97179699</v>
      </c>
      <c r="Q288" s="44">
        <v>18630.723373199999</v>
      </c>
      <c r="R288" s="45">
        <v>1.7750239999999999</v>
      </c>
      <c r="S288" s="45">
        <v>7.8337940000000001</v>
      </c>
      <c r="T288" s="45">
        <v>0.78300000000000003</v>
      </c>
      <c r="U288" s="45">
        <v>0.6</v>
      </c>
      <c r="V288" s="45">
        <f t="shared" si="8"/>
        <v>6.6669301481887988E-2</v>
      </c>
      <c r="W288" s="45">
        <f t="shared" si="9"/>
        <v>0.54236802731360001</v>
      </c>
    </row>
    <row r="289" spans="1:23" x14ac:dyDescent="0.2">
      <c r="A289" s="43">
        <v>5111</v>
      </c>
      <c r="B289" s="43">
        <v>5111</v>
      </c>
      <c r="C289" s="43">
        <v>1700</v>
      </c>
      <c r="D289" s="43">
        <v>1700</v>
      </c>
      <c r="E289" s="43" t="s">
        <v>372</v>
      </c>
      <c r="F289" s="43" t="s">
        <v>426</v>
      </c>
      <c r="G289" s="44">
        <v>0.31996275977799998</v>
      </c>
      <c r="H289" s="44">
        <v>0.12948399999999999</v>
      </c>
      <c r="I289" s="43" t="s">
        <v>405</v>
      </c>
      <c r="J289" s="43" t="s">
        <v>406</v>
      </c>
      <c r="K289" s="43">
        <v>3</v>
      </c>
      <c r="L289" s="43">
        <v>10</v>
      </c>
      <c r="M289" s="43" t="s">
        <v>407</v>
      </c>
      <c r="N289" s="43" t="s">
        <v>450</v>
      </c>
      <c r="O289" s="43" t="s">
        <v>408</v>
      </c>
      <c r="P289" s="44">
        <v>859.11413310499995</v>
      </c>
      <c r="Q289" s="44">
        <v>13937.522065700001</v>
      </c>
      <c r="R289" s="45">
        <v>1.7750239999999999</v>
      </c>
      <c r="S289" s="45">
        <v>7.8337940000000001</v>
      </c>
      <c r="T289" s="45">
        <v>0.78300000000000003</v>
      </c>
      <c r="U289" s="45">
        <v>0.6</v>
      </c>
      <c r="V289" s="45">
        <f t="shared" si="8"/>
        <v>4.9874674052671986E-2</v>
      </c>
      <c r="W289" s="45">
        <f t="shared" si="9"/>
        <v>0.40574039291840003</v>
      </c>
    </row>
    <row r="290" spans="1:23" x14ac:dyDescent="0.2">
      <c r="A290" s="43">
        <v>5112</v>
      </c>
      <c r="B290" s="43">
        <v>5112</v>
      </c>
      <c r="C290" s="43">
        <v>1700</v>
      </c>
      <c r="D290" s="43">
        <v>1700</v>
      </c>
      <c r="E290" s="43" t="s">
        <v>372</v>
      </c>
      <c r="F290" s="43" t="s">
        <v>426</v>
      </c>
      <c r="G290" s="44">
        <v>0.77483790001599995</v>
      </c>
      <c r="H290" s="44">
        <v>0.31356600000000001</v>
      </c>
      <c r="I290" s="43" t="s">
        <v>405</v>
      </c>
      <c r="J290" s="43" t="s">
        <v>406</v>
      </c>
      <c r="K290" s="43">
        <v>3</v>
      </c>
      <c r="L290" s="43">
        <v>10</v>
      </c>
      <c r="M290" s="43" t="s">
        <v>407</v>
      </c>
      <c r="N290" s="43" t="s">
        <v>450</v>
      </c>
      <c r="O290" s="43" t="s">
        <v>408</v>
      </c>
      <c r="P290" s="44">
        <v>953.63169134400005</v>
      </c>
      <c r="Q290" s="44">
        <v>33751.803917099998</v>
      </c>
      <c r="R290" s="45">
        <v>1.7750239999999999</v>
      </c>
      <c r="S290" s="45">
        <v>7.8337940000000001</v>
      </c>
      <c r="T290" s="45">
        <v>0.78300000000000003</v>
      </c>
      <c r="U290" s="45">
        <v>0.6</v>
      </c>
      <c r="V290" s="45">
        <f t="shared" si="8"/>
        <v>0.12077941710172797</v>
      </c>
      <c r="W290" s="45">
        <f t="shared" si="9"/>
        <v>0.98256457976160005</v>
      </c>
    </row>
    <row r="291" spans="1:23" x14ac:dyDescent="0.2">
      <c r="A291" s="43">
        <v>5121</v>
      </c>
      <c r="B291" s="43">
        <v>5121</v>
      </c>
      <c r="C291" s="43">
        <v>1700</v>
      </c>
      <c r="D291" s="43">
        <v>1700</v>
      </c>
      <c r="E291" s="43" t="s">
        <v>372</v>
      </c>
      <c r="F291" s="43" t="s">
        <v>426</v>
      </c>
      <c r="G291" s="44">
        <v>1.4964261677799999</v>
      </c>
      <c r="H291" s="44">
        <v>0.60558199999999995</v>
      </c>
      <c r="I291" s="43" t="s">
        <v>405</v>
      </c>
      <c r="J291" s="43" t="s">
        <v>406</v>
      </c>
      <c r="K291" s="43">
        <v>3</v>
      </c>
      <c r="L291" s="43">
        <v>10</v>
      </c>
      <c r="M291" s="43" t="s">
        <v>407</v>
      </c>
      <c r="N291" s="43" t="s">
        <v>450</v>
      </c>
      <c r="O291" s="43" t="s">
        <v>408</v>
      </c>
      <c r="P291" s="44">
        <v>2646.3031012500001</v>
      </c>
      <c r="Q291" s="44">
        <v>65184.063131199997</v>
      </c>
      <c r="R291" s="45">
        <v>1.7750239999999999</v>
      </c>
      <c r="S291" s="45">
        <v>7.8337940000000001</v>
      </c>
      <c r="T291" s="45">
        <v>0.78300000000000003</v>
      </c>
      <c r="U291" s="45">
        <v>0.6</v>
      </c>
      <c r="V291" s="45">
        <f t="shared" si="8"/>
        <v>0.23325820072105594</v>
      </c>
      <c r="W291" s="45">
        <f t="shared" si="9"/>
        <v>1.8976018552431999</v>
      </c>
    </row>
    <row r="292" spans="1:23" x14ac:dyDescent="0.2">
      <c r="A292" s="43">
        <v>5123</v>
      </c>
      <c r="B292" s="43">
        <v>5123</v>
      </c>
      <c r="C292" s="43">
        <v>1700</v>
      </c>
      <c r="D292" s="43">
        <v>1700</v>
      </c>
      <c r="E292" s="43" t="s">
        <v>372</v>
      </c>
      <c r="F292" s="43" t="s">
        <v>426</v>
      </c>
      <c r="G292" s="44">
        <v>0.121928045813</v>
      </c>
      <c r="H292" s="44">
        <v>4.9342499999999997E-2</v>
      </c>
      <c r="I292" s="43" t="s">
        <v>405</v>
      </c>
      <c r="J292" s="43" t="s">
        <v>406</v>
      </c>
      <c r="K292" s="43">
        <v>3</v>
      </c>
      <c r="L292" s="43">
        <v>10</v>
      </c>
      <c r="M292" s="43" t="s">
        <v>407</v>
      </c>
      <c r="N292" s="43" t="s">
        <v>450</v>
      </c>
      <c r="O292" s="43" t="s">
        <v>408</v>
      </c>
      <c r="P292" s="44">
        <v>507.45871566300002</v>
      </c>
      <c r="Q292" s="44">
        <v>5311.1644309000003</v>
      </c>
      <c r="R292" s="45">
        <v>1.7750239999999999</v>
      </c>
      <c r="S292" s="45">
        <v>7.8337940000000001</v>
      </c>
      <c r="T292" s="45">
        <v>0.78300000000000003</v>
      </c>
      <c r="U292" s="45">
        <v>0.6</v>
      </c>
      <c r="V292" s="45">
        <f t="shared" si="8"/>
        <v>1.9005754413239994E-2</v>
      </c>
      <c r="W292" s="45">
        <f t="shared" si="9"/>
        <v>0.15461559217800003</v>
      </c>
    </row>
    <row r="293" spans="1:23" x14ac:dyDescent="0.2">
      <c r="A293" s="43">
        <v>5150</v>
      </c>
      <c r="B293" s="43">
        <v>5150</v>
      </c>
      <c r="C293" s="43">
        <v>1710</v>
      </c>
      <c r="D293" s="43">
        <v>1710</v>
      </c>
      <c r="E293" s="43" t="s">
        <v>372</v>
      </c>
      <c r="F293" s="43" t="s">
        <v>478</v>
      </c>
      <c r="G293" s="44">
        <v>0.58870880370400003</v>
      </c>
      <c r="H293" s="44">
        <v>0.23824200000000001</v>
      </c>
      <c r="I293" s="43" t="s">
        <v>405</v>
      </c>
      <c r="J293" s="43" t="s">
        <v>406</v>
      </c>
      <c r="K293" s="43">
        <v>3</v>
      </c>
      <c r="L293" s="43">
        <v>10</v>
      </c>
      <c r="M293" s="43" t="s">
        <v>407</v>
      </c>
      <c r="N293" s="43" t="s">
        <v>601</v>
      </c>
      <c r="O293" s="43" t="s">
        <v>408</v>
      </c>
      <c r="P293" s="44">
        <v>2344.3382937000001</v>
      </c>
      <c r="Q293" s="44">
        <v>25644.052912800002</v>
      </c>
      <c r="R293" s="45">
        <v>1.7750239999999999</v>
      </c>
      <c r="S293" s="45">
        <v>7.8337940000000001</v>
      </c>
      <c r="T293" s="45">
        <v>0.78300000000000003</v>
      </c>
      <c r="U293" s="45">
        <v>0.6</v>
      </c>
      <c r="V293" s="45">
        <f t="shared" si="8"/>
        <v>9.1766103114335987E-2</v>
      </c>
      <c r="W293" s="45">
        <f t="shared" si="9"/>
        <v>0.74653550005920011</v>
      </c>
    </row>
    <row r="294" spans="1:23" x14ac:dyDescent="0.2">
      <c r="A294" s="43">
        <v>5186</v>
      </c>
      <c r="B294" s="43">
        <v>5549</v>
      </c>
      <c r="C294" s="43">
        <v>1850</v>
      </c>
      <c r="D294" s="43">
        <v>1850</v>
      </c>
      <c r="E294" s="43" t="s">
        <v>372</v>
      </c>
      <c r="F294" s="43" t="s">
        <v>426</v>
      </c>
      <c r="G294" s="44">
        <v>0.180582801574</v>
      </c>
      <c r="H294" s="44">
        <v>7.30793E-2</v>
      </c>
      <c r="I294" s="43" t="s">
        <v>405</v>
      </c>
      <c r="J294" s="43" t="s">
        <v>406</v>
      </c>
      <c r="K294" s="43">
        <v>23</v>
      </c>
      <c r="L294" s="43">
        <v>10</v>
      </c>
      <c r="M294" s="43" t="s">
        <v>407</v>
      </c>
      <c r="N294" s="43" t="s">
        <v>602</v>
      </c>
      <c r="O294" s="43" t="s">
        <v>603</v>
      </c>
      <c r="P294" s="44">
        <v>2470.9193721000001</v>
      </c>
      <c r="Q294" s="44">
        <v>7866.1553718599998</v>
      </c>
      <c r="R294" s="45">
        <v>1.167327</v>
      </c>
      <c r="S294" s="45">
        <v>27.220782</v>
      </c>
      <c r="T294" s="45">
        <v>0.78300000000000003</v>
      </c>
      <c r="U294" s="45">
        <v>0.6</v>
      </c>
      <c r="V294" s="45">
        <f t="shared" si="8"/>
        <v>1.8511714486748695E-2</v>
      </c>
      <c r="W294" s="45">
        <f t="shared" si="9"/>
        <v>0.79571027760503998</v>
      </c>
    </row>
    <row r="295" spans="1:23" x14ac:dyDescent="0.2">
      <c r="A295" s="43">
        <v>5197</v>
      </c>
      <c r="B295" s="43">
        <v>6006</v>
      </c>
      <c r="C295" s="43">
        <v>1900</v>
      </c>
      <c r="D295" s="43">
        <v>1900</v>
      </c>
      <c r="E295" s="43" t="s">
        <v>372</v>
      </c>
      <c r="F295" s="43" t="s">
        <v>404</v>
      </c>
      <c r="G295" s="44">
        <v>0.36551879713800001</v>
      </c>
      <c r="H295" s="44">
        <v>0.14792</v>
      </c>
      <c r="I295" s="43" t="s">
        <v>405</v>
      </c>
      <c r="J295" s="43" t="s">
        <v>406</v>
      </c>
      <c r="K295" s="43">
        <v>70</v>
      </c>
      <c r="L295" s="43">
        <v>10</v>
      </c>
      <c r="M295" s="43" t="s">
        <v>407</v>
      </c>
      <c r="N295" s="43" t="s">
        <v>410</v>
      </c>
      <c r="O295" s="43" t="s">
        <v>411</v>
      </c>
      <c r="P295" s="44">
        <v>1117.1106238299999</v>
      </c>
      <c r="Q295" s="44">
        <v>15921.9351154</v>
      </c>
      <c r="R295" s="45">
        <v>0.19295699999999999</v>
      </c>
      <c r="S295" s="45">
        <v>1.1817740000000001</v>
      </c>
      <c r="T295" s="45">
        <v>0.78300000000000003</v>
      </c>
      <c r="U295" s="45">
        <v>0.6</v>
      </c>
      <c r="V295" s="45">
        <f t="shared" si="8"/>
        <v>6.1936572784799986E-3</v>
      </c>
      <c r="W295" s="45">
        <f t="shared" si="9"/>
        <v>6.9923204032000016E-2</v>
      </c>
    </row>
    <row r="296" spans="1:23" x14ac:dyDescent="0.2">
      <c r="A296" s="43">
        <v>5200</v>
      </c>
      <c r="B296" s="43">
        <v>6009</v>
      </c>
      <c r="C296" s="43">
        <v>1900</v>
      </c>
      <c r="D296" s="43">
        <v>1900</v>
      </c>
      <c r="E296" s="43" t="s">
        <v>372</v>
      </c>
      <c r="F296" s="43" t="s">
        <v>404</v>
      </c>
      <c r="G296" s="44">
        <v>0.43468264388</v>
      </c>
      <c r="H296" s="44">
        <v>0.17591000000000001</v>
      </c>
      <c r="I296" s="43" t="s">
        <v>405</v>
      </c>
      <c r="J296" s="43" t="s">
        <v>406</v>
      </c>
      <c r="K296" s="43">
        <v>70</v>
      </c>
      <c r="L296" s="43">
        <v>10</v>
      </c>
      <c r="M296" s="43" t="s">
        <v>407</v>
      </c>
      <c r="N296" s="43" t="s">
        <v>410</v>
      </c>
      <c r="O296" s="43" t="s">
        <v>411</v>
      </c>
      <c r="P296" s="44">
        <v>2845.1466499899998</v>
      </c>
      <c r="Q296" s="44">
        <v>18934.700228400001</v>
      </c>
      <c r="R296" s="45">
        <v>0.19295699999999999</v>
      </c>
      <c r="S296" s="45">
        <v>1.1817740000000001</v>
      </c>
      <c r="T296" s="45">
        <v>0.78300000000000003</v>
      </c>
      <c r="U296" s="45">
        <v>0.6</v>
      </c>
      <c r="V296" s="45">
        <f t="shared" si="8"/>
        <v>7.3656452937899981E-3</v>
      </c>
      <c r="W296" s="45">
        <f t="shared" si="9"/>
        <v>8.3154345736000015E-2</v>
      </c>
    </row>
    <row r="297" spans="1:23" x14ac:dyDescent="0.2">
      <c r="A297" s="43">
        <v>5202</v>
      </c>
      <c r="B297" s="43">
        <v>6011</v>
      </c>
      <c r="C297" s="43">
        <v>1900</v>
      </c>
      <c r="D297" s="43">
        <v>1900</v>
      </c>
      <c r="E297" s="43" t="s">
        <v>372</v>
      </c>
      <c r="F297" s="43" t="s">
        <v>404</v>
      </c>
      <c r="G297" s="44">
        <v>3.28771219694E-2</v>
      </c>
      <c r="H297" s="44">
        <v>1.33049E-2</v>
      </c>
      <c r="I297" s="43" t="s">
        <v>405</v>
      </c>
      <c r="J297" s="43" t="s">
        <v>406</v>
      </c>
      <c r="K297" s="43">
        <v>70</v>
      </c>
      <c r="L297" s="43">
        <v>10</v>
      </c>
      <c r="M297" s="43" t="s">
        <v>407</v>
      </c>
      <c r="N297" s="43" t="s">
        <v>410</v>
      </c>
      <c r="O297" s="43" t="s">
        <v>411</v>
      </c>
      <c r="P297" s="44">
        <v>874.24578216800001</v>
      </c>
      <c r="Q297" s="44">
        <v>1432.1217044800001</v>
      </c>
      <c r="R297" s="45">
        <v>0.19295699999999999</v>
      </c>
      <c r="S297" s="45">
        <v>1.1817740000000001</v>
      </c>
      <c r="T297" s="45">
        <v>0.78300000000000003</v>
      </c>
      <c r="U297" s="45">
        <v>0.6</v>
      </c>
      <c r="V297" s="45">
        <f t="shared" si="8"/>
        <v>5.5709836887809995E-4</v>
      </c>
      <c r="W297" s="45">
        <f t="shared" si="9"/>
        <v>6.2893539570400003E-3</v>
      </c>
    </row>
    <row r="298" spans="1:23" x14ac:dyDescent="0.2">
      <c r="A298" s="43">
        <v>5203</v>
      </c>
      <c r="B298" s="43">
        <v>6012</v>
      </c>
      <c r="C298" s="43">
        <v>1900</v>
      </c>
      <c r="D298" s="43">
        <v>1900</v>
      </c>
      <c r="E298" s="43" t="s">
        <v>372</v>
      </c>
      <c r="F298" s="43" t="s">
        <v>404</v>
      </c>
      <c r="G298" s="44">
        <v>6.09356226346</v>
      </c>
      <c r="H298" s="44">
        <v>2.4659800000000001</v>
      </c>
      <c r="I298" s="43" t="s">
        <v>405</v>
      </c>
      <c r="J298" s="43" t="s">
        <v>406</v>
      </c>
      <c r="K298" s="43">
        <v>70</v>
      </c>
      <c r="L298" s="43">
        <v>10</v>
      </c>
      <c r="M298" s="43" t="s">
        <v>407</v>
      </c>
      <c r="N298" s="43" t="s">
        <v>410</v>
      </c>
      <c r="O298" s="43" t="s">
        <v>411</v>
      </c>
      <c r="P298" s="44">
        <v>2606.8862908000001</v>
      </c>
      <c r="Q298" s="44">
        <v>265434.51045499998</v>
      </c>
      <c r="R298" s="45">
        <v>0.19295699999999999</v>
      </c>
      <c r="S298" s="45">
        <v>1.1817740000000001</v>
      </c>
      <c r="T298" s="45">
        <v>0.78300000000000003</v>
      </c>
      <c r="U298" s="45">
        <v>0.6</v>
      </c>
      <c r="V298" s="45">
        <f t="shared" si="8"/>
        <v>0.10325469832061998</v>
      </c>
      <c r="W298" s="45">
        <f t="shared" si="9"/>
        <v>1.1656924194080003</v>
      </c>
    </row>
    <row r="299" spans="1:23" x14ac:dyDescent="0.2">
      <c r="A299" s="43">
        <v>5302</v>
      </c>
      <c r="B299" s="43">
        <v>5224</v>
      </c>
      <c r="C299" s="43">
        <v>1710</v>
      </c>
      <c r="D299" s="43">
        <v>1710</v>
      </c>
      <c r="E299" s="43" t="s">
        <v>372</v>
      </c>
      <c r="F299" s="43" t="s">
        <v>404</v>
      </c>
      <c r="G299" s="44">
        <v>1.2094586733699999</v>
      </c>
      <c r="H299" s="44">
        <v>0.48945100000000002</v>
      </c>
      <c r="I299" s="43" t="s">
        <v>405</v>
      </c>
      <c r="J299" s="43" t="s">
        <v>406</v>
      </c>
      <c r="K299" s="43">
        <v>3</v>
      </c>
      <c r="L299" s="43">
        <v>10</v>
      </c>
      <c r="M299" s="43" t="s">
        <v>407</v>
      </c>
      <c r="N299" s="43" t="s">
        <v>601</v>
      </c>
      <c r="O299" s="43" t="s">
        <v>408</v>
      </c>
      <c r="P299" s="44">
        <v>2089.8187572400002</v>
      </c>
      <c r="Q299" s="44">
        <v>52683.8090763</v>
      </c>
      <c r="R299" s="45">
        <v>1.7750239999999999</v>
      </c>
      <c r="S299" s="45">
        <v>7.8337940000000001</v>
      </c>
      <c r="T299" s="45">
        <v>0.78300000000000003</v>
      </c>
      <c r="U299" s="45">
        <v>0.6</v>
      </c>
      <c r="V299" s="45">
        <f t="shared" si="8"/>
        <v>0.18852683798580799</v>
      </c>
      <c r="W299" s="45">
        <f t="shared" si="9"/>
        <v>1.5337033228376002</v>
      </c>
    </row>
    <row r="300" spans="1:23" x14ac:dyDescent="0.2">
      <c r="A300" s="43">
        <v>5303</v>
      </c>
      <c r="B300" s="43">
        <v>5225</v>
      </c>
      <c r="C300" s="43">
        <v>1710</v>
      </c>
      <c r="D300" s="43">
        <v>1710</v>
      </c>
      <c r="E300" s="43" t="s">
        <v>372</v>
      </c>
      <c r="F300" s="43" t="s">
        <v>404</v>
      </c>
      <c r="G300" s="44">
        <v>1.088146064</v>
      </c>
      <c r="H300" s="44">
        <v>0.440357</v>
      </c>
      <c r="I300" s="43" t="s">
        <v>405</v>
      </c>
      <c r="J300" s="43" t="s">
        <v>406</v>
      </c>
      <c r="K300" s="43">
        <v>3</v>
      </c>
      <c r="L300" s="43">
        <v>10</v>
      </c>
      <c r="M300" s="43" t="s">
        <v>407</v>
      </c>
      <c r="N300" s="43" t="s">
        <v>601</v>
      </c>
      <c r="O300" s="43" t="s">
        <v>408</v>
      </c>
      <c r="P300" s="44">
        <v>1394.0532105899999</v>
      </c>
      <c r="Q300" s="44">
        <v>47399.452949400002</v>
      </c>
      <c r="R300" s="45">
        <v>1.7750239999999999</v>
      </c>
      <c r="S300" s="45">
        <v>7.8337940000000001</v>
      </c>
      <c r="T300" s="45">
        <v>0.78300000000000003</v>
      </c>
      <c r="U300" s="45">
        <v>0.6</v>
      </c>
      <c r="V300" s="45">
        <f t="shared" si="8"/>
        <v>0.16961680085425598</v>
      </c>
      <c r="W300" s="45">
        <f t="shared" si="9"/>
        <v>1.3798664097832001</v>
      </c>
    </row>
    <row r="301" spans="1:23" x14ac:dyDescent="0.2">
      <c r="A301" s="43">
        <v>5311</v>
      </c>
      <c r="B301" s="43">
        <v>5233</v>
      </c>
      <c r="C301" s="43">
        <v>1710</v>
      </c>
      <c r="D301" s="43">
        <v>1710</v>
      </c>
      <c r="E301" s="43" t="s">
        <v>372</v>
      </c>
      <c r="F301" s="43" t="s">
        <v>404</v>
      </c>
      <c r="G301" s="44">
        <v>1.10832362636</v>
      </c>
      <c r="H301" s="44">
        <v>0.44852300000000001</v>
      </c>
      <c r="I301" s="43" t="s">
        <v>405</v>
      </c>
      <c r="J301" s="43" t="s">
        <v>406</v>
      </c>
      <c r="K301" s="43">
        <v>3</v>
      </c>
      <c r="L301" s="43">
        <v>10</v>
      </c>
      <c r="M301" s="43" t="s">
        <v>407</v>
      </c>
      <c r="N301" s="43" t="s">
        <v>601</v>
      </c>
      <c r="O301" s="43" t="s">
        <v>408</v>
      </c>
      <c r="P301" s="44">
        <v>2752.8361836200002</v>
      </c>
      <c r="Q301" s="44">
        <v>48278.384050200002</v>
      </c>
      <c r="R301" s="45">
        <v>1.7750239999999999</v>
      </c>
      <c r="S301" s="45">
        <v>7.8337940000000001</v>
      </c>
      <c r="T301" s="45">
        <v>0.78300000000000003</v>
      </c>
      <c r="U301" s="45">
        <v>0.6</v>
      </c>
      <c r="V301" s="45">
        <f t="shared" si="8"/>
        <v>0.17276218243278396</v>
      </c>
      <c r="W301" s="45">
        <f t="shared" si="9"/>
        <v>1.4054547145048</v>
      </c>
    </row>
    <row r="302" spans="1:23" x14ac:dyDescent="0.2">
      <c r="A302" s="43">
        <v>5333</v>
      </c>
      <c r="B302" s="43">
        <v>5255</v>
      </c>
      <c r="C302" s="43">
        <v>1710</v>
      </c>
      <c r="D302" s="43">
        <v>1710</v>
      </c>
      <c r="E302" s="43" t="s">
        <v>372</v>
      </c>
      <c r="F302" s="43" t="s">
        <v>404</v>
      </c>
      <c r="G302" s="44">
        <v>2.482764938E-2</v>
      </c>
      <c r="H302" s="44">
        <v>1.00474E-2</v>
      </c>
      <c r="I302" s="43" t="s">
        <v>405</v>
      </c>
      <c r="J302" s="43" t="s">
        <v>406</v>
      </c>
      <c r="K302" s="43">
        <v>3</v>
      </c>
      <c r="L302" s="43">
        <v>10</v>
      </c>
      <c r="M302" s="43" t="s">
        <v>407</v>
      </c>
      <c r="N302" s="43" t="s">
        <v>601</v>
      </c>
      <c r="O302" s="43" t="s">
        <v>408</v>
      </c>
      <c r="P302" s="44">
        <v>841.41843669800005</v>
      </c>
      <c r="Q302" s="44">
        <v>1081.4880810300001</v>
      </c>
      <c r="R302" s="45">
        <v>1.7750239999999999</v>
      </c>
      <c r="S302" s="45">
        <v>7.8337940000000001</v>
      </c>
      <c r="T302" s="45">
        <v>0.78300000000000003</v>
      </c>
      <c r="U302" s="45">
        <v>0.6</v>
      </c>
      <c r="V302" s="45">
        <f t="shared" si="8"/>
        <v>3.8700596218591995E-3</v>
      </c>
      <c r="W302" s="45">
        <f t="shared" si="9"/>
        <v>3.1483704734239996E-2</v>
      </c>
    </row>
    <row r="303" spans="1:23" x14ac:dyDescent="0.2">
      <c r="A303" s="43">
        <v>5338</v>
      </c>
      <c r="B303" s="43">
        <v>5260</v>
      </c>
      <c r="C303" s="43">
        <v>1710</v>
      </c>
      <c r="D303" s="43">
        <v>1710</v>
      </c>
      <c r="E303" s="43" t="s">
        <v>372</v>
      </c>
      <c r="F303" s="43" t="s">
        <v>426</v>
      </c>
      <c r="G303" s="44">
        <v>0.38995946935999998</v>
      </c>
      <c r="H303" s="44">
        <v>0.15781100000000001</v>
      </c>
      <c r="I303" s="43" t="s">
        <v>405</v>
      </c>
      <c r="J303" s="43" t="s">
        <v>406</v>
      </c>
      <c r="K303" s="43">
        <v>3</v>
      </c>
      <c r="L303" s="43">
        <v>10</v>
      </c>
      <c r="M303" s="43" t="s">
        <v>407</v>
      </c>
      <c r="N303" s="43" t="s">
        <v>601</v>
      </c>
      <c r="O303" s="43" t="s">
        <v>408</v>
      </c>
      <c r="P303" s="44">
        <v>1380.3986824599999</v>
      </c>
      <c r="Q303" s="44">
        <v>16986.566538899999</v>
      </c>
      <c r="R303" s="45">
        <v>1.7750239999999999</v>
      </c>
      <c r="S303" s="45">
        <v>7.8337940000000001</v>
      </c>
      <c r="T303" s="45">
        <v>0.78300000000000003</v>
      </c>
      <c r="U303" s="45">
        <v>0.6</v>
      </c>
      <c r="V303" s="45">
        <f t="shared" si="8"/>
        <v>6.0785673804687988E-2</v>
      </c>
      <c r="W303" s="45">
        <f t="shared" si="9"/>
        <v>0.49450354597360002</v>
      </c>
    </row>
    <row r="304" spans="1:23" x14ac:dyDescent="0.2">
      <c r="A304" s="43">
        <v>5339</v>
      </c>
      <c r="B304" s="43">
        <v>5261</v>
      </c>
      <c r="C304" s="43">
        <v>1710</v>
      </c>
      <c r="D304" s="43">
        <v>1710</v>
      </c>
      <c r="E304" s="43" t="s">
        <v>372</v>
      </c>
      <c r="F304" s="43" t="s">
        <v>426</v>
      </c>
      <c r="G304" s="44">
        <v>1.2271293940400001</v>
      </c>
      <c r="H304" s="44">
        <v>0.49660199999999999</v>
      </c>
      <c r="I304" s="43" t="s">
        <v>405</v>
      </c>
      <c r="J304" s="43" t="s">
        <v>406</v>
      </c>
      <c r="K304" s="43">
        <v>3</v>
      </c>
      <c r="L304" s="43">
        <v>10</v>
      </c>
      <c r="M304" s="43" t="s">
        <v>407</v>
      </c>
      <c r="N304" s="43" t="s">
        <v>601</v>
      </c>
      <c r="O304" s="43" t="s">
        <v>408</v>
      </c>
      <c r="P304" s="44">
        <v>1078.11050486</v>
      </c>
      <c r="Q304" s="44">
        <v>53453.542589600002</v>
      </c>
      <c r="R304" s="45">
        <v>1.7750239999999999</v>
      </c>
      <c r="S304" s="45">
        <v>7.8337940000000001</v>
      </c>
      <c r="T304" s="45">
        <v>0.78300000000000003</v>
      </c>
      <c r="U304" s="45">
        <v>0.6</v>
      </c>
      <c r="V304" s="45">
        <f t="shared" si="8"/>
        <v>0.19128126165321596</v>
      </c>
      <c r="W304" s="45">
        <f t="shared" si="9"/>
        <v>1.5561111071952001</v>
      </c>
    </row>
    <row r="305" spans="1:23" x14ac:dyDescent="0.2">
      <c r="A305" s="43">
        <v>5340</v>
      </c>
      <c r="B305" s="43">
        <v>5262</v>
      </c>
      <c r="C305" s="43">
        <v>1710</v>
      </c>
      <c r="D305" s="43">
        <v>1710</v>
      </c>
      <c r="E305" s="43" t="s">
        <v>372</v>
      </c>
      <c r="F305" s="43" t="s">
        <v>426</v>
      </c>
      <c r="G305" s="44">
        <v>2.0511624352100001E-2</v>
      </c>
      <c r="H305" s="44">
        <v>8.3007600000000008E-3</v>
      </c>
      <c r="I305" s="43" t="s">
        <v>405</v>
      </c>
      <c r="J305" s="43" t="s">
        <v>406</v>
      </c>
      <c r="K305" s="43">
        <v>3</v>
      </c>
      <c r="L305" s="43">
        <v>10</v>
      </c>
      <c r="M305" s="43" t="s">
        <v>407</v>
      </c>
      <c r="N305" s="43" t="s">
        <v>601</v>
      </c>
      <c r="O305" s="43" t="s">
        <v>408</v>
      </c>
      <c r="P305" s="44">
        <v>174.00486748700001</v>
      </c>
      <c r="Q305" s="44">
        <v>893.48278283699995</v>
      </c>
      <c r="R305" s="45">
        <v>1.7750239999999999</v>
      </c>
      <c r="S305" s="45">
        <v>7.8337940000000001</v>
      </c>
      <c r="T305" s="45">
        <v>0.78300000000000003</v>
      </c>
      <c r="U305" s="45">
        <v>0.6</v>
      </c>
      <c r="V305" s="45">
        <f t="shared" si="8"/>
        <v>3.1972884633580797E-3</v>
      </c>
      <c r="W305" s="45">
        <f t="shared" si="9"/>
        <v>2.6010577553376005E-2</v>
      </c>
    </row>
    <row r="306" spans="1:23" x14ac:dyDescent="0.2">
      <c r="A306" s="43">
        <v>5344</v>
      </c>
      <c r="B306" s="43">
        <v>5266</v>
      </c>
      <c r="C306" s="43">
        <v>1710</v>
      </c>
      <c r="D306" s="43">
        <v>1710</v>
      </c>
      <c r="E306" s="43" t="s">
        <v>372</v>
      </c>
      <c r="F306" s="43" t="s">
        <v>426</v>
      </c>
      <c r="G306" s="44">
        <v>0.30298822475600001</v>
      </c>
      <c r="H306" s="44">
        <v>0.122615</v>
      </c>
      <c r="I306" s="43" t="s">
        <v>405</v>
      </c>
      <c r="J306" s="43" t="s">
        <v>406</v>
      </c>
      <c r="K306" s="43">
        <v>3</v>
      </c>
      <c r="L306" s="43">
        <v>10</v>
      </c>
      <c r="M306" s="43" t="s">
        <v>407</v>
      </c>
      <c r="N306" s="43" t="s">
        <v>601</v>
      </c>
      <c r="O306" s="43" t="s">
        <v>408</v>
      </c>
      <c r="P306" s="44">
        <v>1136.05407206</v>
      </c>
      <c r="Q306" s="44">
        <v>13198.114277799999</v>
      </c>
      <c r="R306" s="45">
        <v>1.7750239999999999</v>
      </c>
      <c r="S306" s="45">
        <v>7.8337940000000001</v>
      </c>
      <c r="T306" s="45">
        <v>0.78300000000000003</v>
      </c>
      <c r="U306" s="45">
        <v>0.6</v>
      </c>
      <c r="V306" s="45">
        <f t="shared" si="8"/>
        <v>4.7228871203919991E-2</v>
      </c>
      <c r="W306" s="45">
        <f t="shared" si="9"/>
        <v>0.38421626052400004</v>
      </c>
    </row>
    <row r="307" spans="1:23" x14ac:dyDescent="0.2">
      <c r="A307" s="43">
        <v>5348</v>
      </c>
      <c r="B307" s="43">
        <v>5270</v>
      </c>
      <c r="C307" s="43">
        <v>1710</v>
      </c>
      <c r="D307" s="43">
        <v>1710</v>
      </c>
      <c r="E307" s="43" t="s">
        <v>372</v>
      </c>
      <c r="F307" s="43" t="s">
        <v>426</v>
      </c>
      <c r="G307" s="44">
        <v>0.88908341620300002</v>
      </c>
      <c r="H307" s="44">
        <v>0.35979899999999998</v>
      </c>
      <c r="I307" s="43" t="s">
        <v>405</v>
      </c>
      <c r="J307" s="43" t="s">
        <v>406</v>
      </c>
      <c r="K307" s="43">
        <v>3</v>
      </c>
      <c r="L307" s="43">
        <v>10</v>
      </c>
      <c r="M307" s="43" t="s">
        <v>407</v>
      </c>
      <c r="N307" s="43" t="s">
        <v>601</v>
      </c>
      <c r="O307" s="43" t="s">
        <v>408</v>
      </c>
      <c r="P307" s="44">
        <v>1660.7476240599999</v>
      </c>
      <c r="Q307" s="44">
        <v>38728.318696100003</v>
      </c>
      <c r="R307" s="45">
        <v>1.7750239999999999</v>
      </c>
      <c r="S307" s="45">
        <v>7.8337940000000001</v>
      </c>
      <c r="T307" s="45">
        <v>0.78300000000000003</v>
      </c>
      <c r="U307" s="45">
        <v>0.6</v>
      </c>
      <c r="V307" s="45">
        <f t="shared" si="8"/>
        <v>0.13858745365819197</v>
      </c>
      <c r="W307" s="45">
        <f t="shared" si="9"/>
        <v>1.1274364989623999</v>
      </c>
    </row>
    <row r="308" spans="1:23" x14ac:dyDescent="0.2">
      <c r="A308" s="43">
        <v>5353</v>
      </c>
      <c r="B308" s="43">
        <v>5275</v>
      </c>
      <c r="C308" s="43">
        <v>1710</v>
      </c>
      <c r="D308" s="43">
        <v>1710</v>
      </c>
      <c r="E308" s="43" t="s">
        <v>372</v>
      </c>
      <c r="F308" s="43" t="s">
        <v>426</v>
      </c>
      <c r="G308" s="44">
        <v>0.96280568358499996</v>
      </c>
      <c r="H308" s="44">
        <v>0.38963399999999998</v>
      </c>
      <c r="I308" s="43" t="s">
        <v>405</v>
      </c>
      <c r="J308" s="43" t="s">
        <v>406</v>
      </c>
      <c r="K308" s="43">
        <v>3</v>
      </c>
      <c r="L308" s="43">
        <v>10</v>
      </c>
      <c r="M308" s="43" t="s">
        <v>407</v>
      </c>
      <c r="N308" s="43" t="s">
        <v>601</v>
      </c>
      <c r="O308" s="43" t="s">
        <v>408</v>
      </c>
      <c r="P308" s="44">
        <v>1285.1268291399999</v>
      </c>
      <c r="Q308" s="44">
        <v>41939.647817899997</v>
      </c>
      <c r="R308" s="45">
        <v>1.7750239999999999</v>
      </c>
      <c r="S308" s="45">
        <v>7.8337940000000001</v>
      </c>
      <c r="T308" s="45">
        <v>0.78300000000000003</v>
      </c>
      <c r="U308" s="45">
        <v>0.6</v>
      </c>
      <c r="V308" s="45">
        <f t="shared" si="8"/>
        <v>0.15007930516387197</v>
      </c>
      <c r="W308" s="45">
        <f t="shared" si="9"/>
        <v>1.2209249965584001</v>
      </c>
    </row>
    <row r="309" spans="1:23" x14ac:dyDescent="0.2">
      <c r="A309" s="43">
        <v>5360</v>
      </c>
      <c r="B309" s="43">
        <v>5282</v>
      </c>
      <c r="C309" s="43">
        <v>1800</v>
      </c>
      <c r="D309" s="43">
        <v>1800</v>
      </c>
      <c r="E309" s="43" t="s">
        <v>372</v>
      </c>
      <c r="F309" s="43" t="s">
        <v>555</v>
      </c>
      <c r="G309" s="44">
        <v>0.27538699093300001</v>
      </c>
      <c r="H309" s="44">
        <v>0.111445</v>
      </c>
      <c r="I309" s="43" t="s">
        <v>405</v>
      </c>
      <c r="J309" s="43" t="s">
        <v>406</v>
      </c>
      <c r="K309" s="43">
        <v>3</v>
      </c>
      <c r="L309" s="43">
        <v>10</v>
      </c>
      <c r="M309" s="43" t="s">
        <v>407</v>
      </c>
      <c r="N309" s="43" t="s">
        <v>604</v>
      </c>
      <c r="O309" s="43" t="s">
        <v>408</v>
      </c>
      <c r="P309" s="44">
        <v>1440.59006967</v>
      </c>
      <c r="Q309" s="44">
        <v>11995.8093417</v>
      </c>
      <c r="R309" s="45">
        <v>1.7750239999999999</v>
      </c>
      <c r="S309" s="45">
        <v>7.8337940000000001</v>
      </c>
      <c r="T309" s="45">
        <v>0.78300000000000003</v>
      </c>
      <c r="U309" s="45">
        <v>0.6</v>
      </c>
      <c r="V309" s="45">
        <f t="shared" si="8"/>
        <v>4.2926408280559998E-2</v>
      </c>
      <c r="W309" s="45">
        <f t="shared" si="9"/>
        <v>0.34921486893200004</v>
      </c>
    </row>
    <row r="310" spans="1:23" x14ac:dyDescent="0.2">
      <c r="A310" s="43">
        <v>5445</v>
      </c>
      <c r="B310" s="43">
        <v>5367</v>
      </c>
      <c r="C310" s="43">
        <v>1820</v>
      </c>
      <c r="D310" s="43">
        <v>1820</v>
      </c>
      <c r="E310" s="43" t="s">
        <v>372</v>
      </c>
      <c r="F310" s="43" t="s">
        <v>472</v>
      </c>
      <c r="G310" s="44">
        <v>0.49564034840799998</v>
      </c>
      <c r="H310" s="44">
        <v>0.20057900000000001</v>
      </c>
      <c r="I310" s="43" t="s">
        <v>405</v>
      </c>
      <c r="J310" s="43" t="s">
        <v>406</v>
      </c>
      <c r="K310" s="43">
        <v>23</v>
      </c>
      <c r="L310" s="43">
        <v>10</v>
      </c>
      <c r="M310" s="43" t="s">
        <v>407</v>
      </c>
      <c r="N310" s="43" t="s">
        <v>605</v>
      </c>
      <c r="O310" s="43" t="s">
        <v>603</v>
      </c>
      <c r="P310" s="44">
        <v>3805.7386710800001</v>
      </c>
      <c r="Q310" s="44">
        <v>21590.007216400001</v>
      </c>
      <c r="R310" s="45">
        <v>1.167327</v>
      </c>
      <c r="S310" s="45">
        <v>27.220782</v>
      </c>
      <c r="T310" s="45">
        <v>0.78300000000000003</v>
      </c>
      <c r="U310" s="45">
        <v>0.6</v>
      </c>
      <c r="V310" s="45">
        <f t="shared" si="8"/>
        <v>5.0808658266260999E-2</v>
      </c>
      <c r="W310" s="45">
        <f t="shared" si="9"/>
        <v>2.1839668931112004</v>
      </c>
    </row>
    <row r="311" spans="1:23" x14ac:dyDescent="0.2">
      <c r="A311" s="43">
        <v>5453</v>
      </c>
      <c r="B311" s="43">
        <v>5375</v>
      </c>
      <c r="C311" s="43">
        <v>1820</v>
      </c>
      <c r="D311" s="43">
        <v>1820</v>
      </c>
      <c r="E311" s="43" t="s">
        <v>372</v>
      </c>
      <c r="F311" s="43" t="s">
        <v>472</v>
      </c>
      <c r="G311" s="44">
        <v>3.1959252780999998</v>
      </c>
      <c r="H311" s="44">
        <v>1.29335</v>
      </c>
      <c r="I311" s="43" t="s">
        <v>405</v>
      </c>
      <c r="J311" s="43" t="s">
        <v>406</v>
      </c>
      <c r="K311" s="43">
        <v>23</v>
      </c>
      <c r="L311" s="43">
        <v>10</v>
      </c>
      <c r="M311" s="43" t="s">
        <v>407</v>
      </c>
      <c r="N311" s="43" t="s">
        <v>605</v>
      </c>
      <c r="O311" s="43" t="s">
        <v>603</v>
      </c>
      <c r="P311" s="44">
        <v>6245.7581696999996</v>
      </c>
      <c r="Q311" s="44">
        <v>139213.94825700001</v>
      </c>
      <c r="R311" s="45">
        <v>1.167327</v>
      </c>
      <c r="S311" s="45">
        <v>27.220782</v>
      </c>
      <c r="T311" s="45">
        <v>0.78300000000000003</v>
      </c>
      <c r="U311" s="45">
        <v>0.6</v>
      </c>
      <c r="V311" s="45">
        <f t="shared" si="8"/>
        <v>0.32761843547264996</v>
      </c>
      <c r="W311" s="45">
        <f t="shared" si="9"/>
        <v>14.08239935988</v>
      </c>
    </row>
    <row r="312" spans="1:23" x14ac:dyDescent="0.2">
      <c r="A312" s="43">
        <v>5454</v>
      </c>
      <c r="B312" s="43">
        <v>5376</v>
      </c>
      <c r="C312" s="43">
        <v>1820</v>
      </c>
      <c r="D312" s="43">
        <v>1820</v>
      </c>
      <c r="E312" s="43" t="s">
        <v>372</v>
      </c>
      <c r="F312" s="43" t="s">
        <v>472</v>
      </c>
      <c r="G312" s="44">
        <v>0.65839727168200002</v>
      </c>
      <c r="H312" s="44">
        <v>0.26644400000000001</v>
      </c>
      <c r="I312" s="43" t="s">
        <v>405</v>
      </c>
      <c r="J312" s="43" t="s">
        <v>406</v>
      </c>
      <c r="K312" s="43">
        <v>23</v>
      </c>
      <c r="L312" s="43">
        <v>10</v>
      </c>
      <c r="M312" s="43" t="s">
        <v>407</v>
      </c>
      <c r="N312" s="43" t="s">
        <v>605</v>
      </c>
      <c r="O312" s="43" t="s">
        <v>603</v>
      </c>
      <c r="P312" s="44">
        <v>4098.62578416</v>
      </c>
      <c r="Q312" s="44">
        <v>28679.670435399999</v>
      </c>
      <c r="R312" s="45">
        <v>1.167327</v>
      </c>
      <c r="S312" s="45">
        <v>27.220782</v>
      </c>
      <c r="T312" s="45">
        <v>0.78300000000000003</v>
      </c>
      <c r="U312" s="45">
        <v>0.6</v>
      </c>
      <c r="V312" s="45">
        <f t="shared" si="8"/>
        <v>6.7492918715795991E-2</v>
      </c>
      <c r="W312" s="45">
        <f t="shared" si="9"/>
        <v>2.9011256156832004</v>
      </c>
    </row>
    <row r="313" spans="1:23" x14ac:dyDescent="0.2">
      <c r="A313" s="43">
        <v>5456</v>
      </c>
      <c r="B313" s="43">
        <v>5378</v>
      </c>
      <c r="C313" s="43">
        <v>1820</v>
      </c>
      <c r="D313" s="43">
        <v>1820</v>
      </c>
      <c r="E313" s="43" t="s">
        <v>372</v>
      </c>
      <c r="F313" s="43" t="s">
        <v>472</v>
      </c>
      <c r="G313" s="44">
        <v>1.3580273350300001</v>
      </c>
      <c r="H313" s="44">
        <v>0.54957400000000001</v>
      </c>
      <c r="I313" s="43" t="s">
        <v>405</v>
      </c>
      <c r="J313" s="43" t="s">
        <v>406</v>
      </c>
      <c r="K313" s="43">
        <v>23</v>
      </c>
      <c r="L313" s="43">
        <v>10</v>
      </c>
      <c r="M313" s="43" t="s">
        <v>407</v>
      </c>
      <c r="N313" s="43" t="s">
        <v>605</v>
      </c>
      <c r="O313" s="43" t="s">
        <v>603</v>
      </c>
      <c r="P313" s="44">
        <v>5418.1313182100002</v>
      </c>
      <c r="Q313" s="44">
        <v>59155.434091499999</v>
      </c>
      <c r="R313" s="45">
        <v>1.167327</v>
      </c>
      <c r="S313" s="45">
        <v>27.220782</v>
      </c>
      <c r="T313" s="45">
        <v>0.78300000000000003</v>
      </c>
      <c r="U313" s="45">
        <v>0.6</v>
      </c>
      <c r="V313" s="45">
        <f t="shared" si="8"/>
        <v>0.13921256740746599</v>
      </c>
      <c r="W313" s="45">
        <f t="shared" si="9"/>
        <v>5.9839336187472005</v>
      </c>
    </row>
    <row r="314" spans="1:23" x14ac:dyDescent="0.2">
      <c r="A314" s="43">
        <v>5482</v>
      </c>
      <c r="B314" s="43">
        <v>5404</v>
      </c>
      <c r="C314" s="43">
        <v>1820</v>
      </c>
      <c r="D314" s="43">
        <v>1820</v>
      </c>
      <c r="E314" s="43" t="s">
        <v>372</v>
      </c>
      <c r="F314" s="43" t="s">
        <v>555</v>
      </c>
      <c r="G314" s="44">
        <v>5.8785391478599998</v>
      </c>
      <c r="H314" s="44">
        <v>2.3789600000000002</v>
      </c>
      <c r="I314" s="43" t="s">
        <v>405</v>
      </c>
      <c r="J314" s="43" t="s">
        <v>406</v>
      </c>
      <c r="K314" s="43">
        <v>23</v>
      </c>
      <c r="L314" s="43">
        <v>10</v>
      </c>
      <c r="M314" s="43" t="s">
        <v>407</v>
      </c>
      <c r="N314" s="43" t="s">
        <v>605</v>
      </c>
      <c r="O314" s="43" t="s">
        <v>603</v>
      </c>
      <c r="P314" s="44">
        <v>11653.12867</v>
      </c>
      <c r="Q314" s="44">
        <v>256068.14100500001</v>
      </c>
      <c r="R314" s="45">
        <v>1.167327</v>
      </c>
      <c r="S314" s="45">
        <v>27.220782</v>
      </c>
      <c r="T314" s="45">
        <v>0.78300000000000003</v>
      </c>
      <c r="U314" s="45">
        <v>0.6</v>
      </c>
      <c r="V314" s="45">
        <f t="shared" si="8"/>
        <v>0.60261426006263996</v>
      </c>
      <c r="W314" s="45">
        <f t="shared" si="9"/>
        <v>25.902860618688006</v>
      </c>
    </row>
    <row r="315" spans="1:23" x14ac:dyDescent="0.2">
      <c r="A315" s="43">
        <v>5533</v>
      </c>
      <c r="B315" s="43">
        <v>5455</v>
      </c>
      <c r="C315" s="43">
        <v>1820</v>
      </c>
      <c r="D315" s="43">
        <v>1820</v>
      </c>
      <c r="E315" s="43" t="s">
        <v>372</v>
      </c>
      <c r="F315" s="43" t="s">
        <v>426</v>
      </c>
      <c r="G315" s="44">
        <v>0.14783524498</v>
      </c>
      <c r="H315" s="44">
        <v>5.9826799999999999E-2</v>
      </c>
      <c r="I315" s="43" t="s">
        <v>405</v>
      </c>
      <c r="J315" s="43" t="s">
        <v>406</v>
      </c>
      <c r="K315" s="43">
        <v>23</v>
      </c>
      <c r="L315" s="43">
        <v>10</v>
      </c>
      <c r="M315" s="43" t="s">
        <v>407</v>
      </c>
      <c r="N315" s="43" t="s">
        <v>605</v>
      </c>
      <c r="O315" s="43" t="s">
        <v>603</v>
      </c>
      <c r="P315" s="44">
        <v>2071.4659799599999</v>
      </c>
      <c r="Q315" s="44">
        <v>6439.67751254</v>
      </c>
      <c r="R315" s="45">
        <v>1.167327</v>
      </c>
      <c r="S315" s="45">
        <v>27.220782</v>
      </c>
      <c r="T315" s="45">
        <v>0.78300000000000003</v>
      </c>
      <c r="U315" s="45">
        <v>0.6</v>
      </c>
      <c r="V315" s="45">
        <f t="shared" si="8"/>
        <v>1.5154724255101197E-2</v>
      </c>
      <c r="W315" s="45">
        <f t="shared" si="9"/>
        <v>0.65141291222303999</v>
      </c>
    </row>
    <row r="316" spans="1:23" x14ac:dyDescent="0.2">
      <c r="A316" s="43">
        <v>5596</v>
      </c>
      <c r="B316" s="43">
        <v>5518</v>
      </c>
      <c r="C316" s="43">
        <v>1850</v>
      </c>
      <c r="D316" s="43">
        <v>1850</v>
      </c>
      <c r="E316" s="43" t="s">
        <v>372</v>
      </c>
      <c r="F316" s="43" t="s">
        <v>404</v>
      </c>
      <c r="G316" s="44">
        <v>1.2075005866399999</v>
      </c>
      <c r="H316" s="44">
        <v>0.48865799999999998</v>
      </c>
      <c r="I316" s="43" t="s">
        <v>405</v>
      </c>
      <c r="J316" s="43" t="s">
        <v>406</v>
      </c>
      <c r="K316" s="43">
        <v>23</v>
      </c>
      <c r="L316" s="43">
        <v>10</v>
      </c>
      <c r="M316" s="43" t="s">
        <v>407</v>
      </c>
      <c r="N316" s="43" t="s">
        <v>602</v>
      </c>
      <c r="O316" s="43" t="s">
        <v>603</v>
      </c>
      <c r="P316" s="44">
        <v>3525.26406236</v>
      </c>
      <c r="Q316" s="44">
        <v>52598.515159399998</v>
      </c>
      <c r="R316" s="45">
        <v>1.167327</v>
      </c>
      <c r="S316" s="45">
        <v>27.220782</v>
      </c>
      <c r="T316" s="45">
        <v>0.78300000000000003</v>
      </c>
      <c r="U316" s="45">
        <v>0.6</v>
      </c>
      <c r="V316" s="45">
        <f t="shared" si="8"/>
        <v>0.12378193794502197</v>
      </c>
      <c r="W316" s="45">
        <f t="shared" si="9"/>
        <v>5.3206611562223998</v>
      </c>
    </row>
    <row r="317" spans="1:23" x14ac:dyDescent="0.2">
      <c r="A317" s="43">
        <v>5598</v>
      </c>
      <c r="B317" s="43">
        <v>5520</v>
      </c>
      <c r="C317" s="43">
        <v>1850</v>
      </c>
      <c r="D317" s="43">
        <v>1850</v>
      </c>
      <c r="E317" s="43" t="s">
        <v>372</v>
      </c>
      <c r="F317" s="43" t="s">
        <v>404</v>
      </c>
      <c r="G317" s="44">
        <v>2.66681932193E-3</v>
      </c>
      <c r="H317" s="44">
        <v>1.0792200000000001E-3</v>
      </c>
      <c r="I317" s="43" t="s">
        <v>405</v>
      </c>
      <c r="J317" s="43" t="s">
        <v>406</v>
      </c>
      <c r="K317" s="43">
        <v>23</v>
      </c>
      <c r="L317" s="43">
        <v>10</v>
      </c>
      <c r="M317" s="43" t="s">
        <v>407</v>
      </c>
      <c r="N317" s="43" t="s">
        <v>602</v>
      </c>
      <c r="O317" s="43" t="s">
        <v>603</v>
      </c>
      <c r="P317" s="44">
        <v>60.060233605400001</v>
      </c>
      <c r="Q317" s="44">
        <v>116.166184997</v>
      </c>
      <c r="R317" s="45">
        <v>1.167327</v>
      </c>
      <c r="S317" s="45">
        <v>27.220782</v>
      </c>
      <c r="T317" s="45">
        <v>0.78300000000000003</v>
      </c>
      <c r="U317" s="45">
        <v>0.6</v>
      </c>
      <c r="V317" s="45">
        <f t="shared" si="8"/>
        <v>2.7337717395197999E-4</v>
      </c>
      <c r="W317" s="45">
        <f t="shared" si="9"/>
        <v>1.1750884940016002E-2</v>
      </c>
    </row>
    <row r="318" spans="1:23" x14ac:dyDescent="0.2">
      <c r="A318" s="43">
        <v>5617</v>
      </c>
      <c r="B318" s="43">
        <v>5539</v>
      </c>
      <c r="C318" s="43">
        <v>1850</v>
      </c>
      <c r="D318" s="43">
        <v>1850</v>
      </c>
      <c r="E318" s="43" t="s">
        <v>372</v>
      </c>
      <c r="F318" s="43" t="s">
        <v>404</v>
      </c>
      <c r="G318" s="44">
        <v>6.0973558579399997E-2</v>
      </c>
      <c r="H318" s="44">
        <v>2.4675099999999998E-2</v>
      </c>
      <c r="I318" s="43" t="s">
        <v>405</v>
      </c>
      <c r="J318" s="43" t="s">
        <v>406</v>
      </c>
      <c r="K318" s="43">
        <v>23</v>
      </c>
      <c r="L318" s="43">
        <v>10</v>
      </c>
      <c r="M318" s="43" t="s">
        <v>407</v>
      </c>
      <c r="N318" s="43" t="s">
        <v>602</v>
      </c>
      <c r="O318" s="43" t="s">
        <v>603</v>
      </c>
      <c r="P318" s="44">
        <v>453.18003964000002</v>
      </c>
      <c r="Q318" s="44">
        <v>2655.9975877000002</v>
      </c>
      <c r="R318" s="45">
        <v>1.167327</v>
      </c>
      <c r="S318" s="45">
        <v>27.220782</v>
      </c>
      <c r="T318" s="45">
        <v>0.78300000000000003</v>
      </c>
      <c r="U318" s="45">
        <v>0.6</v>
      </c>
      <c r="V318" s="45">
        <f t="shared" si="8"/>
        <v>6.250448569320899E-3</v>
      </c>
      <c r="W318" s="45">
        <f t="shared" si="9"/>
        <v>0.26867020717127998</v>
      </c>
    </row>
    <row r="319" spans="1:23" x14ac:dyDescent="0.2">
      <c r="A319" s="43">
        <v>5618</v>
      </c>
      <c r="B319" s="43">
        <v>5540</v>
      </c>
      <c r="C319" s="43">
        <v>1850</v>
      </c>
      <c r="D319" s="43">
        <v>1850</v>
      </c>
      <c r="E319" s="43" t="s">
        <v>372</v>
      </c>
      <c r="F319" s="43" t="s">
        <v>404</v>
      </c>
      <c r="G319" s="44">
        <v>2.3233396713900002E-2</v>
      </c>
      <c r="H319" s="44">
        <v>9.4022199999999993E-3</v>
      </c>
      <c r="I319" s="43" t="s">
        <v>405</v>
      </c>
      <c r="J319" s="43" t="s">
        <v>406</v>
      </c>
      <c r="K319" s="43">
        <v>23</v>
      </c>
      <c r="L319" s="43">
        <v>10</v>
      </c>
      <c r="M319" s="43" t="s">
        <v>407</v>
      </c>
      <c r="N319" s="43" t="s">
        <v>602</v>
      </c>
      <c r="O319" s="43" t="s">
        <v>603</v>
      </c>
      <c r="P319" s="44">
        <v>598.16722631499999</v>
      </c>
      <c r="Q319" s="44">
        <v>1012.04271267</v>
      </c>
      <c r="R319" s="45">
        <v>1.167327</v>
      </c>
      <c r="S319" s="45">
        <v>27.220782</v>
      </c>
      <c r="T319" s="45">
        <v>0.78300000000000003</v>
      </c>
      <c r="U319" s="45">
        <v>0.6</v>
      </c>
      <c r="V319" s="45">
        <f t="shared" si="8"/>
        <v>2.3816759627089796E-3</v>
      </c>
      <c r="W319" s="45">
        <f t="shared" si="9"/>
        <v>0.10237431237441599</v>
      </c>
    </row>
    <row r="320" spans="1:23" x14ac:dyDescent="0.2">
      <c r="A320" s="43">
        <v>5733</v>
      </c>
      <c r="B320" s="43">
        <v>5656</v>
      </c>
      <c r="C320" s="43">
        <v>1900</v>
      </c>
      <c r="D320" s="43">
        <v>1900</v>
      </c>
      <c r="E320" s="43" t="s">
        <v>372</v>
      </c>
      <c r="F320" s="43" t="s">
        <v>478</v>
      </c>
      <c r="G320" s="44">
        <v>3.4667973579900001E-2</v>
      </c>
      <c r="H320" s="44">
        <v>1.40296E-2</v>
      </c>
      <c r="I320" s="43" t="s">
        <v>405</v>
      </c>
      <c r="J320" s="43" t="s">
        <v>406</v>
      </c>
      <c r="K320" s="43">
        <v>70</v>
      </c>
      <c r="L320" s="43">
        <v>10</v>
      </c>
      <c r="M320" s="43" t="s">
        <v>407</v>
      </c>
      <c r="N320" s="43" t="s">
        <v>410</v>
      </c>
      <c r="O320" s="43" t="s">
        <v>411</v>
      </c>
      <c r="P320" s="44">
        <v>303.60465921100001</v>
      </c>
      <c r="Q320" s="44">
        <v>1510.1308885999999</v>
      </c>
      <c r="R320" s="45">
        <v>0.19295699999999999</v>
      </c>
      <c r="S320" s="45">
        <v>1.1817740000000001</v>
      </c>
      <c r="T320" s="45">
        <v>0.78300000000000003</v>
      </c>
      <c r="U320" s="45">
        <v>0.6</v>
      </c>
      <c r="V320" s="45">
        <f t="shared" si="8"/>
        <v>5.8744276740239985E-4</v>
      </c>
      <c r="W320" s="45">
        <f t="shared" si="9"/>
        <v>6.6319266041600005E-3</v>
      </c>
    </row>
    <row r="321" spans="1:23" x14ac:dyDescent="0.2">
      <c r="A321" s="43">
        <v>5736</v>
      </c>
      <c r="B321" s="43">
        <v>5659</v>
      </c>
      <c r="C321" s="43">
        <v>1900</v>
      </c>
      <c r="D321" s="43">
        <v>1900</v>
      </c>
      <c r="E321" s="43" t="s">
        <v>372</v>
      </c>
      <c r="F321" s="43" t="s">
        <v>478</v>
      </c>
      <c r="G321" s="44">
        <v>0.322942042772</v>
      </c>
      <c r="H321" s="44">
        <v>0.13069</v>
      </c>
      <c r="I321" s="43" t="s">
        <v>405</v>
      </c>
      <c r="J321" s="43" t="s">
        <v>406</v>
      </c>
      <c r="K321" s="43">
        <v>70</v>
      </c>
      <c r="L321" s="43">
        <v>10</v>
      </c>
      <c r="M321" s="43" t="s">
        <v>407</v>
      </c>
      <c r="N321" s="43" t="s">
        <v>410</v>
      </c>
      <c r="O321" s="43" t="s">
        <v>411</v>
      </c>
      <c r="P321" s="44">
        <v>1817.20164482</v>
      </c>
      <c r="Q321" s="44">
        <v>14067.2991138</v>
      </c>
      <c r="R321" s="45">
        <v>0.19295699999999999</v>
      </c>
      <c r="S321" s="45">
        <v>1.1817740000000001</v>
      </c>
      <c r="T321" s="45">
        <v>0.78300000000000003</v>
      </c>
      <c r="U321" s="45">
        <v>0.6</v>
      </c>
      <c r="V321" s="45">
        <f t="shared" si="8"/>
        <v>5.4722084216099988E-3</v>
      </c>
      <c r="W321" s="45">
        <f t="shared" si="9"/>
        <v>6.1778417624000007E-2</v>
      </c>
    </row>
    <row r="322" spans="1:23" x14ac:dyDescent="0.2">
      <c r="A322" s="43">
        <v>5737</v>
      </c>
      <c r="B322" s="43">
        <v>5660</v>
      </c>
      <c r="C322" s="43">
        <v>1900</v>
      </c>
      <c r="D322" s="43">
        <v>1900</v>
      </c>
      <c r="E322" s="43" t="s">
        <v>372</v>
      </c>
      <c r="F322" s="43" t="s">
        <v>478</v>
      </c>
      <c r="G322" s="44">
        <v>0.90273692609900003</v>
      </c>
      <c r="H322" s="44">
        <v>0.36532500000000001</v>
      </c>
      <c r="I322" s="43" t="s">
        <v>405</v>
      </c>
      <c r="J322" s="43" t="s">
        <v>406</v>
      </c>
      <c r="K322" s="43">
        <v>70</v>
      </c>
      <c r="L322" s="43">
        <v>10</v>
      </c>
      <c r="M322" s="43" t="s">
        <v>407</v>
      </c>
      <c r="N322" s="43" t="s">
        <v>410</v>
      </c>
      <c r="O322" s="43" t="s">
        <v>411</v>
      </c>
      <c r="P322" s="44">
        <v>2022.9278088000001</v>
      </c>
      <c r="Q322" s="44">
        <v>39323.0632081</v>
      </c>
      <c r="R322" s="45">
        <v>0.19295699999999999</v>
      </c>
      <c r="S322" s="45">
        <v>1.1817740000000001</v>
      </c>
      <c r="T322" s="45">
        <v>0.78300000000000003</v>
      </c>
      <c r="U322" s="45">
        <v>0.6</v>
      </c>
      <c r="V322" s="45">
        <f t="shared" si="8"/>
        <v>1.5296767477424996E-2</v>
      </c>
      <c r="W322" s="45">
        <f t="shared" si="9"/>
        <v>0.17269263462000004</v>
      </c>
    </row>
    <row r="323" spans="1:23" x14ac:dyDescent="0.2">
      <c r="A323" s="43">
        <v>5739</v>
      </c>
      <c r="B323" s="43">
        <v>5662</v>
      </c>
      <c r="C323" s="43">
        <v>1900</v>
      </c>
      <c r="D323" s="43">
        <v>1900</v>
      </c>
      <c r="E323" s="43" t="s">
        <v>372</v>
      </c>
      <c r="F323" s="43" t="s">
        <v>478</v>
      </c>
      <c r="G323" s="44">
        <v>9.9667429580400004E-3</v>
      </c>
      <c r="H323" s="44">
        <v>4.0334000000000004E-3</v>
      </c>
      <c r="I323" s="43" t="s">
        <v>405</v>
      </c>
      <c r="J323" s="43" t="s">
        <v>406</v>
      </c>
      <c r="K323" s="43">
        <v>70</v>
      </c>
      <c r="L323" s="43">
        <v>10</v>
      </c>
      <c r="M323" s="43" t="s">
        <v>407</v>
      </c>
      <c r="N323" s="43" t="s">
        <v>410</v>
      </c>
      <c r="O323" s="43" t="s">
        <v>411</v>
      </c>
      <c r="P323" s="44">
        <v>605.22250595800006</v>
      </c>
      <c r="Q323" s="44">
        <v>434.14958664900001</v>
      </c>
      <c r="R323" s="45">
        <v>0.19295699999999999</v>
      </c>
      <c r="S323" s="45">
        <v>1.1817740000000001</v>
      </c>
      <c r="T323" s="45">
        <v>0.78300000000000003</v>
      </c>
      <c r="U323" s="45">
        <v>0.6</v>
      </c>
      <c r="V323" s="45">
        <f t="shared" ref="V323:V386" si="10">H323*R323*(1-T323)</f>
        <v>1.6888518974459999E-4</v>
      </c>
      <c r="W323" s="45">
        <f t="shared" ref="W323:W386" si="11">H323*S323*(1-U323)</f>
        <v>1.9066269006400003E-3</v>
      </c>
    </row>
    <row r="324" spans="1:23" x14ac:dyDescent="0.2">
      <c r="A324" s="43">
        <v>5868</v>
      </c>
      <c r="B324" s="43">
        <v>5802</v>
      </c>
      <c r="C324" s="43">
        <v>1900</v>
      </c>
      <c r="D324" s="43">
        <v>1900</v>
      </c>
      <c r="E324" s="43" t="s">
        <v>372</v>
      </c>
      <c r="F324" s="43" t="s">
        <v>472</v>
      </c>
      <c r="G324" s="44">
        <v>0.65493292984200002</v>
      </c>
      <c r="H324" s="44">
        <v>0.265042</v>
      </c>
      <c r="I324" s="43" t="s">
        <v>405</v>
      </c>
      <c r="J324" s="43" t="s">
        <v>406</v>
      </c>
      <c r="K324" s="43">
        <v>70</v>
      </c>
      <c r="L324" s="43">
        <v>10</v>
      </c>
      <c r="M324" s="43" t="s">
        <v>407</v>
      </c>
      <c r="N324" s="43" t="s">
        <v>410</v>
      </c>
      <c r="O324" s="43" t="s">
        <v>411</v>
      </c>
      <c r="P324" s="44">
        <v>3214.9713802699998</v>
      </c>
      <c r="Q324" s="44">
        <v>28528.764308500002</v>
      </c>
      <c r="R324" s="45">
        <v>0.19295699999999999</v>
      </c>
      <c r="S324" s="45">
        <v>1.1817740000000001</v>
      </c>
      <c r="T324" s="45">
        <v>0.78300000000000003</v>
      </c>
      <c r="U324" s="45">
        <v>0.6</v>
      </c>
      <c r="V324" s="45">
        <f t="shared" si="10"/>
        <v>1.1097750895097997E-2</v>
      </c>
      <c r="W324" s="45">
        <f t="shared" si="11"/>
        <v>0.12528789780320002</v>
      </c>
    </row>
    <row r="325" spans="1:23" x14ac:dyDescent="0.2">
      <c r="A325" s="43">
        <v>5870</v>
      </c>
      <c r="B325" s="43">
        <v>5804</v>
      </c>
      <c r="C325" s="43">
        <v>1900</v>
      </c>
      <c r="D325" s="43">
        <v>1900</v>
      </c>
      <c r="E325" s="43" t="s">
        <v>372</v>
      </c>
      <c r="F325" s="43" t="s">
        <v>472</v>
      </c>
      <c r="G325" s="44">
        <v>9.9611649219399995E-2</v>
      </c>
      <c r="H325" s="44">
        <v>4.0311399999999997E-2</v>
      </c>
      <c r="I325" s="43" t="s">
        <v>405</v>
      </c>
      <c r="J325" s="43" t="s">
        <v>406</v>
      </c>
      <c r="K325" s="43">
        <v>70</v>
      </c>
      <c r="L325" s="43">
        <v>10</v>
      </c>
      <c r="M325" s="43" t="s">
        <v>407</v>
      </c>
      <c r="N325" s="43" t="s">
        <v>410</v>
      </c>
      <c r="O325" s="43" t="s">
        <v>411</v>
      </c>
      <c r="P325" s="44">
        <v>1277.3985385999999</v>
      </c>
      <c r="Q325" s="44">
        <v>4339.0660836799998</v>
      </c>
      <c r="R325" s="45">
        <v>0.19295699999999999</v>
      </c>
      <c r="S325" s="45">
        <v>1.1817740000000001</v>
      </c>
      <c r="T325" s="45">
        <v>0.78300000000000003</v>
      </c>
      <c r="U325" s="45">
        <v>0.6</v>
      </c>
      <c r="V325" s="45">
        <f t="shared" si="10"/>
        <v>1.6879055977265995E-3</v>
      </c>
      <c r="W325" s="45">
        <f t="shared" si="11"/>
        <v>1.9055585769440001E-2</v>
      </c>
    </row>
    <row r="326" spans="1:23" x14ac:dyDescent="0.2">
      <c r="A326" s="43">
        <v>5877</v>
      </c>
      <c r="B326" s="43">
        <v>5811</v>
      </c>
      <c r="C326" s="43">
        <v>1900</v>
      </c>
      <c r="D326" s="43">
        <v>1900</v>
      </c>
      <c r="E326" s="43" t="s">
        <v>372</v>
      </c>
      <c r="F326" s="43" t="s">
        <v>472</v>
      </c>
      <c r="G326" s="44">
        <v>0.45288496190700001</v>
      </c>
      <c r="H326" s="44">
        <v>0.18327599999999999</v>
      </c>
      <c r="I326" s="43" t="s">
        <v>405</v>
      </c>
      <c r="J326" s="43" t="s">
        <v>406</v>
      </c>
      <c r="K326" s="43">
        <v>70</v>
      </c>
      <c r="L326" s="43">
        <v>10</v>
      </c>
      <c r="M326" s="43" t="s">
        <v>407</v>
      </c>
      <c r="N326" s="43" t="s">
        <v>410</v>
      </c>
      <c r="O326" s="43" t="s">
        <v>411</v>
      </c>
      <c r="P326" s="44">
        <v>2176.44981332</v>
      </c>
      <c r="Q326" s="44">
        <v>19727.5900301</v>
      </c>
      <c r="R326" s="45">
        <v>0.19295699999999999</v>
      </c>
      <c r="S326" s="45">
        <v>1.1817740000000001</v>
      </c>
      <c r="T326" s="45">
        <v>0.78300000000000003</v>
      </c>
      <c r="U326" s="45">
        <v>0.6</v>
      </c>
      <c r="V326" s="45">
        <f t="shared" si="10"/>
        <v>7.6740720076439988E-3</v>
      </c>
      <c r="W326" s="45">
        <f t="shared" si="11"/>
        <v>8.6636324649600013E-2</v>
      </c>
    </row>
    <row r="327" spans="1:23" x14ac:dyDescent="0.2">
      <c r="A327" s="43">
        <v>5878</v>
      </c>
      <c r="B327" s="43">
        <v>5812</v>
      </c>
      <c r="C327" s="43">
        <v>1900</v>
      </c>
      <c r="D327" s="43">
        <v>1900</v>
      </c>
      <c r="E327" s="43" t="s">
        <v>372</v>
      </c>
      <c r="F327" s="43" t="s">
        <v>472</v>
      </c>
      <c r="G327" s="44">
        <v>5.7094362707499999E-2</v>
      </c>
      <c r="H327" s="44">
        <v>2.3105299999999999E-2</v>
      </c>
      <c r="I327" s="43" t="s">
        <v>405</v>
      </c>
      <c r="J327" s="43" t="s">
        <v>406</v>
      </c>
      <c r="K327" s="43">
        <v>70</v>
      </c>
      <c r="L327" s="43">
        <v>10</v>
      </c>
      <c r="M327" s="43" t="s">
        <v>407</v>
      </c>
      <c r="N327" s="43" t="s">
        <v>410</v>
      </c>
      <c r="O327" s="43" t="s">
        <v>411</v>
      </c>
      <c r="P327" s="44">
        <v>543.75361283999996</v>
      </c>
      <c r="Q327" s="44">
        <v>2487.0204914300002</v>
      </c>
      <c r="R327" s="45">
        <v>0.19295699999999999</v>
      </c>
      <c r="S327" s="45">
        <v>1.1817740000000001</v>
      </c>
      <c r="T327" s="45">
        <v>0.78300000000000003</v>
      </c>
      <c r="U327" s="45">
        <v>0.6</v>
      </c>
      <c r="V327" s="45">
        <f t="shared" si="10"/>
        <v>9.674574737456998E-4</v>
      </c>
      <c r="W327" s="45">
        <f t="shared" si="11"/>
        <v>1.0922097120880001E-2</v>
      </c>
    </row>
    <row r="328" spans="1:23" x14ac:dyDescent="0.2">
      <c r="A328" s="43">
        <v>5879</v>
      </c>
      <c r="B328" s="43">
        <v>5813</v>
      </c>
      <c r="C328" s="43">
        <v>1900</v>
      </c>
      <c r="D328" s="43">
        <v>1900</v>
      </c>
      <c r="E328" s="43" t="s">
        <v>372</v>
      </c>
      <c r="F328" s="43" t="s">
        <v>472</v>
      </c>
      <c r="G328" s="44">
        <v>3.8415152428699999E-3</v>
      </c>
      <c r="H328" s="44">
        <v>1.5546100000000001E-3</v>
      </c>
      <c r="I328" s="43" t="s">
        <v>405</v>
      </c>
      <c r="J328" s="43" t="s">
        <v>406</v>
      </c>
      <c r="K328" s="43">
        <v>70</v>
      </c>
      <c r="L328" s="43">
        <v>10</v>
      </c>
      <c r="M328" s="43" t="s">
        <v>407</v>
      </c>
      <c r="N328" s="43" t="s">
        <v>410</v>
      </c>
      <c r="O328" s="43" t="s">
        <v>411</v>
      </c>
      <c r="P328" s="44">
        <v>91.106637518200003</v>
      </c>
      <c r="Q328" s="44">
        <v>167.335734634</v>
      </c>
      <c r="R328" s="45">
        <v>0.19295699999999999</v>
      </c>
      <c r="S328" s="45">
        <v>1.1817740000000001</v>
      </c>
      <c r="T328" s="45">
        <v>0.78300000000000003</v>
      </c>
      <c r="U328" s="45">
        <v>0.6</v>
      </c>
      <c r="V328" s="45">
        <f t="shared" si="10"/>
        <v>6.5094115344090003E-5</v>
      </c>
      <c r="W328" s="45">
        <f t="shared" si="11"/>
        <v>7.3487907125600015E-4</v>
      </c>
    </row>
    <row r="329" spans="1:23" x14ac:dyDescent="0.2">
      <c r="A329" s="43">
        <v>5929</v>
      </c>
      <c r="B329" s="43">
        <v>5863</v>
      </c>
      <c r="C329" s="43">
        <v>1900</v>
      </c>
      <c r="D329" s="43">
        <v>1900</v>
      </c>
      <c r="E329" s="43" t="s">
        <v>372</v>
      </c>
      <c r="F329" s="43" t="s">
        <v>596</v>
      </c>
      <c r="G329" s="44">
        <v>0.184850752082</v>
      </c>
      <c r="H329" s="44">
        <v>7.4806399999999995E-2</v>
      </c>
      <c r="I329" s="43" t="s">
        <v>405</v>
      </c>
      <c r="J329" s="43" t="s">
        <v>406</v>
      </c>
      <c r="K329" s="43">
        <v>70</v>
      </c>
      <c r="L329" s="43">
        <v>10</v>
      </c>
      <c r="M329" s="43" t="s">
        <v>407</v>
      </c>
      <c r="N329" s="43" t="s">
        <v>410</v>
      </c>
      <c r="O329" s="43" t="s">
        <v>411</v>
      </c>
      <c r="P329" s="44">
        <v>1958.887839</v>
      </c>
      <c r="Q329" s="44">
        <v>8052.0665523300004</v>
      </c>
      <c r="R329" s="45">
        <v>0.19295699999999999</v>
      </c>
      <c r="S329" s="45">
        <v>1.1817740000000001</v>
      </c>
      <c r="T329" s="45">
        <v>0.78300000000000003</v>
      </c>
      <c r="U329" s="45">
        <v>0.6</v>
      </c>
      <c r="V329" s="45">
        <f t="shared" si="10"/>
        <v>3.1322688198815989E-3</v>
      </c>
      <c r="W329" s="45">
        <f t="shared" si="11"/>
        <v>3.5361703421440002E-2</v>
      </c>
    </row>
    <row r="330" spans="1:23" x14ac:dyDescent="0.2">
      <c r="A330" s="43">
        <v>5930</v>
      </c>
      <c r="B330" s="43">
        <v>5864</v>
      </c>
      <c r="C330" s="43">
        <v>1900</v>
      </c>
      <c r="D330" s="43">
        <v>1900</v>
      </c>
      <c r="E330" s="43" t="s">
        <v>372</v>
      </c>
      <c r="F330" s="43" t="s">
        <v>596</v>
      </c>
      <c r="G330" s="44">
        <v>0.24733826600700001</v>
      </c>
      <c r="H330" s="44">
        <v>0.100094</v>
      </c>
      <c r="I330" s="43" t="s">
        <v>405</v>
      </c>
      <c r="J330" s="43" t="s">
        <v>406</v>
      </c>
      <c r="K330" s="43">
        <v>70</v>
      </c>
      <c r="L330" s="43">
        <v>10</v>
      </c>
      <c r="M330" s="43" t="s">
        <v>407</v>
      </c>
      <c r="N330" s="43" t="s">
        <v>410</v>
      </c>
      <c r="O330" s="43" t="s">
        <v>411</v>
      </c>
      <c r="P330" s="44">
        <v>2042.59799746</v>
      </c>
      <c r="Q330" s="44">
        <v>10774.0117711</v>
      </c>
      <c r="R330" s="45">
        <v>0.19295699999999999</v>
      </c>
      <c r="S330" s="45">
        <v>1.1817740000000001</v>
      </c>
      <c r="T330" s="45">
        <v>0.78300000000000003</v>
      </c>
      <c r="U330" s="45">
        <v>0.6</v>
      </c>
      <c r="V330" s="45">
        <f t="shared" si="10"/>
        <v>4.1911028368859992E-3</v>
      </c>
      <c r="W330" s="45">
        <f t="shared" si="11"/>
        <v>4.731539470240001E-2</v>
      </c>
    </row>
    <row r="331" spans="1:23" x14ac:dyDescent="0.2">
      <c r="A331" s="43">
        <v>5934</v>
      </c>
      <c r="B331" s="43">
        <v>5868</v>
      </c>
      <c r="C331" s="43">
        <v>1900</v>
      </c>
      <c r="D331" s="43">
        <v>1900</v>
      </c>
      <c r="E331" s="43" t="s">
        <v>372</v>
      </c>
      <c r="F331" s="43" t="s">
        <v>596</v>
      </c>
      <c r="G331" s="44">
        <v>13.903803074200001</v>
      </c>
      <c r="H331" s="44">
        <v>5.6266699999999998</v>
      </c>
      <c r="I331" s="43" t="s">
        <v>405</v>
      </c>
      <c r="J331" s="43" t="s">
        <v>406</v>
      </c>
      <c r="K331" s="43">
        <v>70</v>
      </c>
      <c r="L331" s="43">
        <v>10</v>
      </c>
      <c r="M331" s="43" t="s">
        <v>407</v>
      </c>
      <c r="N331" s="43" t="s">
        <v>410</v>
      </c>
      <c r="O331" s="43" t="s">
        <v>411</v>
      </c>
      <c r="P331" s="44">
        <v>4278.6937050500001</v>
      </c>
      <c r="Q331" s="44">
        <v>605647.23931400001</v>
      </c>
      <c r="R331" s="45">
        <v>0.19295699999999999</v>
      </c>
      <c r="S331" s="45">
        <v>1.1817740000000001</v>
      </c>
      <c r="T331" s="45">
        <v>0.78300000000000003</v>
      </c>
      <c r="U331" s="45">
        <v>0.6</v>
      </c>
      <c r="V331" s="45">
        <f t="shared" si="10"/>
        <v>0.23559806381222997</v>
      </c>
      <c r="W331" s="45">
        <f t="shared" si="11"/>
        <v>2.6597809250320004</v>
      </c>
    </row>
    <row r="332" spans="1:23" x14ac:dyDescent="0.2">
      <c r="A332" s="43">
        <v>5937</v>
      </c>
      <c r="B332" s="43">
        <v>5871</v>
      </c>
      <c r="C332" s="43">
        <v>1900</v>
      </c>
      <c r="D332" s="43">
        <v>1900</v>
      </c>
      <c r="E332" s="43" t="s">
        <v>372</v>
      </c>
      <c r="F332" s="43" t="s">
        <v>596</v>
      </c>
      <c r="G332" s="44">
        <v>3.5888723891500001</v>
      </c>
      <c r="H332" s="44">
        <v>1.4523699999999999</v>
      </c>
      <c r="I332" s="43" t="s">
        <v>405</v>
      </c>
      <c r="J332" s="43" t="s">
        <v>406</v>
      </c>
      <c r="K332" s="43">
        <v>70</v>
      </c>
      <c r="L332" s="43">
        <v>10</v>
      </c>
      <c r="M332" s="43" t="s">
        <v>407</v>
      </c>
      <c r="N332" s="43" t="s">
        <v>410</v>
      </c>
      <c r="O332" s="43" t="s">
        <v>411</v>
      </c>
      <c r="P332" s="44">
        <v>5347.1100388799996</v>
      </c>
      <c r="Q332" s="44">
        <v>156330.65594699999</v>
      </c>
      <c r="R332" s="45">
        <v>0.19295699999999999</v>
      </c>
      <c r="S332" s="45">
        <v>1.1817740000000001</v>
      </c>
      <c r="T332" s="45">
        <v>0.78300000000000003</v>
      </c>
      <c r="U332" s="45">
        <v>0.6</v>
      </c>
      <c r="V332" s="45">
        <f t="shared" si="10"/>
        <v>6.0813155905529992E-2</v>
      </c>
      <c r="W332" s="45">
        <f t="shared" si="11"/>
        <v>0.68654924175200005</v>
      </c>
    </row>
    <row r="333" spans="1:23" x14ac:dyDescent="0.2">
      <c r="A333" s="43">
        <v>5940</v>
      </c>
      <c r="B333" s="43">
        <v>5874</v>
      </c>
      <c r="C333" s="43">
        <v>1900</v>
      </c>
      <c r="D333" s="43">
        <v>1900</v>
      </c>
      <c r="E333" s="43" t="s">
        <v>372</v>
      </c>
      <c r="F333" s="43" t="s">
        <v>596</v>
      </c>
      <c r="G333" s="44">
        <v>0.53362441911500003</v>
      </c>
      <c r="H333" s="44">
        <v>0.21595</v>
      </c>
      <c r="I333" s="43" t="s">
        <v>405</v>
      </c>
      <c r="J333" s="43" t="s">
        <v>406</v>
      </c>
      <c r="K333" s="43">
        <v>70</v>
      </c>
      <c r="L333" s="43">
        <v>10</v>
      </c>
      <c r="M333" s="43" t="s">
        <v>407</v>
      </c>
      <c r="N333" s="43" t="s">
        <v>410</v>
      </c>
      <c r="O333" s="43" t="s">
        <v>411</v>
      </c>
      <c r="P333" s="44">
        <v>5715.02140788</v>
      </c>
      <c r="Q333" s="44">
        <v>23244.586717999999</v>
      </c>
      <c r="R333" s="45">
        <v>0.19295699999999999</v>
      </c>
      <c r="S333" s="45">
        <v>1.1817740000000001</v>
      </c>
      <c r="T333" s="45">
        <v>0.78300000000000003</v>
      </c>
      <c r="U333" s="45">
        <v>0.6</v>
      </c>
      <c r="V333" s="45">
        <f t="shared" si="10"/>
        <v>9.042186920549998E-3</v>
      </c>
      <c r="W333" s="45">
        <f t="shared" si="11"/>
        <v>0.10208163812000003</v>
      </c>
    </row>
    <row r="334" spans="1:23" x14ac:dyDescent="0.2">
      <c r="A334" s="43">
        <v>5941</v>
      </c>
      <c r="B334" s="43">
        <v>5875</v>
      </c>
      <c r="C334" s="43">
        <v>1900</v>
      </c>
      <c r="D334" s="43">
        <v>1900</v>
      </c>
      <c r="E334" s="43" t="s">
        <v>372</v>
      </c>
      <c r="F334" s="43" t="s">
        <v>596</v>
      </c>
      <c r="G334" s="44">
        <v>0.104318411917</v>
      </c>
      <c r="H334" s="44">
        <v>4.2216200000000002E-2</v>
      </c>
      <c r="I334" s="43" t="s">
        <v>405</v>
      </c>
      <c r="J334" s="43" t="s">
        <v>406</v>
      </c>
      <c r="K334" s="43">
        <v>70</v>
      </c>
      <c r="L334" s="43">
        <v>10</v>
      </c>
      <c r="M334" s="43" t="s">
        <v>407</v>
      </c>
      <c r="N334" s="43" t="s">
        <v>410</v>
      </c>
      <c r="O334" s="43" t="s">
        <v>411</v>
      </c>
      <c r="P334" s="44">
        <v>1033.05803879</v>
      </c>
      <c r="Q334" s="44">
        <v>4544.0918466700005</v>
      </c>
      <c r="R334" s="45">
        <v>0.19295699999999999</v>
      </c>
      <c r="S334" s="45">
        <v>1.1817740000000001</v>
      </c>
      <c r="T334" s="45">
        <v>0.78300000000000003</v>
      </c>
      <c r="U334" s="45">
        <v>0.6</v>
      </c>
      <c r="V334" s="45">
        <f t="shared" si="10"/>
        <v>1.7676627528377998E-3</v>
      </c>
      <c r="W334" s="45">
        <f t="shared" si="11"/>
        <v>1.9956003015520002E-2</v>
      </c>
    </row>
    <row r="335" spans="1:23" x14ac:dyDescent="0.2">
      <c r="A335" s="43">
        <v>5942</v>
      </c>
      <c r="B335" s="43">
        <v>5876</v>
      </c>
      <c r="C335" s="43">
        <v>1900</v>
      </c>
      <c r="D335" s="43">
        <v>1900</v>
      </c>
      <c r="E335" s="43" t="s">
        <v>372</v>
      </c>
      <c r="F335" s="43" t="s">
        <v>596</v>
      </c>
      <c r="G335" s="44">
        <v>0.29611299988500001</v>
      </c>
      <c r="H335" s="44">
        <v>0.119833</v>
      </c>
      <c r="I335" s="43" t="s">
        <v>405</v>
      </c>
      <c r="J335" s="43" t="s">
        <v>406</v>
      </c>
      <c r="K335" s="43">
        <v>70</v>
      </c>
      <c r="L335" s="43">
        <v>10</v>
      </c>
      <c r="M335" s="43" t="s">
        <v>407</v>
      </c>
      <c r="N335" s="43" t="s">
        <v>410</v>
      </c>
      <c r="O335" s="43" t="s">
        <v>411</v>
      </c>
      <c r="P335" s="44">
        <v>4324.8853748299998</v>
      </c>
      <c r="Q335" s="44">
        <v>12898.630680300001</v>
      </c>
      <c r="R335" s="45">
        <v>0.19295699999999999</v>
      </c>
      <c r="S335" s="45">
        <v>1.1817740000000001</v>
      </c>
      <c r="T335" s="45">
        <v>0.78300000000000003</v>
      </c>
      <c r="U335" s="45">
        <v>0.6</v>
      </c>
      <c r="V335" s="45">
        <f t="shared" si="10"/>
        <v>5.0176077112769986E-3</v>
      </c>
      <c r="W335" s="45">
        <f t="shared" si="11"/>
        <v>5.6646209496800007E-2</v>
      </c>
    </row>
    <row r="336" spans="1:23" x14ac:dyDescent="0.2">
      <c r="A336" s="43">
        <v>5950</v>
      </c>
      <c r="B336" s="43">
        <v>5884</v>
      </c>
      <c r="C336" s="43">
        <v>1900</v>
      </c>
      <c r="D336" s="43">
        <v>1900</v>
      </c>
      <c r="E336" s="43" t="s">
        <v>372</v>
      </c>
      <c r="F336" s="43" t="s">
        <v>555</v>
      </c>
      <c r="G336" s="44">
        <v>3.74395791922E-2</v>
      </c>
      <c r="H336" s="44">
        <v>1.5151299999999999E-2</v>
      </c>
      <c r="I336" s="43" t="s">
        <v>405</v>
      </c>
      <c r="J336" s="43" t="s">
        <v>406</v>
      </c>
      <c r="K336" s="43">
        <v>70</v>
      </c>
      <c r="L336" s="43">
        <v>10</v>
      </c>
      <c r="M336" s="43" t="s">
        <v>407</v>
      </c>
      <c r="N336" s="43" t="s">
        <v>410</v>
      </c>
      <c r="O336" s="43" t="s">
        <v>411</v>
      </c>
      <c r="P336" s="44">
        <v>658.93955009000001</v>
      </c>
      <c r="Q336" s="44">
        <v>1630.8615461500001</v>
      </c>
      <c r="R336" s="45">
        <v>0.19295699999999999</v>
      </c>
      <c r="S336" s="45">
        <v>1.1817740000000001</v>
      </c>
      <c r="T336" s="45">
        <v>0.78300000000000003</v>
      </c>
      <c r="U336" s="45">
        <v>0.6</v>
      </c>
      <c r="V336" s="45">
        <f t="shared" si="10"/>
        <v>6.344102185196998E-4</v>
      </c>
      <c r="W336" s="45">
        <f t="shared" si="11"/>
        <v>7.1621649624800006E-3</v>
      </c>
    </row>
    <row r="337" spans="1:23" x14ac:dyDescent="0.2">
      <c r="A337" s="43">
        <v>5951</v>
      </c>
      <c r="B337" s="43">
        <v>5885</v>
      </c>
      <c r="C337" s="43">
        <v>1900</v>
      </c>
      <c r="D337" s="43">
        <v>1900</v>
      </c>
      <c r="E337" s="43" t="s">
        <v>372</v>
      </c>
      <c r="F337" s="43" t="s">
        <v>555</v>
      </c>
      <c r="G337" s="44">
        <v>1.5613977470800001E-2</v>
      </c>
      <c r="H337" s="44">
        <v>6.3187499999999997E-3</v>
      </c>
      <c r="I337" s="43" t="s">
        <v>405</v>
      </c>
      <c r="J337" s="43" t="s">
        <v>406</v>
      </c>
      <c r="K337" s="43">
        <v>70</v>
      </c>
      <c r="L337" s="43">
        <v>10</v>
      </c>
      <c r="M337" s="43" t="s">
        <v>407</v>
      </c>
      <c r="N337" s="43" t="s">
        <v>410</v>
      </c>
      <c r="O337" s="43" t="s">
        <v>411</v>
      </c>
      <c r="P337" s="44">
        <v>374.44607036399998</v>
      </c>
      <c r="Q337" s="44">
        <v>680.14213805199995</v>
      </c>
      <c r="R337" s="45">
        <v>0.19295699999999999</v>
      </c>
      <c r="S337" s="45">
        <v>1.1817740000000001</v>
      </c>
      <c r="T337" s="45">
        <v>0.78300000000000003</v>
      </c>
      <c r="U337" s="45">
        <v>0.6</v>
      </c>
      <c r="V337" s="45">
        <f t="shared" si="10"/>
        <v>2.6457660849374994E-4</v>
      </c>
      <c r="W337" s="45">
        <f t="shared" si="11"/>
        <v>2.9869337850000001E-3</v>
      </c>
    </row>
    <row r="338" spans="1:23" x14ac:dyDescent="0.2">
      <c r="A338" s="43">
        <v>6003</v>
      </c>
      <c r="B338" s="43">
        <v>5937</v>
      </c>
      <c r="C338" s="43">
        <v>1900</v>
      </c>
      <c r="D338" s="43">
        <v>1900</v>
      </c>
      <c r="E338" s="43" t="s">
        <v>372</v>
      </c>
      <c r="F338" s="43" t="s">
        <v>606</v>
      </c>
      <c r="G338" s="44">
        <v>6.76284797141E-3</v>
      </c>
      <c r="H338" s="44">
        <v>2.73683E-3</v>
      </c>
      <c r="I338" s="43" t="s">
        <v>405</v>
      </c>
      <c r="J338" s="43" t="s">
        <v>406</v>
      </c>
      <c r="K338" s="43">
        <v>70</v>
      </c>
      <c r="L338" s="43">
        <v>10</v>
      </c>
      <c r="M338" s="43" t="s">
        <v>407</v>
      </c>
      <c r="N338" s="43" t="s">
        <v>410</v>
      </c>
      <c r="O338" s="43" t="s">
        <v>411</v>
      </c>
      <c r="P338" s="44">
        <v>100.411197598</v>
      </c>
      <c r="Q338" s="44">
        <v>294.58847927699998</v>
      </c>
      <c r="R338" s="45">
        <v>0.19295699999999999</v>
      </c>
      <c r="S338" s="45">
        <v>1.1817740000000001</v>
      </c>
      <c r="T338" s="45">
        <v>0.78300000000000003</v>
      </c>
      <c r="U338" s="45">
        <v>0.6</v>
      </c>
      <c r="V338" s="45">
        <f t="shared" si="10"/>
        <v>1.1459563986926997E-4</v>
      </c>
      <c r="W338" s="45">
        <f t="shared" si="11"/>
        <v>1.2937258145680002E-3</v>
      </c>
    </row>
    <row r="339" spans="1:23" x14ac:dyDescent="0.2">
      <c r="A339" s="43">
        <v>6006</v>
      </c>
      <c r="B339" s="43">
        <v>5940</v>
      </c>
      <c r="C339" s="43">
        <v>1900</v>
      </c>
      <c r="D339" s="43">
        <v>1900</v>
      </c>
      <c r="E339" s="43" t="s">
        <v>372</v>
      </c>
      <c r="F339" s="43" t="s">
        <v>606</v>
      </c>
      <c r="G339" s="44">
        <v>2.03096222401</v>
      </c>
      <c r="H339" s="44">
        <v>0.82190099999999999</v>
      </c>
      <c r="I339" s="43" t="s">
        <v>405</v>
      </c>
      <c r="J339" s="43" t="s">
        <v>406</v>
      </c>
      <c r="K339" s="43">
        <v>70</v>
      </c>
      <c r="L339" s="43">
        <v>10</v>
      </c>
      <c r="M339" s="43" t="s">
        <v>407</v>
      </c>
      <c r="N339" s="43" t="s">
        <v>410</v>
      </c>
      <c r="O339" s="43" t="s">
        <v>411</v>
      </c>
      <c r="P339" s="44">
        <v>5691.7245356100002</v>
      </c>
      <c r="Q339" s="44">
        <v>88468.360603499998</v>
      </c>
      <c r="R339" s="45">
        <v>0.19295699999999999</v>
      </c>
      <c r="S339" s="45">
        <v>1.1817740000000001</v>
      </c>
      <c r="T339" s="45">
        <v>0.78300000000000003</v>
      </c>
      <c r="U339" s="45">
        <v>0.6</v>
      </c>
      <c r="V339" s="45">
        <f t="shared" si="10"/>
        <v>3.4414366622768998E-2</v>
      </c>
      <c r="W339" s="45">
        <f t="shared" si="11"/>
        <v>0.38852049294960006</v>
      </c>
    </row>
    <row r="340" spans="1:23" x14ac:dyDescent="0.2">
      <c r="A340" s="43">
        <v>6036</v>
      </c>
      <c r="B340" s="43">
        <v>5970</v>
      </c>
      <c r="C340" s="43">
        <v>1900</v>
      </c>
      <c r="D340" s="43">
        <v>1900</v>
      </c>
      <c r="E340" s="43" t="s">
        <v>372</v>
      </c>
      <c r="F340" s="43" t="s">
        <v>404</v>
      </c>
      <c r="G340" s="44">
        <v>0.99233227013600001</v>
      </c>
      <c r="H340" s="44">
        <v>0.40158300000000002</v>
      </c>
      <c r="I340" s="43" t="s">
        <v>405</v>
      </c>
      <c r="J340" s="43" t="s">
        <v>406</v>
      </c>
      <c r="K340" s="43">
        <v>70</v>
      </c>
      <c r="L340" s="43">
        <v>10</v>
      </c>
      <c r="M340" s="43" t="s">
        <v>407</v>
      </c>
      <c r="N340" s="43" t="s">
        <v>410</v>
      </c>
      <c r="O340" s="43" t="s">
        <v>411</v>
      </c>
      <c r="P340" s="44">
        <v>3550.6719165300001</v>
      </c>
      <c r="Q340" s="44">
        <v>43225.820783299998</v>
      </c>
      <c r="R340" s="45">
        <v>0.19295699999999999</v>
      </c>
      <c r="S340" s="45">
        <v>1.1817740000000001</v>
      </c>
      <c r="T340" s="45">
        <v>0.78300000000000003</v>
      </c>
      <c r="U340" s="45">
        <v>0.6</v>
      </c>
      <c r="V340" s="45">
        <f t="shared" si="10"/>
        <v>1.6814950452026998E-2</v>
      </c>
      <c r="W340" s="45">
        <f t="shared" si="11"/>
        <v>0.18983213929680004</v>
      </c>
    </row>
    <row r="341" spans="1:23" x14ac:dyDescent="0.2">
      <c r="A341" s="43">
        <v>6038</v>
      </c>
      <c r="B341" s="43">
        <v>5972</v>
      </c>
      <c r="C341" s="43">
        <v>1900</v>
      </c>
      <c r="D341" s="43">
        <v>1900</v>
      </c>
      <c r="E341" s="43" t="s">
        <v>372</v>
      </c>
      <c r="F341" s="43" t="s">
        <v>404</v>
      </c>
      <c r="G341" s="44">
        <v>0.17826656805400001</v>
      </c>
      <c r="H341" s="44">
        <v>7.2141899999999995E-2</v>
      </c>
      <c r="I341" s="43" t="s">
        <v>405</v>
      </c>
      <c r="J341" s="43" t="s">
        <v>406</v>
      </c>
      <c r="K341" s="43">
        <v>70</v>
      </c>
      <c r="L341" s="43">
        <v>10</v>
      </c>
      <c r="M341" s="43" t="s">
        <v>407</v>
      </c>
      <c r="N341" s="43" t="s">
        <v>410</v>
      </c>
      <c r="O341" s="43" t="s">
        <v>411</v>
      </c>
      <c r="P341" s="44">
        <v>364.37370151200003</v>
      </c>
      <c r="Q341" s="44">
        <v>7765.2606433000001</v>
      </c>
      <c r="R341" s="45">
        <v>0.19295699999999999</v>
      </c>
      <c r="S341" s="45">
        <v>1.1817740000000001</v>
      </c>
      <c r="T341" s="45">
        <v>0.78300000000000003</v>
      </c>
      <c r="U341" s="45">
        <v>0.6</v>
      </c>
      <c r="V341" s="45">
        <f t="shared" si="10"/>
        <v>3.0207017578310993E-3</v>
      </c>
      <c r="W341" s="45">
        <f t="shared" si="11"/>
        <v>3.4102168692239997E-2</v>
      </c>
    </row>
    <row r="342" spans="1:23" x14ac:dyDescent="0.2">
      <c r="A342" s="43">
        <v>6039</v>
      </c>
      <c r="B342" s="43">
        <v>5973</v>
      </c>
      <c r="C342" s="43">
        <v>1900</v>
      </c>
      <c r="D342" s="43">
        <v>1900</v>
      </c>
      <c r="E342" s="43" t="s">
        <v>372</v>
      </c>
      <c r="F342" s="43" t="s">
        <v>404</v>
      </c>
      <c r="G342" s="44">
        <v>0.46654851822999999</v>
      </c>
      <c r="H342" s="44">
        <v>0.188805</v>
      </c>
      <c r="I342" s="43" t="s">
        <v>405</v>
      </c>
      <c r="J342" s="43" t="s">
        <v>406</v>
      </c>
      <c r="K342" s="43">
        <v>70</v>
      </c>
      <c r="L342" s="43">
        <v>10</v>
      </c>
      <c r="M342" s="43" t="s">
        <v>407</v>
      </c>
      <c r="N342" s="43" t="s">
        <v>410</v>
      </c>
      <c r="O342" s="43" t="s">
        <v>411</v>
      </c>
      <c r="P342" s="44">
        <v>1486.14145203</v>
      </c>
      <c r="Q342" s="44">
        <v>20322.7721628</v>
      </c>
      <c r="R342" s="45">
        <v>0.19295699999999999</v>
      </c>
      <c r="S342" s="45">
        <v>1.1817740000000001</v>
      </c>
      <c r="T342" s="45">
        <v>0.78300000000000003</v>
      </c>
      <c r="U342" s="45">
        <v>0.6</v>
      </c>
      <c r="V342" s="45">
        <f t="shared" si="10"/>
        <v>7.905580465544999E-3</v>
      </c>
      <c r="W342" s="45">
        <f t="shared" si="11"/>
        <v>8.9249936028000021E-2</v>
      </c>
    </row>
    <row r="343" spans="1:23" x14ac:dyDescent="0.2">
      <c r="A343" s="43">
        <v>6055</v>
      </c>
      <c r="B343" s="43">
        <v>5989</v>
      </c>
      <c r="C343" s="43">
        <v>1900</v>
      </c>
      <c r="D343" s="43">
        <v>1900</v>
      </c>
      <c r="E343" s="43" t="s">
        <v>372</v>
      </c>
      <c r="F343" s="43" t="s">
        <v>404</v>
      </c>
      <c r="G343" s="44">
        <v>0.45005776217900001</v>
      </c>
      <c r="H343" s="44">
        <v>0.18213199999999999</v>
      </c>
      <c r="I343" s="43" t="s">
        <v>405</v>
      </c>
      <c r="J343" s="43" t="s">
        <v>406</v>
      </c>
      <c r="K343" s="43">
        <v>70</v>
      </c>
      <c r="L343" s="43">
        <v>10</v>
      </c>
      <c r="M343" s="43" t="s">
        <v>407</v>
      </c>
      <c r="N343" s="43" t="s">
        <v>410</v>
      </c>
      <c r="O343" s="43" t="s">
        <v>411</v>
      </c>
      <c r="P343" s="44">
        <v>2604.8054755600001</v>
      </c>
      <c r="Q343" s="44">
        <v>19604.437702499999</v>
      </c>
      <c r="R343" s="45">
        <v>0.19295699999999999</v>
      </c>
      <c r="S343" s="45">
        <v>1.1817740000000001</v>
      </c>
      <c r="T343" s="45">
        <v>0.78300000000000003</v>
      </c>
      <c r="U343" s="45">
        <v>0.6</v>
      </c>
      <c r="V343" s="45">
        <f t="shared" si="10"/>
        <v>7.6261708183079976E-3</v>
      </c>
      <c r="W343" s="45">
        <f t="shared" si="11"/>
        <v>8.6095544867200002E-2</v>
      </c>
    </row>
    <row r="344" spans="1:23" x14ac:dyDescent="0.2">
      <c r="A344" s="43">
        <v>6058</v>
      </c>
      <c r="B344" s="43">
        <v>5992</v>
      </c>
      <c r="C344" s="43">
        <v>1900</v>
      </c>
      <c r="D344" s="43">
        <v>1900</v>
      </c>
      <c r="E344" s="43" t="s">
        <v>372</v>
      </c>
      <c r="F344" s="43" t="s">
        <v>404</v>
      </c>
      <c r="G344" s="44">
        <v>0.17258347028000001</v>
      </c>
      <c r="H344" s="44">
        <v>6.9842100000000004E-2</v>
      </c>
      <c r="I344" s="43" t="s">
        <v>405</v>
      </c>
      <c r="J344" s="43" t="s">
        <v>406</v>
      </c>
      <c r="K344" s="43">
        <v>70</v>
      </c>
      <c r="L344" s="43">
        <v>10</v>
      </c>
      <c r="M344" s="43" t="s">
        <v>407</v>
      </c>
      <c r="N344" s="43" t="s">
        <v>410</v>
      </c>
      <c r="O344" s="43" t="s">
        <v>411</v>
      </c>
      <c r="P344" s="44">
        <v>1243.7235805</v>
      </c>
      <c r="Q344" s="44">
        <v>7517.7058944700002</v>
      </c>
      <c r="R344" s="45">
        <v>0.19295699999999999</v>
      </c>
      <c r="S344" s="45">
        <v>1.1817740000000001</v>
      </c>
      <c r="T344" s="45">
        <v>0.78300000000000003</v>
      </c>
      <c r="U344" s="45">
        <v>0.6</v>
      </c>
      <c r="V344" s="45">
        <f t="shared" si="10"/>
        <v>2.9244052934648997E-3</v>
      </c>
      <c r="W344" s="45">
        <f t="shared" si="11"/>
        <v>3.3015031154160011E-2</v>
      </c>
    </row>
    <row r="345" spans="1:23" x14ac:dyDescent="0.2">
      <c r="A345" s="43">
        <v>6061</v>
      </c>
      <c r="B345" s="43">
        <v>5995</v>
      </c>
      <c r="C345" s="43">
        <v>1900</v>
      </c>
      <c r="D345" s="43">
        <v>1900</v>
      </c>
      <c r="E345" s="43" t="s">
        <v>372</v>
      </c>
      <c r="F345" s="43" t="s">
        <v>404</v>
      </c>
      <c r="G345" s="44">
        <v>1.81109665261E-3</v>
      </c>
      <c r="H345" s="44">
        <v>7.3292500000000005E-4</v>
      </c>
      <c r="I345" s="43" t="s">
        <v>405</v>
      </c>
      <c r="J345" s="43" t="s">
        <v>406</v>
      </c>
      <c r="K345" s="43">
        <v>70</v>
      </c>
      <c r="L345" s="43">
        <v>10</v>
      </c>
      <c r="M345" s="43" t="s">
        <v>407</v>
      </c>
      <c r="N345" s="43" t="s">
        <v>410</v>
      </c>
      <c r="O345" s="43" t="s">
        <v>411</v>
      </c>
      <c r="P345" s="44">
        <v>386.287905206</v>
      </c>
      <c r="Q345" s="44">
        <v>78.891054622300004</v>
      </c>
      <c r="R345" s="45">
        <v>0.19295699999999999</v>
      </c>
      <c r="S345" s="45">
        <v>1.1817740000000001</v>
      </c>
      <c r="T345" s="45">
        <v>0.78300000000000003</v>
      </c>
      <c r="U345" s="45">
        <v>0.6</v>
      </c>
      <c r="V345" s="45">
        <f t="shared" si="10"/>
        <v>3.0688793001824994E-5</v>
      </c>
      <c r="W345" s="45">
        <f t="shared" si="11"/>
        <v>3.464606835800001E-4</v>
      </c>
    </row>
    <row r="346" spans="1:23" x14ac:dyDescent="0.2">
      <c r="A346" s="43">
        <v>6063</v>
      </c>
      <c r="B346" s="43">
        <v>5997</v>
      </c>
      <c r="C346" s="43">
        <v>1900</v>
      </c>
      <c r="D346" s="43">
        <v>1900</v>
      </c>
      <c r="E346" s="43" t="s">
        <v>372</v>
      </c>
      <c r="F346" s="43" t="s">
        <v>404</v>
      </c>
      <c r="G346" s="44">
        <v>0.12941114522700001</v>
      </c>
      <c r="H346" s="44">
        <v>5.2370800000000002E-2</v>
      </c>
      <c r="I346" s="43" t="s">
        <v>405</v>
      </c>
      <c r="J346" s="43" t="s">
        <v>406</v>
      </c>
      <c r="K346" s="43">
        <v>70</v>
      </c>
      <c r="L346" s="43">
        <v>10</v>
      </c>
      <c r="M346" s="43" t="s">
        <v>407</v>
      </c>
      <c r="N346" s="43" t="s">
        <v>410</v>
      </c>
      <c r="O346" s="43" t="s">
        <v>411</v>
      </c>
      <c r="P346" s="44">
        <v>1444.8745483600001</v>
      </c>
      <c r="Q346" s="44">
        <v>5637.12693752</v>
      </c>
      <c r="R346" s="45">
        <v>0.19295699999999999</v>
      </c>
      <c r="S346" s="45">
        <v>1.1817740000000001</v>
      </c>
      <c r="T346" s="45">
        <v>0.78300000000000003</v>
      </c>
      <c r="U346" s="45">
        <v>0.6</v>
      </c>
      <c r="V346" s="45">
        <f t="shared" si="10"/>
        <v>2.1928528028651996E-3</v>
      </c>
      <c r="W346" s="45">
        <f t="shared" si="11"/>
        <v>2.4756179919680002E-2</v>
      </c>
    </row>
    <row r="347" spans="1:23" x14ac:dyDescent="0.2">
      <c r="A347" s="43">
        <v>6065</v>
      </c>
      <c r="B347" s="43">
        <v>5999</v>
      </c>
      <c r="C347" s="43">
        <v>1900</v>
      </c>
      <c r="D347" s="43">
        <v>1900</v>
      </c>
      <c r="E347" s="43" t="s">
        <v>372</v>
      </c>
      <c r="F347" s="43" t="s">
        <v>404</v>
      </c>
      <c r="G347" s="44">
        <v>4.1323241394000003E-2</v>
      </c>
      <c r="H347" s="44">
        <v>1.6722899999999999E-2</v>
      </c>
      <c r="I347" s="43" t="s">
        <v>405</v>
      </c>
      <c r="J347" s="43" t="s">
        <v>406</v>
      </c>
      <c r="K347" s="43">
        <v>70</v>
      </c>
      <c r="L347" s="43">
        <v>10</v>
      </c>
      <c r="M347" s="43" t="s">
        <v>407</v>
      </c>
      <c r="N347" s="43" t="s">
        <v>410</v>
      </c>
      <c r="O347" s="43" t="s">
        <v>411</v>
      </c>
      <c r="P347" s="44">
        <v>1115.9514572800001</v>
      </c>
      <c r="Q347" s="44">
        <v>1800.0331949700001</v>
      </c>
      <c r="R347" s="45">
        <v>0.19295699999999999</v>
      </c>
      <c r="S347" s="45">
        <v>1.1817740000000001</v>
      </c>
      <c r="T347" s="45">
        <v>0.78300000000000003</v>
      </c>
      <c r="U347" s="45">
        <v>0.6</v>
      </c>
      <c r="V347" s="45">
        <f t="shared" si="10"/>
        <v>7.0021573352009982E-4</v>
      </c>
      <c r="W347" s="45">
        <f t="shared" si="11"/>
        <v>7.9050753698400016E-3</v>
      </c>
    </row>
    <row r="348" spans="1:23" x14ac:dyDescent="0.2">
      <c r="A348" s="43">
        <v>6071</v>
      </c>
      <c r="B348" s="43">
        <v>6016</v>
      </c>
      <c r="C348" s="43">
        <v>1900</v>
      </c>
      <c r="D348" s="43">
        <v>1900</v>
      </c>
      <c r="E348" s="43" t="s">
        <v>372</v>
      </c>
      <c r="F348" s="43" t="s">
        <v>404</v>
      </c>
      <c r="G348" s="44">
        <v>1.7692751261700001E-3</v>
      </c>
      <c r="H348" s="44">
        <v>7.1599999999999995E-4</v>
      </c>
      <c r="I348" s="43" t="s">
        <v>405</v>
      </c>
      <c r="J348" s="43" t="s">
        <v>406</v>
      </c>
      <c r="K348" s="43">
        <v>70</v>
      </c>
      <c r="L348" s="43">
        <v>10</v>
      </c>
      <c r="M348" s="43" t="s">
        <v>407</v>
      </c>
      <c r="N348" s="43" t="s">
        <v>410</v>
      </c>
      <c r="O348" s="43" t="s">
        <v>411</v>
      </c>
      <c r="P348" s="44">
        <v>53.189622038800003</v>
      </c>
      <c r="Q348" s="44">
        <v>77.069316217799994</v>
      </c>
      <c r="R348" s="45">
        <v>0.19295699999999999</v>
      </c>
      <c r="S348" s="45">
        <v>1.1817740000000001</v>
      </c>
      <c r="T348" s="45">
        <v>0.78300000000000003</v>
      </c>
      <c r="U348" s="45">
        <v>0.6</v>
      </c>
      <c r="V348" s="45">
        <f t="shared" si="10"/>
        <v>2.9980115003999993E-5</v>
      </c>
      <c r="W348" s="45">
        <f t="shared" si="11"/>
        <v>3.3846007360000002E-4</v>
      </c>
    </row>
    <row r="349" spans="1:23" x14ac:dyDescent="0.2">
      <c r="A349" s="43">
        <v>6076</v>
      </c>
      <c r="B349" s="43">
        <v>6021</v>
      </c>
      <c r="C349" s="43">
        <v>1900</v>
      </c>
      <c r="D349" s="43">
        <v>1900</v>
      </c>
      <c r="E349" s="43" t="s">
        <v>372</v>
      </c>
      <c r="F349" s="43" t="s">
        <v>404</v>
      </c>
      <c r="G349" s="44">
        <v>3.6131523526599998E-2</v>
      </c>
      <c r="H349" s="44">
        <v>1.46219E-2</v>
      </c>
      <c r="I349" s="43" t="s">
        <v>405</v>
      </c>
      <c r="J349" s="43" t="s">
        <v>406</v>
      </c>
      <c r="K349" s="43">
        <v>70</v>
      </c>
      <c r="L349" s="43">
        <v>10</v>
      </c>
      <c r="M349" s="43" t="s">
        <v>407</v>
      </c>
      <c r="N349" s="43" t="s">
        <v>410</v>
      </c>
      <c r="O349" s="43" t="s">
        <v>411</v>
      </c>
      <c r="P349" s="44">
        <v>1113.6704824999999</v>
      </c>
      <c r="Q349" s="44">
        <v>1573.8828692699999</v>
      </c>
      <c r="R349" s="45">
        <v>0.19295699999999999</v>
      </c>
      <c r="S349" s="45">
        <v>1.1817740000000001</v>
      </c>
      <c r="T349" s="45">
        <v>0.78300000000000003</v>
      </c>
      <c r="U349" s="45">
        <v>0.6</v>
      </c>
      <c r="V349" s="45">
        <f t="shared" si="10"/>
        <v>6.1224335695109992E-4</v>
      </c>
      <c r="W349" s="45">
        <f t="shared" si="11"/>
        <v>6.9119125002400006E-3</v>
      </c>
    </row>
    <row r="350" spans="1:23" x14ac:dyDescent="0.2">
      <c r="A350" s="43">
        <v>6078</v>
      </c>
      <c r="B350" s="43">
        <v>6023</v>
      </c>
      <c r="C350" s="43">
        <v>1900</v>
      </c>
      <c r="D350" s="43">
        <v>1900</v>
      </c>
      <c r="E350" s="43" t="s">
        <v>372</v>
      </c>
      <c r="F350" s="43" t="s">
        <v>404</v>
      </c>
      <c r="G350" s="44">
        <v>3.3152044493999999E-2</v>
      </c>
      <c r="H350" s="44">
        <v>1.34162E-2</v>
      </c>
      <c r="I350" s="43" t="s">
        <v>405</v>
      </c>
      <c r="J350" s="43" t="s">
        <v>406</v>
      </c>
      <c r="K350" s="43">
        <v>70</v>
      </c>
      <c r="L350" s="43">
        <v>10</v>
      </c>
      <c r="M350" s="43" t="s">
        <v>407</v>
      </c>
      <c r="N350" s="43" t="s">
        <v>410</v>
      </c>
      <c r="O350" s="43" t="s">
        <v>411</v>
      </c>
      <c r="P350" s="44">
        <v>198.02114646000001</v>
      </c>
      <c r="Q350" s="44">
        <v>1444.0972817500001</v>
      </c>
      <c r="R350" s="45">
        <v>0.19295699999999999</v>
      </c>
      <c r="S350" s="45">
        <v>1.1817740000000001</v>
      </c>
      <c r="T350" s="45">
        <v>0.78300000000000003</v>
      </c>
      <c r="U350" s="45">
        <v>0.6</v>
      </c>
      <c r="V350" s="45">
        <f t="shared" si="10"/>
        <v>5.6175868563779988E-4</v>
      </c>
      <c r="W350" s="45">
        <f t="shared" si="11"/>
        <v>6.3419665355200008E-3</v>
      </c>
    </row>
    <row r="351" spans="1:23" x14ac:dyDescent="0.2">
      <c r="A351" s="43">
        <v>6079</v>
      </c>
      <c r="B351" s="43">
        <v>6024</v>
      </c>
      <c r="C351" s="43">
        <v>1900</v>
      </c>
      <c r="D351" s="43">
        <v>1900</v>
      </c>
      <c r="E351" s="43" t="s">
        <v>372</v>
      </c>
      <c r="F351" s="43" t="s">
        <v>404</v>
      </c>
      <c r="G351" s="44">
        <v>0.689944772042</v>
      </c>
      <c r="H351" s="44">
        <v>0.27921099999999999</v>
      </c>
      <c r="I351" s="43" t="s">
        <v>405</v>
      </c>
      <c r="J351" s="43" t="s">
        <v>406</v>
      </c>
      <c r="K351" s="43">
        <v>70</v>
      </c>
      <c r="L351" s="43">
        <v>10</v>
      </c>
      <c r="M351" s="43" t="s">
        <v>407</v>
      </c>
      <c r="N351" s="43" t="s">
        <v>410</v>
      </c>
      <c r="O351" s="43" t="s">
        <v>411</v>
      </c>
      <c r="P351" s="44">
        <v>1752.00684991</v>
      </c>
      <c r="Q351" s="44">
        <v>30053.874054299999</v>
      </c>
      <c r="R351" s="45">
        <v>0.19295699999999999</v>
      </c>
      <c r="S351" s="45">
        <v>1.1817740000000001</v>
      </c>
      <c r="T351" s="45">
        <v>0.78300000000000003</v>
      </c>
      <c r="U351" s="45">
        <v>0.6</v>
      </c>
      <c r="V351" s="45">
        <f t="shared" si="10"/>
        <v>1.1691030573158998E-2</v>
      </c>
      <c r="W351" s="45">
        <f t="shared" si="11"/>
        <v>0.13198572012560003</v>
      </c>
    </row>
    <row r="352" spans="1:23" x14ac:dyDescent="0.2">
      <c r="A352" s="43">
        <v>6080</v>
      </c>
      <c r="B352" s="43">
        <v>6025</v>
      </c>
      <c r="C352" s="43">
        <v>1900</v>
      </c>
      <c r="D352" s="43">
        <v>1900</v>
      </c>
      <c r="E352" s="43" t="s">
        <v>372</v>
      </c>
      <c r="F352" s="43" t="s">
        <v>404</v>
      </c>
      <c r="G352" s="44">
        <v>1.59493849108</v>
      </c>
      <c r="H352" s="44">
        <v>0.64544900000000005</v>
      </c>
      <c r="I352" s="43" t="s">
        <v>405</v>
      </c>
      <c r="J352" s="43" t="s">
        <v>406</v>
      </c>
      <c r="K352" s="43">
        <v>70</v>
      </c>
      <c r="L352" s="43">
        <v>10</v>
      </c>
      <c r="M352" s="43" t="s">
        <v>407</v>
      </c>
      <c r="N352" s="43" t="s">
        <v>410</v>
      </c>
      <c r="O352" s="43" t="s">
        <v>411</v>
      </c>
      <c r="P352" s="44">
        <v>6072.3947942799996</v>
      </c>
      <c r="Q352" s="44">
        <v>69475.242769699995</v>
      </c>
      <c r="R352" s="45">
        <v>0.19295699999999999</v>
      </c>
      <c r="S352" s="45">
        <v>1.1817740000000001</v>
      </c>
      <c r="T352" s="45">
        <v>0.78300000000000003</v>
      </c>
      <c r="U352" s="45">
        <v>0.6</v>
      </c>
      <c r="V352" s="45">
        <f t="shared" si="10"/>
        <v>2.7026026884380997E-2</v>
      </c>
      <c r="W352" s="45">
        <f t="shared" si="11"/>
        <v>0.30510993861040009</v>
      </c>
    </row>
    <row r="353" spans="1:23" x14ac:dyDescent="0.2">
      <c r="A353" s="43">
        <v>6081</v>
      </c>
      <c r="B353" s="43">
        <v>6026</v>
      </c>
      <c r="C353" s="43">
        <v>1900</v>
      </c>
      <c r="D353" s="43">
        <v>1900</v>
      </c>
      <c r="E353" s="43" t="s">
        <v>372</v>
      </c>
      <c r="F353" s="43" t="s">
        <v>404</v>
      </c>
      <c r="G353" s="44">
        <v>0.34021088606799998</v>
      </c>
      <c r="H353" s="44">
        <v>0.13767799999999999</v>
      </c>
      <c r="I353" s="43" t="s">
        <v>405</v>
      </c>
      <c r="J353" s="43" t="s">
        <v>406</v>
      </c>
      <c r="K353" s="43">
        <v>70</v>
      </c>
      <c r="L353" s="43">
        <v>10</v>
      </c>
      <c r="M353" s="43" t="s">
        <v>407</v>
      </c>
      <c r="N353" s="43" t="s">
        <v>410</v>
      </c>
      <c r="O353" s="43" t="s">
        <v>411</v>
      </c>
      <c r="P353" s="44">
        <v>3056.74729222</v>
      </c>
      <c r="Q353" s="44">
        <v>14819.5269188</v>
      </c>
      <c r="R353" s="45">
        <v>0.19295699999999999</v>
      </c>
      <c r="S353" s="45">
        <v>1.1817740000000001</v>
      </c>
      <c r="T353" s="45">
        <v>0.78300000000000003</v>
      </c>
      <c r="U353" s="45">
        <v>0.6</v>
      </c>
      <c r="V353" s="45">
        <f t="shared" si="10"/>
        <v>5.7648076445819992E-3</v>
      </c>
      <c r="W353" s="45">
        <f t="shared" si="11"/>
        <v>6.5081712308799999E-2</v>
      </c>
    </row>
    <row r="354" spans="1:23" x14ac:dyDescent="0.2">
      <c r="A354" s="43">
        <v>6083</v>
      </c>
      <c r="B354" s="43">
        <v>6028</v>
      </c>
      <c r="C354" s="43">
        <v>1900</v>
      </c>
      <c r="D354" s="43">
        <v>1900</v>
      </c>
      <c r="E354" s="43" t="s">
        <v>372</v>
      </c>
      <c r="F354" s="43" t="s">
        <v>404</v>
      </c>
      <c r="G354" s="44">
        <v>0.61708347601199998</v>
      </c>
      <c r="H354" s="44">
        <v>0.249725</v>
      </c>
      <c r="I354" s="43" t="s">
        <v>405</v>
      </c>
      <c r="J354" s="43" t="s">
        <v>406</v>
      </c>
      <c r="K354" s="43">
        <v>70</v>
      </c>
      <c r="L354" s="43">
        <v>10</v>
      </c>
      <c r="M354" s="43" t="s">
        <v>407</v>
      </c>
      <c r="N354" s="43" t="s">
        <v>410</v>
      </c>
      <c r="O354" s="43" t="s">
        <v>411</v>
      </c>
      <c r="P354" s="44">
        <v>1898.55677971</v>
      </c>
      <c r="Q354" s="44">
        <v>26880.048694599998</v>
      </c>
      <c r="R354" s="45">
        <v>0.19295699999999999</v>
      </c>
      <c r="S354" s="45">
        <v>1.1817740000000001</v>
      </c>
      <c r="T354" s="45">
        <v>0.78300000000000003</v>
      </c>
      <c r="U354" s="45">
        <v>0.6</v>
      </c>
      <c r="V354" s="45">
        <f t="shared" si="10"/>
        <v>1.0456402541024997E-2</v>
      </c>
      <c r="W354" s="45">
        <f t="shared" si="11"/>
        <v>0.11804740486000001</v>
      </c>
    </row>
    <row r="355" spans="1:23" x14ac:dyDescent="0.2">
      <c r="A355" s="43">
        <v>6084</v>
      </c>
      <c r="B355" s="43">
        <v>6029</v>
      </c>
      <c r="C355" s="43">
        <v>1900</v>
      </c>
      <c r="D355" s="43">
        <v>1900</v>
      </c>
      <c r="E355" s="43" t="s">
        <v>372</v>
      </c>
      <c r="F355" s="43" t="s">
        <v>404</v>
      </c>
      <c r="G355" s="44">
        <v>0.53466803741699997</v>
      </c>
      <c r="H355" s="44">
        <v>0.21637200000000001</v>
      </c>
      <c r="I355" s="43" t="s">
        <v>405</v>
      </c>
      <c r="J355" s="43" t="s">
        <v>406</v>
      </c>
      <c r="K355" s="43">
        <v>70</v>
      </c>
      <c r="L355" s="43">
        <v>10</v>
      </c>
      <c r="M355" s="43" t="s">
        <v>407</v>
      </c>
      <c r="N355" s="43" t="s">
        <v>410</v>
      </c>
      <c r="O355" s="43" t="s">
        <v>411</v>
      </c>
      <c r="P355" s="44">
        <v>5306.4336614000003</v>
      </c>
      <c r="Q355" s="44">
        <v>23290.046549399998</v>
      </c>
      <c r="R355" s="45">
        <v>0.19295699999999999</v>
      </c>
      <c r="S355" s="45">
        <v>1.1817740000000001</v>
      </c>
      <c r="T355" s="45">
        <v>0.78300000000000003</v>
      </c>
      <c r="U355" s="45">
        <v>0.6</v>
      </c>
      <c r="V355" s="45">
        <f t="shared" si="10"/>
        <v>9.0598567648679986E-3</v>
      </c>
      <c r="W355" s="45">
        <f t="shared" si="11"/>
        <v>0.10228112157120002</v>
      </c>
    </row>
    <row r="356" spans="1:23" x14ac:dyDescent="0.2">
      <c r="A356" s="43">
        <v>6095</v>
      </c>
      <c r="B356" s="43">
        <v>6040</v>
      </c>
      <c r="C356" s="43">
        <v>1900</v>
      </c>
      <c r="D356" s="43">
        <v>1900</v>
      </c>
      <c r="E356" s="43" t="s">
        <v>372</v>
      </c>
      <c r="F356" s="43" t="s">
        <v>404</v>
      </c>
      <c r="G356" s="44">
        <v>2.2267696052600001E-3</v>
      </c>
      <c r="H356" s="44">
        <v>9.0114199999999996E-4</v>
      </c>
      <c r="I356" s="43" t="s">
        <v>405</v>
      </c>
      <c r="J356" s="43" t="s">
        <v>406</v>
      </c>
      <c r="K356" s="43">
        <v>70</v>
      </c>
      <c r="L356" s="43">
        <v>10</v>
      </c>
      <c r="M356" s="43" t="s">
        <v>407</v>
      </c>
      <c r="N356" s="43" t="s">
        <v>410</v>
      </c>
      <c r="O356" s="43" t="s">
        <v>411</v>
      </c>
      <c r="P356" s="44">
        <v>112.463747191</v>
      </c>
      <c r="Q356" s="44">
        <v>96.997696013300001</v>
      </c>
      <c r="R356" s="45">
        <v>0.19295699999999999</v>
      </c>
      <c r="S356" s="45">
        <v>1.1817740000000001</v>
      </c>
      <c r="T356" s="45">
        <v>0.78300000000000003</v>
      </c>
      <c r="U356" s="45">
        <v>0.6</v>
      </c>
      <c r="V356" s="45">
        <f t="shared" si="10"/>
        <v>3.7732319545997997E-5</v>
      </c>
      <c r="W356" s="45">
        <f t="shared" si="11"/>
        <v>4.2597847436320007E-4</v>
      </c>
    </row>
    <row r="357" spans="1:23" x14ac:dyDescent="0.2">
      <c r="A357" s="43">
        <v>6099</v>
      </c>
      <c r="B357" s="43">
        <v>6044</v>
      </c>
      <c r="C357" s="43">
        <v>1900</v>
      </c>
      <c r="D357" s="43">
        <v>1900</v>
      </c>
      <c r="E357" s="43" t="s">
        <v>372</v>
      </c>
      <c r="F357" s="43" t="s">
        <v>404</v>
      </c>
      <c r="G357" s="44">
        <v>9.44783769085E-2</v>
      </c>
      <c r="H357" s="44">
        <v>3.8233999999999997E-2</v>
      </c>
      <c r="I357" s="43" t="s">
        <v>405</v>
      </c>
      <c r="J357" s="43" t="s">
        <v>406</v>
      </c>
      <c r="K357" s="43">
        <v>70</v>
      </c>
      <c r="L357" s="43">
        <v>10</v>
      </c>
      <c r="M357" s="43" t="s">
        <v>407</v>
      </c>
      <c r="N357" s="43" t="s">
        <v>410</v>
      </c>
      <c r="O357" s="43" t="s">
        <v>411</v>
      </c>
      <c r="P357" s="44">
        <v>3259.9038785399998</v>
      </c>
      <c r="Q357" s="44">
        <v>4115.4616362400002</v>
      </c>
      <c r="R357" s="45">
        <v>0.19295699999999999</v>
      </c>
      <c r="S357" s="45">
        <v>1.1817740000000001</v>
      </c>
      <c r="T357" s="45">
        <v>0.78300000000000003</v>
      </c>
      <c r="U357" s="45">
        <v>0.6</v>
      </c>
      <c r="V357" s="45">
        <f t="shared" si="10"/>
        <v>1.6009213925459996E-3</v>
      </c>
      <c r="W357" s="45">
        <f t="shared" si="11"/>
        <v>1.8073578846400002E-2</v>
      </c>
    </row>
    <row r="358" spans="1:23" x14ac:dyDescent="0.2">
      <c r="A358" s="43">
        <v>6100</v>
      </c>
      <c r="B358" s="43">
        <v>6045</v>
      </c>
      <c r="C358" s="43">
        <v>1900</v>
      </c>
      <c r="D358" s="43">
        <v>1900</v>
      </c>
      <c r="E358" s="43" t="s">
        <v>372</v>
      </c>
      <c r="F358" s="43" t="s">
        <v>404</v>
      </c>
      <c r="G358" s="44">
        <v>0.46308013391899999</v>
      </c>
      <c r="H358" s="44">
        <v>0.18740200000000001</v>
      </c>
      <c r="I358" s="43" t="s">
        <v>405</v>
      </c>
      <c r="J358" s="43" t="s">
        <v>406</v>
      </c>
      <c r="K358" s="43">
        <v>70</v>
      </c>
      <c r="L358" s="43">
        <v>10</v>
      </c>
      <c r="M358" s="43" t="s">
        <v>407</v>
      </c>
      <c r="N358" s="43" t="s">
        <v>410</v>
      </c>
      <c r="O358" s="43" t="s">
        <v>411</v>
      </c>
      <c r="P358" s="44">
        <v>1670.4379226000001</v>
      </c>
      <c r="Q358" s="44">
        <v>20171.689946499999</v>
      </c>
      <c r="R358" s="45">
        <v>0.19295699999999999</v>
      </c>
      <c r="S358" s="45">
        <v>1.1817740000000001</v>
      </c>
      <c r="T358" s="45">
        <v>0.78300000000000003</v>
      </c>
      <c r="U358" s="45">
        <v>0.6</v>
      </c>
      <c r="V358" s="45">
        <f t="shared" si="10"/>
        <v>7.8468345139380002E-3</v>
      </c>
      <c r="W358" s="45">
        <f t="shared" si="11"/>
        <v>8.8586724459200017E-2</v>
      </c>
    </row>
    <row r="359" spans="1:23" x14ac:dyDescent="0.2">
      <c r="A359" s="43">
        <v>6103</v>
      </c>
      <c r="B359" s="43">
        <v>6048</v>
      </c>
      <c r="C359" s="43">
        <v>1900</v>
      </c>
      <c r="D359" s="43">
        <v>1900</v>
      </c>
      <c r="E359" s="43" t="s">
        <v>372</v>
      </c>
      <c r="F359" s="43" t="s">
        <v>404</v>
      </c>
      <c r="G359" s="44">
        <v>3.4084557158899999E-2</v>
      </c>
      <c r="H359" s="44">
        <v>1.37935E-2</v>
      </c>
      <c r="I359" s="43" t="s">
        <v>405</v>
      </c>
      <c r="J359" s="43" t="s">
        <v>406</v>
      </c>
      <c r="K359" s="43">
        <v>70</v>
      </c>
      <c r="L359" s="43">
        <v>10</v>
      </c>
      <c r="M359" s="43" t="s">
        <v>407</v>
      </c>
      <c r="N359" s="43" t="s">
        <v>410</v>
      </c>
      <c r="O359" s="43" t="s">
        <v>411</v>
      </c>
      <c r="P359" s="44">
        <v>159.449962833</v>
      </c>
      <c r="Q359" s="44">
        <v>1484.71737095</v>
      </c>
      <c r="R359" s="45">
        <v>0.19295699999999999</v>
      </c>
      <c r="S359" s="45">
        <v>1.1817740000000001</v>
      </c>
      <c r="T359" s="45">
        <v>0.78300000000000003</v>
      </c>
      <c r="U359" s="45">
        <v>0.6</v>
      </c>
      <c r="V359" s="45">
        <f t="shared" si="10"/>
        <v>5.7755686635149988E-4</v>
      </c>
      <c r="W359" s="45">
        <f t="shared" si="11"/>
        <v>6.5203198676000015E-3</v>
      </c>
    </row>
    <row r="360" spans="1:23" x14ac:dyDescent="0.2">
      <c r="A360" s="43">
        <v>6110</v>
      </c>
      <c r="B360" s="43">
        <v>6055</v>
      </c>
      <c r="C360" s="43">
        <v>1900</v>
      </c>
      <c r="D360" s="43">
        <v>1900</v>
      </c>
      <c r="E360" s="43" t="s">
        <v>372</v>
      </c>
      <c r="F360" s="43" t="s">
        <v>404</v>
      </c>
      <c r="G360" s="44">
        <v>0.85201654316599995</v>
      </c>
      <c r="H360" s="44">
        <v>0.34479900000000002</v>
      </c>
      <c r="I360" s="43" t="s">
        <v>405</v>
      </c>
      <c r="J360" s="43" t="s">
        <v>406</v>
      </c>
      <c r="K360" s="43">
        <v>70</v>
      </c>
      <c r="L360" s="43">
        <v>10</v>
      </c>
      <c r="M360" s="43" t="s">
        <v>407</v>
      </c>
      <c r="N360" s="43" t="s">
        <v>410</v>
      </c>
      <c r="O360" s="43" t="s">
        <v>411</v>
      </c>
      <c r="P360" s="44">
        <v>1303.15595194</v>
      </c>
      <c r="Q360" s="44">
        <v>37113.692165100001</v>
      </c>
      <c r="R360" s="45">
        <v>0.19295699999999999</v>
      </c>
      <c r="S360" s="45">
        <v>1.1817740000000001</v>
      </c>
      <c r="T360" s="45">
        <v>0.78300000000000003</v>
      </c>
      <c r="U360" s="45">
        <v>0.6</v>
      </c>
      <c r="V360" s="45">
        <f t="shared" si="10"/>
        <v>1.4437309599530998E-2</v>
      </c>
      <c r="W360" s="45">
        <f t="shared" si="11"/>
        <v>0.16298979737040004</v>
      </c>
    </row>
    <row r="361" spans="1:23" x14ac:dyDescent="0.2">
      <c r="A361" s="43">
        <v>6118</v>
      </c>
      <c r="B361" s="43">
        <v>6063</v>
      </c>
      <c r="C361" s="43">
        <v>1900</v>
      </c>
      <c r="D361" s="43">
        <v>1900</v>
      </c>
      <c r="E361" s="43" t="s">
        <v>372</v>
      </c>
      <c r="F361" s="43" t="s">
        <v>404</v>
      </c>
      <c r="G361" s="44">
        <v>0.743349016438</v>
      </c>
      <c r="H361" s="44">
        <v>0.30082300000000001</v>
      </c>
      <c r="I361" s="43" t="s">
        <v>405</v>
      </c>
      <c r="J361" s="43" t="s">
        <v>406</v>
      </c>
      <c r="K361" s="43">
        <v>70</v>
      </c>
      <c r="L361" s="43">
        <v>10</v>
      </c>
      <c r="M361" s="43" t="s">
        <v>407</v>
      </c>
      <c r="N361" s="43" t="s">
        <v>410</v>
      </c>
      <c r="O361" s="43" t="s">
        <v>411</v>
      </c>
      <c r="P361" s="44">
        <v>4787.9471913799998</v>
      </c>
      <c r="Q361" s="44">
        <v>32380.153634999999</v>
      </c>
      <c r="R361" s="45">
        <v>0.19295699999999999</v>
      </c>
      <c r="S361" s="45">
        <v>1.1817740000000001</v>
      </c>
      <c r="T361" s="45">
        <v>0.78300000000000003</v>
      </c>
      <c r="U361" s="45">
        <v>0.6</v>
      </c>
      <c r="V361" s="45">
        <f t="shared" si="10"/>
        <v>1.2595961083586998E-2</v>
      </c>
      <c r="W361" s="45">
        <f t="shared" si="11"/>
        <v>0.14220192000080001</v>
      </c>
    </row>
    <row r="362" spans="1:23" x14ac:dyDescent="0.2">
      <c r="A362" s="43">
        <v>6128</v>
      </c>
      <c r="B362" s="43">
        <v>6073</v>
      </c>
      <c r="C362" s="43">
        <v>1900</v>
      </c>
      <c r="D362" s="43">
        <v>1900</v>
      </c>
      <c r="E362" s="43" t="s">
        <v>372</v>
      </c>
      <c r="F362" s="43" t="s">
        <v>404</v>
      </c>
      <c r="G362" s="44">
        <v>3.1169761550600001</v>
      </c>
      <c r="H362" s="44">
        <v>1.2614000000000001</v>
      </c>
      <c r="I362" s="43" t="s">
        <v>405</v>
      </c>
      <c r="J362" s="43" t="s">
        <v>406</v>
      </c>
      <c r="K362" s="43">
        <v>70</v>
      </c>
      <c r="L362" s="43">
        <v>10</v>
      </c>
      <c r="M362" s="43" t="s">
        <v>407</v>
      </c>
      <c r="N362" s="43" t="s">
        <v>410</v>
      </c>
      <c r="O362" s="43" t="s">
        <v>411</v>
      </c>
      <c r="P362" s="44">
        <v>9432.9480613800006</v>
      </c>
      <c r="Q362" s="44">
        <v>135774.93821299999</v>
      </c>
      <c r="R362" s="45">
        <v>0.19295699999999999</v>
      </c>
      <c r="S362" s="45">
        <v>1.1817740000000001</v>
      </c>
      <c r="T362" s="45">
        <v>0.78300000000000003</v>
      </c>
      <c r="U362" s="45">
        <v>0.6</v>
      </c>
      <c r="V362" s="45">
        <f t="shared" si="10"/>
        <v>5.2816923276599995E-2</v>
      </c>
      <c r="W362" s="45">
        <f t="shared" si="11"/>
        <v>0.5962758894400001</v>
      </c>
    </row>
    <row r="363" spans="1:23" x14ac:dyDescent="0.2">
      <c r="A363" s="43">
        <v>6152</v>
      </c>
      <c r="B363" s="43">
        <v>6108</v>
      </c>
      <c r="C363" s="43">
        <v>1900</v>
      </c>
      <c r="D363" s="43">
        <v>1900</v>
      </c>
      <c r="E363" s="43" t="s">
        <v>372</v>
      </c>
      <c r="F363" s="43" t="s">
        <v>426</v>
      </c>
      <c r="G363" s="44">
        <v>1.1958440648599999</v>
      </c>
      <c r="H363" s="44">
        <v>0.48394100000000001</v>
      </c>
      <c r="I363" s="43" t="s">
        <v>405</v>
      </c>
      <c r="J363" s="43" t="s">
        <v>406</v>
      </c>
      <c r="K363" s="43">
        <v>70</v>
      </c>
      <c r="L363" s="43">
        <v>10</v>
      </c>
      <c r="M363" s="43" t="s">
        <v>407</v>
      </c>
      <c r="N363" s="43" t="s">
        <v>410</v>
      </c>
      <c r="O363" s="43" t="s">
        <v>411</v>
      </c>
      <c r="P363" s="44">
        <v>1551.3585790499999</v>
      </c>
      <c r="Q363" s="44">
        <v>52090.759101800002</v>
      </c>
      <c r="R363" s="45">
        <v>0.19295699999999999</v>
      </c>
      <c r="S363" s="45">
        <v>1.1817740000000001</v>
      </c>
      <c r="T363" s="45">
        <v>0.78300000000000003</v>
      </c>
      <c r="U363" s="45">
        <v>0.6</v>
      </c>
      <c r="V363" s="45">
        <f t="shared" si="10"/>
        <v>2.0263417367528996E-2</v>
      </c>
      <c r="W363" s="45">
        <f t="shared" si="11"/>
        <v>0.22876355653360003</v>
      </c>
    </row>
    <row r="364" spans="1:23" x14ac:dyDescent="0.2">
      <c r="A364" s="43">
        <v>6156</v>
      </c>
      <c r="B364" s="43">
        <v>6112</v>
      </c>
      <c r="C364" s="43">
        <v>1900</v>
      </c>
      <c r="D364" s="43">
        <v>1900</v>
      </c>
      <c r="E364" s="43" t="s">
        <v>372</v>
      </c>
      <c r="F364" s="43" t="s">
        <v>426</v>
      </c>
      <c r="G364" s="44">
        <v>0.16109229241600001</v>
      </c>
      <c r="H364" s="44">
        <v>6.5191700000000005E-2</v>
      </c>
      <c r="I364" s="43" t="s">
        <v>405</v>
      </c>
      <c r="J364" s="43" t="s">
        <v>406</v>
      </c>
      <c r="K364" s="43">
        <v>70</v>
      </c>
      <c r="L364" s="43">
        <v>10</v>
      </c>
      <c r="M364" s="43" t="s">
        <v>407</v>
      </c>
      <c r="N364" s="43" t="s">
        <v>410</v>
      </c>
      <c r="O364" s="43" t="s">
        <v>411</v>
      </c>
      <c r="P364" s="44">
        <v>390.98767825099998</v>
      </c>
      <c r="Q364" s="44">
        <v>7017.15218895</v>
      </c>
      <c r="R364" s="45">
        <v>0.19295699999999999</v>
      </c>
      <c r="S364" s="45">
        <v>1.1817740000000001</v>
      </c>
      <c r="T364" s="45">
        <v>0.78300000000000003</v>
      </c>
      <c r="U364" s="45">
        <v>0.6</v>
      </c>
      <c r="V364" s="45">
        <f t="shared" si="10"/>
        <v>2.7296852839472996E-3</v>
      </c>
      <c r="W364" s="45">
        <f t="shared" si="11"/>
        <v>3.0816742430320006E-2</v>
      </c>
    </row>
    <row r="365" spans="1:23" x14ac:dyDescent="0.2">
      <c r="A365" s="43">
        <v>6157</v>
      </c>
      <c r="B365" s="43">
        <v>6113</v>
      </c>
      <c r="C365" s="43">
        <v>1900</v>
      </c>
      <c r="D365" s="43">
        <v>1900</v>
      </c>
      <c r="E365" s="43" t="s">
        <v>372</v>
      </c>
      <c r="F365" s="43" t="s">
        <v>426</v>
      </c>
      <c r="G365" s="44">
        <v>0.430828219575</v>
      </c>
      <c r="H365" s="44">
        <v>0.17435</v>
      </c>
      <c r="I365" s="43" t="s">
        <v>405</v>
      </c>
      <c r="J365" s="43" t="s">
        <v>406</v>
      </c>
      <c r="K365" s="43">
        <v>70</v>
      </c>
      <c r="L365" s="43">
        <v>10</v>
      </c>
      <c r="M365" s="43" t="s">
        <v>407</v>
      </c>
      <c r="N365" s="43" t="s">
        <v>410</v>
      </c>
      <c r="O365" s="43" t="s">
        <v>411</v>
      </c>
      <c r="P365" s="44">
        <v>802.60652380399995</v>
      </c>
      <c r="Q365" s="44">
        <v>18766.8021773</v>
      </c>
      <c r="R365" s="45">
        <v>0.19295699999999999</v>
      </c>
      <c r="S365" s="45">
        <v>1.1817740000000001</v>
      </c>
      <c r="T365" s="45">
        <v>0.78300000000000003</v>
      </c>
      <c r="U365" s="45">
        <v>0.6</v>
      </c>
      <c r="V365" s="45">
        <f t="shared" si="10"/>
        <v>7.3003254901499995E-3</v>
      </c>
      <c r="W365" s="45">
        <f t="shared" si="11"/>
        <v>8.2416918760000013E-2</v>
      </c>
    </row>
    <row r="366" spans="1:23" x14ac:dyDescent="0.2">
      <c r="A366" s="43">
        <v>6158</v>
      </c>
      <c r="B366" s="43">
        <v>6114</v>
      </c>
      <c r="C366" s="43">
        <v>1900</v>
      </c>
      <c r="D366" s="43">
        <v>1900</v>
      </c>
      <c r="E366" s="43" t="s">
        <v>372</v>
      </c>
      <c r="F366" s="43" t="s">
        <v>426</v>
      </c>
      <c r="G366" s="44">
        <v>1.41652563453E-3</v>
      </c>
      <c r="H366" s="44">
        <v>5.7324800000000005E-4</v>
      </c>
      <c r="I366" s="43" t="s">
        <v>405</v>
      </c>
      <c r="J366" s="43" t="s">
        <v>406</v>
      </c>
      <c r="K366" s="43">
        <v>70</v>
      </c>
      <c r="L366" s="43">
        <v>10</v>
      </c>
      <c r="M366" s="43" t="s">
        <v>407</v>
      </c>
      <c r="N366" s="43" t="s">
        <v>410</v>
      </c>
      <c r="O366" s="43" t="s">
        <v>411</v>
      </c>
      <c r="P366" s="44">
        <v>38.1775537981</v>
      </c>
      <c r="Q366" s="44">
        <v>61.703609825000001</v>
      </c>
      <c r="R366" s="45">
        <v>0.19295699999999999</v>
      </c>
      <c r="S366" s="45">
        <v>1.1817740000000001</v>
      </c>
      <c r="T366" s="45">
        <v>0.78300000000000003</v>
      </c>
      <c r="U366" s="45">
        <v>0.6</v>
      </c>
      <c r="V366" s="45">
        <f t="shared" si="10"/>
        <v>2.4002850510911998E-5</v>
      </c>
      <c r="W366" s="45">
        <f t="shared" si="11"/>
        <v>2.7097983278080007E-4</v>
      </c>
    </row>
    <row r="367" spans="1:23" x14ac:dyDescent="0.2">
      <c r="A367" s="43">
        <v>6160</v>
      </c>
      <c r="B367" s="43">
        <v>6116</v>
      </c>
      <c r="C367" s="43">
        <v>1900</v>
      </c>
      <c r="D367" s="43">
        <v>1900</v>
      </c>
      <c r="E367" s="43" t="s">
        <v>372</v>
      </c>
      <c r="F367" s="43" t="s">
        <v>426</v>
      </c>
      <c r="G367" s="44">
        <v>0.22747917916400001</v>
      </c>
      <c r="H367" s="44">
        <v>9.2057600000000003E-2</v>
      </c>
      <c r="I367" s="43" t="s">
        <v>405</v>
      </c>
      <c r="J367" s="43" t="s">
        <v>406</v>
      </c>
      <c r="K367" s="43">
        <v>70</v>
      </c>
      <c r="L367" s="43">
        <v>10</v>
      </c>
      <c r="M367" s="43" t="s">
        <v>407</v>
      </c>
      <c r="N367" s="43" t="s">
        <v>410</v>
      </c>
      <c r="O367" s="43" t="s">
        <v>411</v>
      </c>
      <c r="P367" s="44">
        <v>640.70377911900005</v>
      </c>
      <c r="Q367" s="44">
        <v>9908.95340846</v>
      </c>
      <c r="R367" s="45">
        <v>0.19295699999999999</v>
      </c>
      <c r="S367" s="45">
        <v>1.1817740000000001</v>
      </c>
      <c r="T367" s="45">
        <v>0.78300000000000003</v>
      </c>
      <c r="U367" s="45">
        <v>0.6</v>
      </c>
      <c r="V367" s="45">
        <f t="shared" si="10"/>
        <v>3.8546053561343994E-3</v>
      </c>
      <c r="W367" s="45">
        <f t="shared" si="11"/>
        <v>4.351651127296001E-2</v>
      </c>
    </row>
    <row r="368" spans="1:23" x14ac:dyDescent="0.2">
      <c r="A368" s="43">
        <v>6162</v>
      </c>
      <c r="B368" s="43">
        <v>6118</v>
      </c>
      <c r="C368" s="43">
        <v>1900</v>
      </c>
      <c r="D368" s="43">
        <v>1900</v>
      </c>
      <c r="E368" s="43" t="s">
        <v>372</v>
      </c>
      <c r="F368" s="43" t="s">
        <v>426</v>
      </c>
      <c r="G368" s="44">
        <v>0.23862757075300001</v>
      </c>
      <c r="H368" s="44">
        <v>9.6569199999999994E-2</v>
      </c>
      <c r="I368" s="43" t="s">
        <v>405</v>
      </c>
      <c r="J368" s="43" t="s">
        <v>406</v>
      </c>
      <c r="K368" s="43">
        <v>70</v>
      </c>
      <c r="L368" s="43">
        <v>10</v>
      </c>
      <c r="M368" s="43" t="s">
        <v>407</v>
      </c>
      <c r="N368" s="43" t="s">
        <v>410</v>
      </c>
      <c r="O368" s="43" t="s">
        <v>411</v>
      </c>
      <c r="P368" s="44">
        <v>1761.9490498299999</v>
      </c>
      <c r="Q368" s="44">
        <v>10394.5754036</v>
      </c>
      <c r="R368" s="45">
        <v>0.19295699999999999</v>
      </c>
      <c r="S368" s="45">
        <v>1.1817740000000001</v>
      </c>
      <c r="T368" s="45">
        <v>0.78300000000000003</v>
      </c>
      <c r="U368" s="45">
        <v>0.6</v>
      </c>
      <c r="V368" s="45">
        <f t="shared" si="10"/>
        <v>4.043513577994799E-3</v>
      </c>
      <c r="W368" s="45">
        <f t="shared" si="11"/>
        <v>4.5649187904320002E-2</v>
      </c>
    </row>
    <row r="369" spans="1:23" x14ac:dyDescent="0.2">
      <c r="A369" s="43">
        <v>6163</v>
      </c>
      <c r="B369" s="43">
        <v>6119</v>
      </c>
      <c r="C369" s="43">
        <v>1900</v>
      </c>
      <c r="D369" s="43">
        <v>1900</v>
      </c>
      <c r="E369" s="43" t="s">
        <v>372</v>
      </c>
      <c r="F369" s="43" t="s">
        <v>426</v>
      </c>
      <c r="G369" s="44">
        <v>0.33911439557</v>
      </c>
      <c r="H369" s="44">
        <v>0.137235</v>
      </c>
      <c r="I369" s="43" t="s">
        <v>405</v>
      </c>
      <c r="J369" s="43" t="s">
        <v>406</v>
      </c>
      <c r="K369" s="43">
        <v>70</v>
      </c>
      <c r="L369" s="43">
        <v>10</v>
      </c>
      <c r="M369" s="43" t="s">
        <v>407</v>
      </c>
      <c r="N369" s="43" t="s">
        <v>410</v>
      </c>
      <c r="O369" s="43" t="s">
        <v>411</v>
      </c>
      <c r="P369" s="44">
        <v>1237.2638971599999</v>
      </c>
      <c r="Q369" s="44">
        <v>14771.7639838</v>
      </c>
      <c r="R369" s="45">
        <v>0.19295699999999999</v>
      </c>
      <c r="S369" s="45">
        <v>1.1817740000000001</v>
      </c>
      <c r="T369" s="45">
        <v>0.78300000000000003</v>
      </c>
      <c r="U369" s="45">
        <v>0.6</v>
      </c>
      <c r="V369" s="45">
        <f t="shared" si="10"/>
        <v>5.746258495214999E-3</v>
      </c>
      <c r="W369" s="45">
        <f t="shared" si="11"/>
        <v>6.4872301956000009E-2</v>
      </c>
    </row>
    <row r="370" spans="1:23" x14ac:dyDescent="0.2">
      <c r="A370" s="43">
        <v>6164</v>
      </c>
      <c r="B370" s="43">
        <v>6120</v>
      </c>
      <c r="C370" s="43">
        <v>1900</v>
      </c>
      <c r="D370" s="43">
        <v>1900</v>
      </c>
      <c r="E370" s="43" t="s">
        <v>372</v>
      </c>
      <c r="F370" s="43" t="s">
        <v>426</v>
      </c>
      <c r="G370" s="44">
        <v>8.7392383396000001E-2</v>
      </c>
      <c r="H370" s="44">
        <v>3.5366399999999999E-2</v>
      </c>
      <c r="I370" s="43" t="s">
        <v>405</v>
      </c>
      <c r="J370" s="43" t="s">
        <v>406</v>
      </c>
      <c r="K370" s="43">
        <v>70</v>
      </c>
      <c r="L370" s="43">
        <v>10</v>
      </c>
      <c r="M370" s="43" t="s">
        <v>407</v>
      </c>
      <c r="N370" s="43" t="s">
        <v>410</v>
      </c>
      <c r="O370" s="43" t="s">
        <v>411</v>
      </c>
      <c r="P370" s="44">
        <v>388.49683827699999</v>
      </c>
      <c r="Q370" s="44">
        <v>3806.7969935000001</v>
      </c>
      <c r="R370" s="45">
        <v>0.19295699999999999</v>
      </c>
      <c r="S370" s="45">
        <v>1.1817740000000001</v>
      </c>
      <c r="T370" s="45">
        <v>0.78300000000000003</v>
      </c>
      <c r="U370" s="45">
        <v>0.6</v>
      </c>
      <c r="V370" s="45">
        <f t="shared" si="10"/>
        <v>1.4808501945215997E-3</v>
      </c>
      <c r="W370" s="45">
        <f t="shared" si="11"/>
        <v>1.6718036797440002E-2</v>
      </c>
    </row>
    <row r="371" spans="1:23" x14ac:dyDescent="0.2">
      <c r="A371" s="43">
        <v>6168</v>
      </c>
      <c r="B371" s="43">
        <v>6124</v>
      </c>
      <c r="C371" s="43">
        <v>1900</v>
      </c>
      <c r="D371" s="43">
        <v>1900</v>
      </c>
      <c r="E371" s="43" t="s">
        <v>372</v>
      </c>
      <c r="F371" s="43" t="s">
        <v>426</v>
      </c>
      <c r="G371" s="44">
        <v>0.26574559393699998</v>
      </c>
      <c r="H371" s="44">
        <v>0.107543</v>
      </c>
      <c r="I371" s="43" t="s">
        <v>405</v>
      </c>
      <c r="J371" s="43" t="s">
        <v>406</v>
      </c>
      <c r="K371" s="43">
        <v>70</v>
      </c>
      <c r="L371" s="43">
        <v>10</v>
      </c>
      <c r="M371" s="43" t="s">
        <v>407</v>
      </c>
      <c r="N371" s="43" t="s">
        <v>410</v>
      </c>
      <c r="O371" s="43" t="s">
        <v>411</v>
      </c>
      <c r="P371" s="44">
        <v>780.89878945500004</v>
      </c>
      <c r="Q371" s="44">
        <v>11575.831768399999</v>
      </c>
      <c r="R371" s="45">
        <v>0.19295699999999999</v>
      </c>
      <c r="S371" s="45">
        <v>1.1817740000000001</v>
      </c>
      <c r="T371" s="45">
        <v>0.78300000000000003</v>
      </c>
      <c r="U371" s="45">
        <v>0.6</v>
      </c>
      <c r="V371" s="45">
        <f t="shared" si="10"/>
        <v>4.5030048992669991E-3</v>
      </c>
      <c r="W371" s="45">
        <f t="shared" si="11"/>
        <v>5.0836608512800009E-2</v>
      </c>
    </row>
    <row r="372" spans="1:23" x14ac:dyDescent="0.2">
      <c r="A372" s="43">
        <v>6170</v>
      </c>
      <c r="B372" s="43">
        <v>6126</v>
      </c>
      <c r="C372" s="43">
        <v>1900</v>
      </c>
      <c r="D372" s="43">
        <v>1900</v>
      </c>
      <c r="E372" s="43" t="s">
        <v>372</v>
      </c>
      <c r="F372" s="43" t="s">
        <v>426</v>
      </c>
      <c r="G372" s="44">
        <v>0.38580796655999999</v>
      </c>
      <c r="H372" s="44">
        <v>0.15613099999999999</v>
      </c>
      <c r="I372" s="43" t="s">
        <v>405</v>
      </c>
      <c r="J372" s="43" t="s">
        <v>406</v>
      </c>
      <c r="K372" s="43">
        <v>70</v>
      </c>
      <c r="L372" s="43">
        <v>10</v>
      </c>
      <c r="M372" s="43" t="s">
        <v>407</v>
      </c>
      <c r="N372" s="43" t="s">
        <v>410</v>
      </c>
      <c r="O372" s="43" t="s">
        <v>411</v>
      </c>
      <c r="P372" s="44">
        <v>800.49485165999999</v>
      </c>
      <c r="Q372" s="44">
        <v>16805.727800199998</v>
      </c>
      <c r="R372" s="45">
        <v>0.19295699999999999</v>
      </c>
      <c r="S372" s="45">
        <v>1.1817740000000001</v>
      </c>
      <c r="T372" s="45">
        <v>0.78300000000000003</v>
      </c>
      <c r="U372" s="45">
        <v>0.6</v>
      </c>
      <c r="V372" s="45">
        <f t="shared" si="10"/>
        <v>6.537465552638998E-3</v>
      </c>
      <c r="W372" s="45">
        <f t="shared" si="11"/>
        <v>7.3804622557600008E-2</v>
      </c>
    </row>
    <row r="373" spans="1:23" x14ac:dyDescent="0.2">
      <c r="A373" s="43">
        <v>6171</v>
      </c>
      <c r="B373" s="43">
        <v>6127</v>
      </c>
      <c r="C373" s="43">
        <v>1900</v>
      </c>
      <c r="D373" s="43">
        <v>1900</v>
      </c>
      <c r="E373" s="43" t="s">
        <v>372</v>
      </c>
      <c r="F373" s="43" t="s">
        <v>426</v>
      </c>
      <c r="G373" s="44">
        <v>0.712287240471</v>
      </c>
      <c r="H373" s="44">
        <v>0.28825200000000001</v>
      </c>
      <c r="I373" s="43" t="s">
        <v>405</v>
      </c>
      <c r="J373" s="43" t="s">
        <v>406</v>
      </c>
      <c r="K373" s="43">
        <v>70</v>
      </c>
      <c r="L373" s="43">
        <v>10</v>
      </c>
      <c r="M373" s="43" t="s">
        <v>407</v>
      </c>
      <c r="N373" s="43" t="s">
        <v>410</v>
      </c>
      <c r="O373" s="43" t="s">
        <v>411</v>
      </c>
      <c r="P373" s="44">
        <v>1681.4243021299999</v>
      </c>
      <c r="Q373" s="44">
        <v>31027.108086100001</v>
      </c>
      <c r="R373" s="45">
        <v>0.19295699999999999</v>
      </c>
      <c r="S373" s="45">
        <v>1.1817740000000001</v>
      </c>
      <c r="T373" s="45">
        <v>0.78300000000000003</v>
      </c>
      <c r="U373" s="45">
        <v>0.6</v>
      </c>
      <c r="V373" s="45">
        <f t="shared" si="10"/>
        <v>1.2069592332587999E-2</v>
      </c>
      <c r="W373" s="45">
        <f t="shared" si="11"/>
        <v>0.13625948761920001</v>
      </c>
    </row>
    <row r="374" spans="1:23" x14ac:dyDescent="0.2">
      <c r="A374" s="43">
        <v>6172</v>
      </c>
      <c r="B374" s="43">
        <v>6128</v>
      </c>
      <c r="C374" s="43">
        <v>1900</v>
      </c>
      <c r="D374" s="43">
        <v>1900</v>
      </c>
      <c r="E374" s="43" t="s">
        <v>372</v>
      </c>
      <c r="F374" s="43" t="s">
        <v>426</v>
      </c>
      <c r="G374" s="44">
        <v>0.377000892659</v>
      </c>
      <c r="H374" s="44">
        <v>0.15256700000000001</v>
      </c>
      <c r="I374" s="43" t="s">
        <v>405</v>
      </c>
      <c r="J374" s="43" t="s">
        <v>406</v>
      </c>
      <c r="K374" s="43">
        <v>70</v>
      </c>
      <c r="L374" s="43">
        <v>10</v>
      </c>
      <c r="M374" s="43" t="s">
        <v>407</v>
      </c>
      <c r="N374" s="43" t="s">
        <v>410</v>
      </c>
      <c r="O374" s="43" t="s">
        <v>411</v>
      </c>
      <c r="P374" s="44">
        <v>1792.3324395</v>
      </c>
      <c r="Q374" s="44">
        <v>16422.093195699999</v>
      </c>
      <c r="R374" s="45">
        <v>0.19295699999999999</v>
      </c>
      <c r="S374" s="45">
        <v>1.1817740000000001</v>
      </c>
      <c r="T374" s="45">
        <v>0.78300000000000003</v>
      </c>
      <c r="U374" s="45">
        <v>0.6</v>
      </c>
      <c r="V374" s="45">
        <f t="shared" si="10"/>
        <v>6.3882349243229988E-3</v>
      </c>
      <c r="W374" s="45">
        <f t="shared" si="11"/>
        <v>7.2119885543200021E-2</v>
      </c>
    </row>
    <row r="375" spans="1:23" x14ac:dyDescent="0.2">
      <c r="A375" s="43">
        <v>6173</v>
      </c>
      <c r="B375" s="43">
        <v>6129</v>
      </c>
      <c r="C375" s="43">
        <v>1900</v>
      </c>
      <c r="D375" s="43">
        <v>1900</v>
      </c>
      <c r="E375" s="43" t="s">
        <v>372</v>
      </c>
      <c r="F375" s="43" t="s">
        <v>426</v>
      </c>
      <c r="G375" s="44">
        <v>0.12978316660100001</v>
      </c>
      <c r="H375" s="44">
        <v>5.2521400000000003E-2</v>
      </c>
      <c r="I375" s="43" t="s">
        <v>405</v>
      </c>
      <c r="J375" s="43" t="s">
        <v>406</v>
      </c>
      <c r="K375" s="43">
        <v>70</v>
      </c>
      <c r="L375" s="43">
        <v>10</v>
      </c>
      <c r="M375" s="43" t="s">
        <v>407</v>
      </c>
      <c r="N375" s="43" t="s">
        <v>410</v>
      </c>
      <c r="O375" s="43" t="s">
        <v>411</v>
      </c>
      <c r="P375" s="44">
        <v>955.42523846100005</v>
      </c>
      <c r="Q375" s="44">
        <v>5653.3321237500004</v>
      </c>
      <c r="R375" s="45">
        <v>0.19295699999999999</v>
      </c>
      <c r="S375" s="45">
        <v>1.1817740000000001</v>
      </c>
      <c r="T375" s="45">
        <v>0.78300000000000003</v>
      </c>
      <c r="U375" s="45">
        <v>0.6</v>
      </c>
      <c r="V375" s="45">
        <f t="shared" si="10"/>
        <v>2.1991586762165997E-3</v>
      </c>
      <c r="W375" s="45">
        <f t="shared" si="11"/>
        <v>2.4827369985440006E-2</v>
      </c>
    </row>
    <row r="376" spans="1:23" x14ac:dyDescent="0.2">
      <c r="A376" s="43">
        <v>6176</v>
      </c>
      <c r="B376" s="43">
        <v>6132</v>
      </c>
      <c r="C376" s="43">
        <v>1900</v>
      </c>
      <c r="D376" s="43">
        <v>1900</v>
      </c>
      <c r="E376" s="43" t="s">
        <v>372</v>
      </c>
      <c r="F376" s="43" t="s">
        <v>426</v>
      </c>
      <c r="G376" s="44">
        <v>0.21266331951199999</v>
      </c>
      <c r="H376" s="44">
        <v>8.6061799999999994E-2</v>
      </c>
      <c r="I376" s="43" t="s">
        <v>405</v>
      </c>
      <c r="J376" s="43" t="s">
        <v>406</v>
      </c>
      <c r="K376" s="43">
        <v>70</v>
      </c>
      <c r="L376" s="43">
        <v>10</v>
      </c>
      <c r="M376" s="43" t="s">
        <v>407</v>
      </c>
      <c r="N376" s="43" t="s">
        <v>410</v>
      </c>
      <c r="O376" s="43" t="s">
        <v>411</v>
      </c>
      <c r="P376" s="44">
        <v>4169.9622844699998</v>
      </c>
      <c r="Q376" s="44">
        <v>9263.5771435200004</v>
      </c>
      <c r="R376" s="45">
        <v>0.19295699999999999</v>
      </c>
      <c r="S376" s="45">
        <v>1.1817740000000001</v>
      </c>
      <c r="T376" s="45">
        <v>0.78300000000000003</v>
      </c>
      <c r="U376" s="45">
        <v>0.6</v>
      </c>
      <c r="V376" s="45">
        <f t="shared" si="10"/>
        <v>3.6035512031441989E-3</v>
      </c>
      <c r="W376" s="45">
        <f t="shared" si="11"/>
        <v>4.068223905328E-2</v>
      </c>
    </row>
    <row r="377" spans="1:23" x14ac:dyDescent="0.2">
      <c r="A377" s="43">
        <v>6177</v>
      </c>
      <c r="B377" s="43">
        <v>6133</v>
      </c>
      <c r="C377" s="43">
        <v>1900</v>
      </c>
      <c r="D377" s="43">
        <v>1900</v>
      </c>
      <c r="E377" s="43" t="s">
        <v>372</v>
      </c>
      <c r="F377" s="43" t="s">
        <v>426</v>
      </c>
      <c r="G377" s="44">
        <v>1.0426275868099999</v>
      </c>
      <c r="H377" s="44">
        <v>0.42193599999999998</v>
      </c>
      <c r="I377" s="43" t="s">
        <v>405</v>
      </c>
      <c r="J377" s="43" t="s">
        <v>406</v>
      </c>
      <c r="K377" s="43">
        <v>70</v>
      </c>
      <c r="L377" s="43">
        <v>10</v>
      </c>
      <c r="M377" s="43" t="s">
        <v>407</v>
      </c>
      <c r="N377" s="43" t="s">
        <v>410</v>
      </c>
      <c r="O377" s="43" t="s">
        <v>411</v>
      </c>
      <c r="P377" s="44">
        <v>6484.91390727</v>
      </c>
      <c r="Q377" s="44">
        <v>45416.676014099998</v>
      </c>
      <c r="R377" s="45">
        <v>0.19295699999999999</v>
      </c>
      <c r="S377" s="45">
        <v>1.1817740000000001</v>
      </c>
      <c r="T377" s="45">
        <v>0.78300000000000003</v>
      </c>
      <c r="U377" s="45">
        <v>0.6</v>
      </c>
      <c r="V377" s="45">
        <f t="shared" si="10"/>
        <v>1.7667164531183995E-2</v>
      </c>
      <c r="W377" s="45">
        <f t="shared" si="11"/>
        <v>0.1994531977856</v>
      </c>
    </row>
    <row r="378" spans="1:23" x14ac:dyDescent="0.2">
      <c r="A378" s="43">
        <v>6178</v>
      </c>
      <c r="B378" s="43">
        <v>6134</v>
      </c>
      <c r="C378" s="43">
        <v>1900</v>
      </c>
      <c r="D378" s="43">
        <v>1900</v>
      </c>
      <c r="E378" s="43" t="s">
        <v>372</v>
      </c>
      <c r="F378" s="43" t="s">
        <v>426</v>
      </c>
      <c r="G378" s="44">
        <v>0.170610152387</v>
      </c>
      <c r="H378" s="44">
        <v>6.9043499999999994E-2</v>
      </c>
      <c r="I378" s="43" t="s">
        <v>405</v>
      </c>
      <c r="J378" s="43" t="s">
        <v>406</v>
      </c>
      <c r="K378" s="43">
        <v>70</v>
      </c>
      <c r="L378" s="43">
        <v>10</v>
      </c>
      <c r="M378" s="43" t="s">
        <v>407</v>
      </c>
      <c r="N378" s="43" t="s">
        <v>410</v>
      </c>
      <c r="O378" s="43" t="s">
        <v>411</v>
      </c>
      <c r="P378" s="44">
        <v>1580.66600771</v>
      </c>
      <c r="Q378" s="44">
        <v>7431.7485108999999</v>
      </c>
      <c r="R378" s="45">
        <v>0.19295699999999999</v>
      </c>
      <c r="S378" s="45">
        <v>1.1817740000000001</v>
      </c>
      <c r="T378" s="45">
        <v>0.78300000000000003</v>
      </c>
      <c r="U378" s="45">
        <v>0.6</v>
      </c>
      <c r="V378" s="45">
        <f t="shared" si="10"/>
        <v>2.8909665786014992E-3</v>
      </c>
      <c r="W378" s="45">
        <f t="shared" si="11"/>
        <v>3.2637525267599998E-2</v>
      </c>
    </row>
    <row r="379" spans="1:23" x14ac:dyDescent="0.2">
      <c r="A379" s="43">
        <v>6210</v>
      </c>
      <c r="B379" s="43">
        <v>6166</v>
      </c>
      <c r="C379" s="43">
        <v>1900</v>
      </c>
      <c r="D379" s="43">
        <v>1900</v>
      </c>
      <c r="E379" s="43" t="s">
        <v>372</v>
      </c>
      <c r="F379" s="43" t="s">
        <v>426</v>
      </c>
      <c r="G379" s="44">
        <v>0.58632352725500003</v>
      </c>
      <c r="H379" s="44">
        <v>0.23727699999999999</v>
      </c>
      <c r="I379" s="43" t="s">
        <v>405</v>
      </c>
      <c r="J379" s="43" t="s">
        <v>406</v>
      </c>
      <c r="K379" s="43">
        <v>70</v>
      </c>
      <c r="L379" s="43">
        <v>10</v>
      </c>
      <c r="M379" s="43" t="s">
        <v>407</v>
      </c>
      <c r="N379" s="43" t="s">
        <v>410</v>
      </c>
      <c r="O379" s="43" t="s">
        <v>411</v>
      </c>
      <c r="P379" s="44">
        <v>5903.8086416899996</v>
      </c>
      <c r="Q379" s="44">
        <v>25540.1506863</v>
      </c>
      <c r="R379" s="45">
        <v>0.19295699999999999</v>
      </c>
      <c r="S379" s="45">
        <v>1.1817740000000001</v>
      </c>
      <c r="T379" s="45">
        <v>0.78300000000000003</v>
      </c>
      <c r="U379" s="45">
        <v>0.6</v>
      </c>
      <c r="V379" s="45">
        <f t="shared" si="10"/>
        <v>9.935184005312998E-3</v>
      </c>
      <c r="W379" s="45">
        <f t="shared" si="11"/>
        <v>0.1121631157592</v>
      </c>
    </row>
    <row r="380" spans="1:23" x14ac:dyDescent="0.2">
      <c r="A380" s="43">
        <v>6211</v>
      </c>
      <c r="B380" s="43">
        <v>6167</v>
      </c>
      <c r="C380" s="43">
        <v>1900</v>
      </c>
      <c r="D380" s="43">
        <v>1900</v>
      </c>
      <c r="E380" s="43" t="s">
        <v>372</v>
      </c>
      <c r="F380" s="43" t="s">
        <v>426</v>
      </c>
      <c r="G380" s="44">
        <v>1.29622810063</v>
      </c>
      <c r="H380" s="44">
        <v>0.52456499999999995</v>
      </c>
      <c r="I380" s="43" t="s">
        <v>405</v>
      </c>
      <c r="J380" s="43" t="s">
        <v>406</v>
      </c>
      <c r="K380" s="43">
        <v>70</v>
      </c>
      <c r="L380" s="43">
        <v>10</v>
      </c>
      <c r="M380" s="43" t="s">
        <v>407</v>
      </c>
      <c r="N380" s="43" t="s">
        <v>410</v>
      </c>
      <c r="O380" s="43" t="s">
        <v>411</v>
      </c>
      <c r="P380" s="44">
        <v>1806.45213932</v>
      </c>
      <c r="Q380" s="44">
        <v>56463.470208699997</v>
      </c>
      <c r="R380" s="45">
        <v>0.19295699999999999</v>
      </c>
      <c r="S380" s="45">
        <v>1.1817740000000001</v>
      </c>
      <c r="T380" s="45">
        <v>0.78300000000000003</v>
      </c>
      <c r="U380" s="45">
        <v>0.6</v>
      </c>
      <c r="V380" s="45">
        <f t="shared" si="10"/>
        <v>2.1964412048984992E-2</v>
      </c>
      <c r="W380" s="45">
        <f t="shared" si="11"/>
        <v>0.24796691132400001</v>
      </c>
    </row>
    <row r="381" spans="1:23" x14ac:dyDescent="0.2">
      <c r="A381" s="43">
        <v>6212</v>
      </c>
      <c r="B381" s="43">
        <v>6168</v>
      </c>
      <c r="C381" s="43">
        <v>1900</v>
      </c>
      <c r="D381" s="43">
        <v>1900</v>
      </c>
      <c r="E381" s="43" t="s">
        <v>372</v>
      </c>
      <c r="F381" s="43" t="s">
        <v>426</v>
      </c>
      <c r="G381" s="44">
        <v>0.40589742334099999</v>
      </c>
      <c r="H381" s="44">
        <v>0.16426099999999999</v>
      </c>
      <c r="I381" s="43" t="s">
        <v>405</v>
      </c>
      <c r="J381" s="43" t="s">
        <v>406</v>
      </c>
      <c r="K381" s="43">
        <v>70</v>
      </c>
      <c r="L381" s="43">
        <v>10</v>
      </c>
      <c r="M381" s="43" t="s">
        <v>407</v>
      </c>
      <c r="N381" s="43" t="s">
        <v>410</v>
      </c>
      <c r="O381" s="43" t="s">
        <v>411</v>
      </c>
      <c r="P381" s="44">
        <v>2568.4525257099999</v>
      </c>
      <c r="Q381" s="44">
        <v>17680.8210373</v>
      </c>
      <c r="R381" s="45">
        <v>0.19295699999999999</v>
      </c>
      <c r="S381" s="45">
        <v>1.1817740000000001</v>
      </c>
      <c r="T381" s="45">
        <v>0.78300000000000003</v>
      </c>
      <c r="U381" s="45">
        <v>0.6</v>
      </c>
      <c r="V381" s="45">
        <f t="shared" si="10"/>
        <v>6.8778822216089986E-3</v>
      </c>
      <c r="W381" s="45">
        <f t="shared" si="11"/>
        <v>7.7647751605600002E-2</v>
      </c>
    </row>
    <row r="382" spans="1:23" x14ac:dyDescent="0.2">
      <c r="A382" s="43">
        <v>6213</v>
      </c>
      <c r="B382" s="43">
        <v>6169</v>
      </c>
      <c r="C382" s="43">
        <v>1900</v>
      </c>
      <c r="D382" s="43">
        <v>1900</v>
      </c>
      <c r="E382" s="43" t="s">
        <v>372</v>
      </c>
      <c r="F382" s="43" t="s">
        <v>426</v>
      </c>
      <c r="G382" s="44">
        <v>4.3034144503799998E-2</v>
      </c>
      <c r="H382" s="44">
        <v>1.7415300000000002E-2</v>
      </c>
      <c r="I382" s="43" t="s">
        <v>405</v>
      </c>
      <c r="J382" s="43" t="s">
        <v>406</v>
      </c>
      <c r="K382" s="43">
        <v>70</v>
      </c>
      <c r="L382" s="43">
        <v>10</v>
      </c>
      <c r="M382" s="43" t="s">
        <v>407</v>
      </c>
      <c r="N382" s="43" t="s">
        <v>410</v>
      </c>
      <c r="O382" s="43" t="s">
        <v>411</v>
      </c>
      <c r="P382" s="44">
        <v>397.78672792999998</v>
      </c>
      <c r="Q382" s="44">
        <v>1874.5598363300001</v>
      </c>
      <c r="R382" s="45">
        <v>0.19295699999999999</v>
      </c>
      <c r="S382" s="45">
        <v>1.1817740000000001</v>
      </c>
      <c r="T382" s="45">
        <v>0.78300000000000003</v>
      </c>
      <c r="U382" s="45">
        <v>0.6</v>
      </c>
      <c r="V382" s="45">
        <f t="shared" si="10"/>
        <v>7.2920767713569989E-4</v>
      </c>
      <c r="W382" s="45">
        <f t="shared" si="11"/>
        <v>8.2323794968800022E-3</v>
      </c>
    </row>
    <row r="383" spans="1:23" x14ac:dyDescent="0.2">
      <c r="A383" s="43">
        <v>6215</v>
      </c>
      <c r="B383" s="43">
        <v>6171</v>
      </c>
      <c r="C383" s="43">
        <v>1900</v>
      </c>
      <c r="D383" s="43">
        <v>1900</v>
      </c>
      <c r="E383" s="43" t="s">
        <v>372</v>
      </c>
      <c r="F383" s="43" t="s">
        <v>426</v>
      </c>
      <c r="G383" s="44">
        <v>0.78302675125599996</v>
      </c>
      <c r="H383" s="44">
        <v>0.31688</v>
      </c>
      <c r="I383" s="43" t="s">
        <v>405</v>
      </c>
      <c r="J383" s="43" t="s">
        <v>406</v>
      </c>
      <c r="K383" s="43">
        <v>70</v>
      </c>
      <c r="L383" s="43">
        <v>10</v>
      </c>
      <c r="M383" s="43" t="s">
        <v>407</v>
      </c>
      <c r="N383" s="43" t="s">
        <v>410</v>
      </c>
      <c r="O383" s="43" t="s">
        <v>411</v>
      </c>
      <c r="P383" s="44">
        <v>3963.7641324900001</v>
      </c>
      <c r="Q383" s="44">
        <v>34108.508850300001</v>
      </c>
      <c r="R383" s="45">
        <v>0.19295699999999999</v>
      </c>
      <c r="S383" s="45">
        <v>1.1817740000000001</v>
      </c>
      <c r="T383" s="45">
        <v>0.78300000000000003</v>
      </c>
      <c r="U383" s="45">
        <v>0.6</v>
      </c>
      <c r="V383" s="45">
        <f t="shared" si="10"/>
        <v>1.3268294472719997E-2</v>
      </c>
      <c r="W383" s="45">
        <f t="shared" si="11"/>
        <v>0.149792218048</v>
      </c>
    </row>
    <row r="384" spans="1:23" x14ac:dyDescent="0.2">
      <c r="A384" s="43">
        <v>6216</v>
      </c>
      <c r="B384" s="43">
        <v>6172</v>
      </c>
      <c r="C384" s="43">
        <v>1900</v>
      </c>
      <c r="D384" s="43">
        <v>1900</v>
      </c>
      <c r="E384" s="43" t="s">
        <v>372</v>
      </c>
      <c r="F384" s="43" t="s">
        <v>426</v>
      </c>
      <c r="G384" s="44">
        <v>0.112226238157</v>
      </c>
      <c r="H384" s="44">
        <v>4.54163E-2</v>
      </c>
      <c r="I384" s="43" t="s">
        <v>405</v>
      </c>
      <c r="J384" s="43" t="s">
        <v>406</v>
      </c>
      <c r="K384" s="43">
        <v>70</v>
      </c>
      <c r="L384" s="43">
        <v>10</v>
      </c>
      <c r="M384" s="43" t="s">
        <v>407</v>
      </c>
      <c r="N384" s="43" t="s">
        <v>410</v>
      </c>
      <c r="O384" s="43" t="s">
        <v>411</v>
      </c>
      <c r="P384" s="44">
        <v>523.30622992099995</v>
      </c>
      <c r="Q384" s="44">
        <v>4888.5553798600004</v>
      </c>
      <c r="R384" s="45">
        <v>0.19295699999999999</v>
      </c>
      <c r="S384" s="45">
        <v>1.1817740000000001</v>
      </c>
      <c r="T384" s="45">
        <v>0.78300000000000003</v>
      </c>
      <c r="U384" s="45">
        <v>0.6</v>
      </c>
      <c r="V384" s="45">
        <f t="shared" si="10"/>
        <v>1.9016562808046994E-3</v>
      </c>
      <c r="W384" s="45">
        <f t="shared" si="11"/>
        <v>2.1468721006480004E-2</v>
      </c>
    </row>
    <row r="385" spans="1:23" x14ac:dyDescent="0.2">
      <c r="A385" s="43">
        <v>6289</v>
      </c>
      <c r="B385" s="43">
        <v>6245</v>
      </c>
      <c r="C385" s="43">
        <v>1920</v>
      </c>
      <c r="D385" s="43">
        <v>1920</v>
      </c>
      <c r="E385" s="43" t="s">
        <v>372</v>
      </c>
      <c r="F385" s="43" t="s">
        <v>404</v>
      </c>
      <c r="G385" s="44">
        <v>0.11742709378000001</v>
      </c>
      <c r="H385" s="44">
        <v>4.7521099999999997E-2</v>
      </c>
      <c r="I385" s="43" t="s">
        <v>405</v>
      </c>
      <c r="J385" s="43" t="s">
        <v>406</v>
      </c>
      <c r="K385" s="43">
        <v>70</v>
      </c>
      <c r="L385" s="43">
        <v>10</v>
      </c>
      <c r="M385" s="43" t="s">
        <v>407</v>
      </c>
      <c r="N385" s="43" t="s">
        <v>607</v>
      </c>
      <c r="O385" s="43" t="s">
        <v>411</v>
      </c>
      <c r="P385" s="44">
        <v>1294.5977772000001</v>
      </c>
      <c r="Q385" s="44">
        <v>5115.1037446</v>
      </c>
      <c r="R385" s="45">
        <v>0.19295699999999999</v>
      </c>
      <c r="S385" s="45">
        <v>1.1817740000000001</v>
      </c>
      <c r="T385" s="45">
        <v>0.78300000000000003</v>
      </c>
      <c r="U385" s="45">
        <v>0.6</v>
      </c>
      <c r="V385" s="45">
        <f t="shared" si="10"/>
        <v>1.9897877697158993E-3</v>
      </c>
      <c r="W385" s="45">
        <f t="shared" si="11"/>
        <v>2.2463680172560001E-2</v>
      </c>
    </row>
    <row r="386" spans="1:23" x14ac:dyDescent="0.2">
      <c r="A386" s="43">
        <v>6290</v>
      </c>
      <c r="B386" s="43">
        <v>6246</v>
      </c>
      <c r="C386" s="43">
        <v>1920</v>
      </c>
      <c r="D386" s="43">
        <v>1920</v>
      </c>
      <c r="E386" s="43" t="s">
        <v>372</v>
      </c>
      <c r="F386" s="43" t="s">
        <v>404</v>
      </c>
      <c r="G386" s="44">
        <v>6.5680098418500005E-2</v>
      </c>
      <c r="H386" s="44">
        <v>2.6579800000000001E-2</v>
      </c>
      <c r="I386" s="43" t="s">
        <v>405</v>
      </c>
      <c r="J386" s="43" t="s">
        <v>406</v>
      </c>
      <c r="K386" s="43">
        <v>70</v>
      </c>
      <c r="L386" s="43">
        <v>10</v>
      </c>
      <c r="M386" s="43" t="s">
        <v>407</v>
      </c>
      <c r="N386" s="43" t="s">
        <v>607</v>
      </c>
      <c r="O386" s="43" t="s">
        <v>411</v>
      </c>
      <c r="P386" s="44">
        <v>509.83319894499999</v>
      </c>
      <c r="Q386" s="44">
        <v>2861.01364302</v>
      </c>
      <c r="R386" s="45">
        <v>0.19295699999999999</v>
      </c>
      <c r="S386" s="45">
        <v>1.1817740000000001</v>
      </c>
      <c r="T386" s="45">
        <v>0.78300000000000003</v>
      </c>
      <c r="U386" s="45">
        <v>0.6</v>
      </c>
      <c r="V386" s="45">
        <f t="shared" si="10"/>
        <v>1.1129405876861998E-3</v>
      </c>
      <c r="W386" s="45">
        <f t="shared" si="11"/>
        <v>1.2564526626080003E-2</v>
      </c>
    </row>
    <row r="387" spans="1:23" x14ac:dyDescent="0.2">
      <c r="A387" s="43">
        <v>7369</v>
      </c>
      <c r="B387" s="43">
        <v>7369</v>
      </c>
      <c r="C387" s="43">
        <v>2110</v>
      </c>
      <c r="D387" s="43">
        <v>2110</v>
      </c>
      <c r="E387" s="43" t="s">
        <v>372</v>
      </c>
      <c r="F387" s="43" t="s">
        <v>472</v>
      </c>
      <c r="G387" s="44">
        <v>0.32203872742200002</v>
      </c>
      <c r="H387" s="44">
        <v>0.130324</v>
      </c>
      <c r="I387" s="43" t="s">
        <v>405</v>
      </c>
      <c r="J387" s="43" t="s">
        <v>406</v>
      </c>
      <c r="K387" s="43">
        <v>26</v>
      </c>
      <c r="L387" s="43">
        <v>21</v>
      </c>
      <c r="M387" s="43" t="s">
        <v>446</v>
      </c>
      <c r="N387" s="43" t="s">
        <v>447</v>
      </c>
      <c r="O387" s="43" t="s">
        <v>446</v>
      </c>
      <c r="P387" s="44">
        <v>1506.62301976</v>
      </c>
      <c r="Q387" s="44">
        <v>14027.950854500001</v>
      </c>
      <c r="R387" s="45">
        <v>1.671602</v>
      </c>
      <c r="S387" s="45">
        <v>12.944876000000001</v>
      </c>
      <c r="T387" s="45">
        <v>0.78300000000000003</v>
      </c>
      <c r="U387" s="45">
        <v>0.6</v>
      </c>
      <c r="V387" s="45">
        <f t="shared" ref="V387:V450" si="12">H387*R387*(1-T387)</f>
        <v>4.7273419413415993E-2</v>
      </c>
      <c r="W387" s="45">
        <f t="shared" ref="W387:W450" si="13">H387*S387*(1-U387)</f>
        <v>0.67481120792960003</v>
      </c>
    </row>
    <row r="388" spans="1:23" x14ac:dyDescent="0.2">
      <c r="A388" s="43">
        <v>7374</v>
      </c>
      <c r="B388" s="43">
        <v>7374</v>
      </c>
      <c r="C388" s="43">
        <v>2110</v>
      </c>
      <c r="D388" s="43">
        <v>2110</v>
      </c>
      <c r="E388" s="43" t="s">
        <v>372</v>
      </c>
      <c r="F388" s="43" t="s">
        <v>472</v>
      </c>
      <c r="G388" s="44">
        <v>43.094508813600001</v>
      </c>
      <c r="H388" s="44">
        <v>17.439699999999998</v>
      </c>
      <c r="I388" s="43" t="s">
        <v>405</v>
      </c>
      <c r="J388" s="43" t="s">
        <v>406</v>
      </c>
      <c r="K388" s="43">
        <v>26</v>
      </c>
      <c r="L388" s="43">
        <v>21</v>
      </c>
      <c r="M388" s="43" t="s">
        <v>446</v>
      </c>
      <c r="N388" s="43" t="s">
        <v>447</v>
      </c>
      <c r="O388" s="43" t="s">
        <v>446</v>
      </c>
      <c r="P388" s="44">
        <v>11208.462803</v>
      </c>
      <c r="Q388" s="44">
        <v>1877189.2951400001</v>
      </c>
      <c r="R388" s="45">
        <v>1.671602</v>
      </c>
      <c r="S388" s="45">
        <v>12.944876000000001</v>
      </c>
      <c r="T388" s="45">
        <v>0.78300000000000003</v>
      </c>
      <c r="U388" s="45">
        <v>0.6</v>
      </c>
      <c r="V388" s="45">
        <f t="shared" si="12"/>
        <v>6.3260355156697985</v>
      </c>
      <c r="W388" s="45">
        <f t="shared" si="13"/>
        <v>90.301901590879993</v>
      </c>
    </row>
    <row r="389" spans="1:23" x14ac:dyDescent="0.2">
      <c r="A389" s="43">
        <v>7383</v>
      </c>
      <c r="B389" s="43">
        <v>7383</v>
      </c>
      <c r="C389" s="43">
        <v>2110</v>
      </c>
      <c r="D389" s="43">
        <v>2110</v>
      </c>
      <c r="E389" s="43" t="s">
        <v>372</v>
      </c>
      <c r="F389" s="43" t="s">
        <v>472</v>
      </c>
      <c r="G389" s="44">
        <v>0.16623790365900001</v>
      </c>
      <c r="H389" s="44">
        <v>6.7274100000000003E-2</v>
      </c>
      <c r="I389" s="43" t="s">
        <v>405</v>
      </c>
      <c r="J389" s="43" t="s">
        <v>406</v>
      </c>
      <c r="K389" s="43">
        <v>26</v>
      </c>
      <c r="L389" s="43">
        <v>21</v>
      </c>
      <c r="M389" s="43" t="s">
        <v>446</v>
      </c>
      <c r="N389" s="43" t="s">
        <v>447</v>
      </c>
      <c r="O389" s="43" t="s">
        <v>446</v>
      </c>
      <c r="P389" s="44">
        <v>577.72379996100005</v>
      </c>
      <c r="Q389" s="44">
        <v>7241.2941181200003</v>
      </c>
      <c r="R389" s="45">
        <v>1.671602</v>
      </c>
      <c r="S389" s="45">
        <v>12.944876000000001</v>
      </c>
      <c r="T389" s="45">
        <v>0.78300000000000003</v>
      </c>
      <c r="U389" s="45">
        <v>0.6</v>
      </c>
      <c r="V389" s="45">
        <f t="shared" si="12"/>
        <v>2.4402847863479397E-2</v>
      </c>
      <c r="W389" s="45">
        <f t="shared" si="13"/>
        <v>0.34834195300464005</v>
      </c>
    </row>
    <row r="390" spans="1:23" x14ac:dyDescent="0.2">
      <c r="A390" s="43">
        <v>7444</v>
      </c>
      <c r="B390" s="43">
        <v>7444</v>
      </c>
      <c r="C390" s="43">
        <v>2110</v>
      </c>
      <c r="D390" s="43">
        <v>2110</v>
      </c>
      <c r="E390" s="43" t="s">
        <v>372</v>
      </c>
      <c r="F390" s="43" t="s">
        <v>596</v>
      </c>
      <c r="G390" s="44">
        <v>1.7721305408300001</v>
      </c>
      <c r="H390" s="44">
        <v>0.71715600000000002</v>
      </c>
      <c r="I390" s="43" t="s">
        <v>405</v>
      </c>
      <c r="J390" s="43" t="s">
        <v>406</v>
      </c>
      <c r="K390" s="43">
        <v>26</v>
      </c>
      <c r="L390" s="43">
        <v>21</v>
      </c>
      <c r="M390" s="43" t="s">
        <v>446</v>
      </c>
      <c r="N390" s="43" t="s">
        <v>447</v>
      </c>
      <c r="O390" s="43" t="s">
        <v>446</v>
      </c>
      <c r="P390" s="44">
        <v>8023.7934111200002</v>
      </c>
      <c r="Q390" s="44">
        <v>77193.697583000001</v>
      </c>
      <c r="R390" s="45">
        <v>1.671602</v>
      </c>
      <c r="S390" s="45">
        <v>12.944876000000001</v>
      </c>
      <c r="T390" s="45">
        <v>0.78300000000000003</v>
      </c>
      <c r="U390" s="45">
        <v>0.6</v>
      </c>
      <c r="V390" s="45">
        <f t="shared" si="12"/>
        <v>0.26013947064890397</v>
      </c>
      <c r="W390" s="45">
        <f t="shared" si="13"/>
        <v>3.7133981970624008</v>
      </c>
    </row>
    <row r="391" spans="1:23" x14ac:dyDescent="0.2">
      <c r="A391" s="43">
        <v>7445</v>
      </c>
      <c r="B391" s="43">
        <v>7445</v>
      </c>
      <c r="C391" s="43">
        <v>2110</v>
      </c>
      <c r="D391" s="43">
        <v>2110</v>
      </c>
      <c r="E391" s="43" t="s">
        <v>372</v>
      </c>
      <c r="F391" s="43" t="s">
        <v>596</v>
      </c>
      <c r="G391" s="44">
        <v>2.11645914637</v>
      </c>
      <c r="H391" s="44">
        <v>0.85650099999999996</v>
      </c>
      <c r="I391" s="43" t="s">
        <v>405</v>
      </c>
      <c r="J391" s="43" t="s">
        <v>406</v>
      </c>
      <c r="K391" s="43">
        <v>26</v>
      </c>
      <c r="L391" s="43">
        <v>21</v>
      </c>
      <c r="M391" s="43" t="s">
        <v>446</v>
      </c>
      <c r="N391" s="43" t="s">
        <v>447</v>
      </c>
      <c r="O391" s="43" t="s">
        <v>446</v>
      </c>
      <c r="P391" s="44">
        <v>3113.7472249500001</v>
      </c>
      <c r="Q391" s="44">
        <v>92192.591644500004</v>
      </c>
      <c r="R391" s="45">
        <v>1.671602</v>
      </c>
      <c r="S391" s="45">
        <v>12.944876000000001</v>
      </c>
      <c r="T391" s="45">
        <v>0.78300000000000003</v>
      </c>
      <c r="U391" s="45">
        <v>0.6</v>
      </c>
      <c r="V391" s="45">
        <f t="shared" si="12"/>
        <v>0.31068514625863392</v>
      </c>
      <c r="W391" s="45">
        <f t="shared" si="13"/>
        <v>4.4349196955504002</v>
      </c>
    </row>
    <row r="392" spans="1:23" x14ac:dyDescent="0.2">
      <c r="A392" s="43">
        <v>7446</v>
      </c>
      <c r="B392" s="43">
        <v>7446</v>
      </c>
      <c r="C392" s="43">
        <v>2110</v>
      </c>
      <c r="D392" s="43">
        <v>2110</v>
      </c>
      <c r="E392" s="43" t="s">
        <v>372</v>
      </c>
      <c r="F392" s="43" t="s">
        <v>596</v>
      </c>
      <c r="G392" s="44">
        <v>0.10845426065</v>
      </c>
      <c r="H392" s="44">
        <v>4.3889900000000003E-2</v>
      </c>
      <c r="I392" s="43" t="s">
        <v>405</v>
      </c>
      <c r="J392" s="43" t="s">
        <v>406</v>
      </c>
      <c r="K392" s="43">
        <v>26</v>
      </c>
      <c r="L392" s="43">
        <v>21</v>
      </c>
      <c r="M392" s="43" t="s">
        <v>446</v>
      </c>
      <c r="N392" s="43" t="s">
        <v>447</v>
      </c>
      <c r="O392" s="43" t="s">
        <v>446</v>
      </c>
      <c r="P392" s="44">
        <v>644.58936309499995</v>
      </c>
      <c r="Q392" s="44">
        <v>4724.2486968499998</v>
      </c>
      <c r="R392" s="45">
        <v>1.671602</v>
      </c>
      <c r="S392" s="45">
        <v>12.944876000000001</v>
      </c>
      <c r="T392" s="45">
        <v>0.78300000000000003</v>
      </c>
      <c r="U392" s="45">
        <v>0.6</v>
      </c>
      <c r="V392" s="45">
        <f t="shared" si="12"/>
        <v>1.59205184824966E-2</v>
      </c>
      <c r="W392" s="45">
        <f t="shared" si="13"/>
        <v>0.22725972526096003</v>
      </c>
    </row>
    <row r="393" spans="1:23" x14ac:dyDescent="0.2">
      <c r="A393" s="43">
        <v>7447</v>
      </c>
      <c r="B393" s="43">
        <v>7447</v>
      </c>
      <c r="C393" s="43">
        <v>2110</v>
      </c>
      <c r="D393" s="43">
        <v>2110</v>
      </c>
      <c r="E393" s="43" t="s">
        <v>372</v>
      </c>
      <c r="F393" s="43" t="s">
        <v>596</v>
      </c>
      <c r="G393" s="44">
        <v>0.157890177582</v>
      </c>
      <c r="H393" s="44">
        <v>6.3895900000000005E-2</v>
      </c>
      <c r="I393" s="43" t="s">
        <v>405</v>
      </c>
      <c r="J393" s="43" t="s">
        <v>406</v>
      </c>
      <c r="K393" s="43">
        <v>26</v>
      </c>
      <c r="L393" s="43">
        <v>21</v>
      </c>
      <c r="M393" s="43" t="s">
        <v>446</v>
      </c>
      <c r="N393" s="43" t="s">
        <v>447</v>
      </c>
      <c r="O393" s="43" t="s">
        <v>446</v>
      </c>
      <c r="P393" s="44">
        <v>1197.02773454</v>
      </c>
      <c r="Q393" s="44">
        <v>6877.6686246999998</v>
      </c>
      <c r="R393" s="45">
        <v>1.671602</v>
      </c>
      <c r="S393" s="45">
        <v>12.944876000000001</v>
      </c>
      <c r="T393" s="45">
        <v>0.78300000000000003</v>
      </c>
      <c r="U393" s="45">
        <v>0.6</v>
      </c>
      <c r="V393" s="45">
        <f t="shared" si="12"/>
        <v>2.31774475883006E-2</v>
      </c>
      <c r="W393" s="45">
        <f t="shared" si="13"/>
        <v>0.33084980096336003</v>
      </c>
    </row>
    <row r="394" spans="1:23" x14ac:dyDescent="0.2">
      <c r="A394" s="43">
        <v>7448</v>
      </c>
      <c r="B394" s="43">
        <v>7448</v>
      </c>
      <c r="C394" s="43">
        <v>2110</v>
      </c>
      <c r="D394" s="43">
        <v>2110</v>
      </c>
      <c r="E394" s="43" t="s">
        <v>372</v>
      </c>
      <c r="F394" s="43" t="s">
        <v>596</v>
      </c>
      <c r="G394" s="44">
        <v>0.488360209017</v>
      </c>
      <c r="H394" s="44">
        <v>0.197632</v>
      </c>
      <c r="I394" s="43" t="s">
        <v>405</v>
      </c>
      <c r="J394" s="43" t="s">
        <v>406</v>
      </c>
      <c r="K394" s="43">
        <v>26</v>
      </c>
      <c r="L394" s="43">
        <v>21</v>
      </c>
      <c r="M394" s="43" t="s">
        <v>446</v>
      </c>
      <c r="N394" s="43" t="s">
        <v>447</v>
      </c>
      <c r="O394" s="43" t="s">
        <v>446</v>
      </c>
      <c r="P394" s="44">
        <v>2105.1164638199998</v>
      </c>
      <c r="Q394" s="44">
        <v>21272.885612999999</v>
      </c>
      <c r="R394" s="45">
        <v>1.671602</v>
      </c>
      <c r="S394" s="45">
        <v>12.944876000000001</v>
      </c>
      <c r="T394" s="45">
        <v>0.78300000000000003</v>
      </c>
      <c r="U394" s="45">
        <v>0.6</v>
      </c>
      <c r="V394" s="45">
        <f t="shared" si="12"/>
        <v>7.1688564082687992E-2</v>
      </c>
      <c r="W394" s="45">
        <f t="shared" si="13"/>
        <v>1.0233286934528001</v>
      </c>
    </row>
    <row r="395" spans="1:23" x14ac:dyDescent="0.2">
      <c r="A395" s="43">
        <v>7449</v>
      </c>
      <c r="B395" s="43">
        <v>7449</v>
      </c>
      <c r="C395" s="43">
        <v>2110</v>
      </c>
      <c r="D395" s="43">
        <v>2110</v>
      </c>
      <c r="E395" s="43" t="s">
        <v>372</v>
      </c>
      <c r="F395" s="43" t="s">
        <v>596</v>
      </c>
      <c r="G395" s="44">
        <v>0.382340851363</v>
      </c>
      <c r="H395" s="44">
        <v>0.154728</v>
      </c>
      <c r="I395" s="43" t="s">
        <v>405</v>
      </c>
      <c r="J395" s="43" t="s">
        <v>406</v>
      </c>
      <c r="K395" s="43">
        <v>26</v>
      </c>
      <c r="L395" s="43">
        <v>21</v>
      </c>
      <c r="M395" s="43" t="s">
        <v>446</v>
      </c>
      <c r="N395" s="43" t="s">
        <v>447</v>
      </c>
      <c r="O395" s="43" t="s">
        <v>446</v>
      </c>
      <c r="P395" s="44">
        <v>3654.0930001400002</v>
      </c>
      <c r="Q395" s="44">
        <v>16654.700866399999</v>
      </c>
      <c r="R395" s="45">
        <v>1.671602</v>
      </c>
      <c r="S395" s="45">
        <v>12.944876000000001</v>
      </c>
      <c r="T395" s="45">
        <v>0.78300000000000003</v>
      </c>
      <c r="U395" s="45">
        <v>0.6</v>
      </c>
      <c r="V395" s="45">
        <f t="shared" si="12"/>
        <v>5.6125668633551992E-2</v>
      </c>
      <c r="W395" s="45">
        <f t="shared" si="13"/>
        <v>0.80117390949120004</v>
      </c>
    </row>
    <row r="396" spans="1:23" x14ac:dyDescent="0.2">
      <c r="A396" s="43">
        <v>7453</v>
      </c>
      <c r="B396" s="43">
        <v>7453</v>
      </c>
      <c r="C396" s="43">
        <v>2110</v>
      </c>
      <c r="D396" s="43">
        <v>2110</v>
      </c>
      <c r="E396" s="43" t="s">
        <v>372</v>
      </c>
      <c r="F396" s="43" t="s">
        <v>596</v>
      </c>
      <c r="G396" s="44">
        <v>1.0857126640000001</v>
      </c>
      <c r="H396" s="44">
        <v>0.43937199999999998</v>
      </c>
      <c r="I396" s="43" t="s">
        <v>405</v>
      </c>
      <c r="J396" s="43" t="s">
        <v>406</v>
      </c>
      <c r="K396" s="43">
        <v>26</v>
      </c>
      <c r="L396" s="43">
        <v>21</v>
      </c>
      <c r="M396" s="43" t="s">
        <v>446</v>
      </c>
      <c r="N396" s="43" t="s">
        <v>447</v>
      </c>
      <c r="O396" s="43" t="s">
        <v>446</v>
      </c>
      <c r="P396" s="44">
        <v>3749.8810707100001</v>
      </c>
      <c r="Q396" s="44">
        <v>47293.454469299999</v>
      </c>
      <c r="R396" s="45">
        <v>1.671602</v>
      </c>
      <c r="S396" s="45">
        <v>12.944876000000001</v>
      </c>
      <c r="T396" s="45">
        <v>0.78300000000000003</v>
      </c>
      <c r="U396" s="45">
        <v>0.6</v>
      </c>
      <c r="V396" s="45">
        <f t="shared" si="12"/>
        <v>0.15937675972584797</v>
      </c>
      <c r="W396" s="45">
        <f t="shared" si="13"/>
        <v>2.2750464231488001</v>
      </c>
    </row>
    <row r="397" spans="1:23" x14ac:dyDescent="0.2">
      <c r="A397" s="43">
        <v>7456</v>
      </c>
      <c r="B397" s="43">
        <v>7456</v>
      </c>
      <c r="C397" s="43">
        <v>2110</v>
      </c>
      <c r="D397" s="43">
        <v>2110</v>
      </c>
      <c r="E397" s="43" t="s">
        <v>372</v>
      </c>
      <c r="F397" s="43" t="s">
        <v>596</v>
      </c>
      <c r="G397" s="44">
        <v>2.56585333079</v>
      </c>
      <c r="H397" s="44">
        <v>1.0383599999999999</v>
      </c>
      <c r="I397" s="43" t="s">
        <v>405</v>
      </c>
      <c r="J397" s="43" t="s">
        <v>406</v>
      </c>
      <c r="K397" s="43">
        <v>26</v>
      </c>
      <c r="L397" s="43">
        <v>21</v>
      </c>
      <c r="M397" s="43" t="s">
        <v>446</v>
      </c>
      <c r="N397" s="43" t="s">
        <v>447</v>
      </c>
      <c r="O397" s="43" t="s">
        <v>446</v>
      </c>
      <c r="P397" s="44">
        <v>3734.21310915</v>
      </c>
      <c r="Q397" s="44">
        <v>111768.124016</v>
      </c>
      <c r="R397" s="45">
        <v>1.671602</v>
      </c>
      <c r="S397" s="45">
        <v>12.944876000000001</v>
      </c>
      <c r="T397" s="45">
        <v>0.78300000000000003</v>
      </c>
      <c r="U397" s="45">
        <v>0.6</v>
      </c>
      <c r="V397" s="45">
        <f t="shared" si="12"/>
        <v>0.37665224964023991</v>
      </c>
      <c r="W397" s="45">
        <f t="shared" si="13"/>
        <v>5.3765765773440002</v>
      </c>
    </row>
    <row r="398" spans="1:23" x14ac:dyDescent="0.2">
      <c r="A398" s="43">
        <v>7834</v>
      </c>
      <c r="B398" s="43">
        <v>7760</v>
      </c>
      <c r="C398" s="43">
        <v>2110</v>
      </c>
      <c r="D398" s="43">
        <v>2110</v>
      </c>
      <c r="E398" s="43" t="s">
        <v>372</v>
      </c>
      <c r="F398" s="43" t="s">
        <v>606</v>
      </c>
      <c r="G398" s="44">
        <v>9.1145756739700001</v>
      </c>
      <c r="H398" s="44">
        <v>3.6885400000000002</v>
      </c>
      <c r="I398" s="43" t="s">
        <v>405</v>
      </c>
      <c r="J398" s="43" t="s">
        <v>406</v>
      </c>
      <c r="K398" s="43">
        <v>26</v>
      </c>
      <c r="L398" s="43">
        <v>21</v>
      </c>
      <c r="M398" s="43" t="s">
        <v>446</v>
      </c>
      <c r="N398" s="43" t="s">
        <v>447</v>
      </c>
      <c r="O398" s="43" t="s">
        <v>446</v>
      </c>
      <c r="P398" s="44">
        <v>10837.7828369</v>
      </c>
      <c r="Q398" s="44">
        <v>397029.32823599997</v>
      </c>
      <c r="R398" s="45">
        <v>1.671602</v>
      </c>
      <c r="S398" s="45">
        <v>12.944876000000001</v>
      </c>
      <c r="T398" s="45">
        <v>0.78300000000000003</v>
      </c>
      <c r="U398" s="45">
        <v>0.6</v>
      </c>
      <c r="V398" s="45">
        <f t="shared" si="12"/>
        <v>1.3379722725143599</v>
      </c>
      <c r="W398" s="45">
        <f t="shared" si="13"/>
        <v>19.099077168416002</v>
      </c>
    </row>
    <row r="399" spans="1:23" x14ac:dyDescent="0.2">
      <c r="A399" s="43">
        <v>7835</v>
      </c>
      <c r="B399" s="43">
        <v>7761</v>
      </c>
      <c r="C399" s="43">
        <v>2110</v>
      </c>
      <c r="D399" s="43">
        <v>2110</v>
      </c>
      <c r="E399" s="43" t="s">
        <v>372</v>
      </c>
      <c r="F399" s="43" t="s">
        <v>606</v>
      </c>
      <c r="G399" s="44">
        <v>3.5950548383599998</v>
      </c>
      <c r="H399" s="44">
        <v>1.4548700000000001</v>
      </c>
      <c r="I399" s="43" t="s">
        <v>405</v>
      </c>
      <c r="J399" s="43" t="s">
        <v>406</v>
      </c>
      <c r="K399" s="43">
        <v>26</v>
      </c>
      <c r="L399" s="43">
        <v>21</v>
      </c>
      <c r="M399" s="43" t="s">
        <v>446</v>
      </c>
      <c r="N399" s="43" t="s">
        <v>447</v>
      </c>
      <c r="O399" s="43" t="s">
        <v>446</v>
      </c>
      <c r="P399" s="44">
        <v>3473.3433110699998</v>
      </c>
      <c r="Q399" s="44">
        <v>156599.96235700001</v>
      </c>
      <c r="R399" s="45">
        <v>1.671602</v>
      </c>
      <c r="S399" s="45">
        <v>12.944876000000001</v>
      </c>
      <c r="T399" s="45">
        <v>0.78300000000000003</v>
      </c>
      <c r="U399" s="45">
        <v>0.6</v>
      </c>
      <c r="V399" s="45">
        <f t="shared" si="12"/>
        <v>0.52773610157758</v>
      </c>
      <c r="W399" s="45">
        <f t="shared" si="13"/>
        <v>7.5332446984480015</v>
      </c>
    </row>
    <row r="400" spans="1:23" x14ac:dyDescent="0.2">
      <c r="A400" s="43">
        <v>7836</v>
      </c>
      <c r="B400" s="43">
        <v>7762</v>
      </c>
      <c r="C400" s="43">
        <v>2110</v>
      </c>
      <c r="D400" s="43">
        <v>2110</v>
      </c>
      <c r="E400" s="43" t="s">
        <v>372</v>
      </c>
      <c r="F400" s="43" t="s">
        <v>606</v>
      </c>
      <c r="G400" s="44">
        <v>4.2232513637400002</v>
      </c>
      <c r="H400" s="44">
        <v>1.70909</v>
      </c>
      <c r="I400" s="43" t="s">
        <v>405</v>
      </c>
      <c r="J400" s="43" t="s">
        <v>406</v>
      </c>
      <c r="K400" s="43">
        <v>26</v>
      </c>
      <c r="L400" s="43">
        <v>21</v>
      </c>
      <c r="M400" s="43" t="s">
        <v>446</v>
      </c>
      <c r="N400" s="43" t="s">
        <v>447</v>
      </c>
      <c r="O400" s="43" t="s">
        <v>446</v>
      </c>
      <c r="P400" s="44">
        <v>10505.854948</v>
      </c>
      <c r="Q400" s="44">
        <v>183964.09354599999</v>
      </c>
      <c r="R400" s="45">
        <v>1.671602</v>
      </c>
      <c r="S400" s="45">
        <v>12.944876000000001</v>
      </c>
      <c r="T400" s="45">
        <v>0.78300000000000003</v>
      </c>
      <c r="U400" s="45">
        <v>0.6</v>
      </c>
      <c r="V400" s="45">
        <f t="shared" si="12"/>
        <v>0.61995126289306002</v>
      </c>
      <c r="W400" s="45">
        <f t="shared" si="13"/>
        <v>8.8495832491360016</v>
      </c>
    </row>
    <row r="401" spans="1:23" x14ac:dyDescent="0.2">
      <c r="A401" s="43">
        <v>7837</v>
      </c>
      <c r="B401" s="43">
        <v>7763</v>
      </c>
      <c r="C401" s="43">
        <v>2110</v>
      </c>
      <c r="D401" s="43">
        <v>2110</v>
      </c>
      <c r="E401" s="43" t="s">
        <v>372</v>
      </c>
      <c r="F401" s="43" t="s">
        <v>606</v>
      </c>
      <c r="G401" s="44">
        <v>10.436007979699999</v>
      </c>
      <c r="H401" s="44">
        <v>4.2233000000000001</v>
      </c>
      <c r="I401" s="43" t="s">
        <v>405</v>
      </c>
      <c r="J401" s="43" t="s">
        <v>406</v>
      </c>
      <c r="K401" s="43">
        <v>26</v>
      </c>
      <c r="L401" s="43">
        <v>21</v>
      </c>
      <c r="M401" s="43" t="s">
        <v>446</v>
      </c>
      <c r="N401" s="43" t="s">
        <v>447</v>
      </c>
      <c r="O401" s="43" t="s">
        <v>446</v>
      </c>
      <c r="P401" s="44">
        <v>9565.8933975399996</v>
      </c>
      <c r="Q401" s="44">
        <v>454590.68922599999</v>
      </c>
      <c r="R401" s="45">
        <v>1.671602</v>
      </c>
      <c r="S401" s="45">
        <v>12.944876000000001</v>
      </c>
      <c r="T401" s="45">
        <v>0.78300000000000003</v>
      </c>
      <c r="U401" s="45">
        <v>0.6</v>
      </c>
      <c r="V401" s="45">
        <f t="shared" si="12"/>
        <v>1.5319498496721999</v>
      </c>
      <c r="W401" s="45">
        <f t="shared" si="13"/>
        <v>21.868037924320003</v>
      </c>
    </row>
    <row r="402" spans="1:23" x14ac:dyDescent="0.2">
      <c r="A402" s="43">
        <v>7838</v>
      </c>
      <c r="B402" s="43">
        <v>7764</v>
      </c>
      <c r="C402" s="43">
        <v>2110</v>
      </c>
      <c r="D402" s="43">
        <v>2110</v>
      </c>
      <c r="E402" s="43" t="s">
        <v>372</v>
      </c>
      <c r="F402" s="43" t="s">
        <v>606</v>
      </c>
      <c r="G402" s="44">
        <v>11.0789056603</v>
      </c>
      <c r="H402" s="44">
        <v>4.4834699999999996</v>
      </c>
      <c r="I402" s="43" t="s">
        <v>405</v>
      </c>
      <c r="J402" s="43" t="s">
        <v>406</v>
      </c>
      <c r="K402" s="43">
        <v>26</v>
      </c>
      <c r="L402" s="43">
        <v>21</v>
      </c>
      <c r="M402" s="43" t="s">
        <v>446</v>
      </c>
      <c r="N402" s="43" t="s">
        <v>447</v>
      </c>
      <c r="O402" s="43" t="s">
        <v>446</v>
      </c>
      <c r="P402" s="44">
        <v>11448.040687299999</v>
      </c>
      <c r="Q402" s="44">
        <v>482595.200174</v>
      </c>
      <c r="R402" s="45">
        <v>1.671602</v>
      </c>
      <c r="S402" s="45">
        <v>12.944876000000001</v>
      </c>
      <c r="T402" s="45">
        <v>0.78300000000000003</v>
      </c>
      <c r="U402" s="45">
        <v>0.6</v>
      </c>
      <c r="V402" s="45">
        <f t="shared" si="12"/>
        <v>1.6263232999099797</v>
      </c>
      <c r="W402" s="45">
        <f t="shared" si="13"/>
        <v>23.215185279888001</v>
      </c>
    </row>
    <row r="403" spans="1:23" x14ac:dyDescent="0.2">
      <c r="A403" s="43">
        <v>7879</v>
      </c>
      <c r="B403" s="43">
        <v>7805</v>
      </c>
      <c r="C403" s="43">
        <v>2110</v>
      </c>
      <c r="D403" s="43">
        <v>2110</v>
      </c>
      <c r="E403" s="43" t="s">
        <v>372</v>
      </c>
      <c r="F403" s="43" t="s">
        <v>404</v>
      </c>
      <c r="G403" s="44">
        <v>0.84716115476999998</v>
      </c>
      <c r="H403" s="44">
        <v>0.34283400000000003</v>
      </c>
      <c r="I403" s="43" t="s">
        <v>405</v>
      </c>
      <c r="J403" s="43" t="s">
        <v>406</v>
      </c>
      <c r="K403" s="43">
        <v>26</v>
      </c>
      <c r="L403" s="43">
        <v>21</v>
      </c>
      <c r="M403" s="43" t="s">
        <v>446</v>
      </c>
      <c r="N403" s="43" t="s">
        <v>447</v>
      </c>
      <c r="O403" s="43" t="s">
        <v>446</v>
      </c>
      <c r="P403" s="44">
        <v>2187.2321036200001</v>
      </c>
      <c r="Q403" s="44">
        <v>36902.192292500004</v>
      </c>
      <c r="R403" s="45">
        <v>1.671602</v>
      </c>
      <c r="S403" s="45">
        <v>12.944876000000001</v>
      </c>
      <c r="T403" s="45">
        <v>0.78300000000000003</v>
      </c>
      <c r="U403" s="45">
        <v>0.6</v>
      </c>
      <c r="V403" s="45">
        <f t="shared" si="12"/>
        <v>0.124358794014756</v>
      </c>
      <c r="W403" s="45">
        <f t="shared" si="13"/>
        <v>1.7751774474336004</v>
      </c>
    </row>
    <row r="404" spans="1:23" x14ac:dyDescent="0.2">
      <c r="A404" s="43">
        <v>7951</v>
      </c>
      <c r="B404" s="43">
        <v>7877</v>
      </c>
      <c r="C404" s="43">
        <v>2110</v>
      </c>
      <c r="D404" s="43">
        <v>2110</v>
      </c>
      <c r="E404" s="43" t="s">
        <v>372</v>
      </c>
      <c r="F404" s="43" t="s">
        <v>426</v>
      </c>
      <c r="G404" s="44">
        <v>0.35297479759599998</v>
      </c>
      <c r="H404" s="44">
        <v>0.142844</v>
      </c>
      <c r="I404" s="43" t="s">
        <v>405</v>
      </c>
      <c r="J404" s="43" t="s">
        <v>406</v>
      </c>
      <c r="K404" s="43">
        <v>26</v>
      </c>
      <c r="L404" s="43">
        <v>21</v>
      </c>
      <c r="M404" s="43" t="s">
        <v>446</v>
      </c>
      <c r="N404" s="43" t="s">
        <v>447</v>
      </c>
      <c r="O404" s="43" t="s">
        <v>446</v>
      </c>
      <c r="P404" s="44">
        <v>857.03790689200002</v>
      </c>
      <c r="Q404" s="44">
        <v>15375.520681</v>
      </c>
      <c r="R404" s="45">
        <v>1.671602</v>
      </c>
      <c r="S404" s="45">
        <v>12.944876000000001</v>
      </c>
      <c r="T404" s="45">
        <v>0.78300000000000003</v>
      </c>
      <c r="U404" s="45">
        <v>0.6</v>
      </c>
      <c r="V404" s="45">
        <f t="shared" si="12"/>
        <v>5.1814894591095999E-2</v>
      </c>
      <c r="W404" s="45">
        <f t="shared" si="13"/>
        <v>0.73963914693760013</v>
      </c>
    </row>
    <row r="405" spans="1:23" x14ac:dyDescent="0.2">
      <c r="A405" s="43">
        <v>7952</v>
      </c>
      <c r="B405" s="43">
        <v>7878</v>
      </c>
      <c r="C405" s="43">
        <v>2110</v>
      </c>
      <c r="D405" s="43">
        <v>2110</v>
      </c>
      <c r="E405" s="43" t="s">
        <v>372</v>
      </c>
      <c r="F405" s="43" t="s">
        <v>426</v>
      </c>
      <c r="G405" s="44">
        <v>0.37564680834000003</v>
      </c>
      <c r="H405" s="44">
        <v>0.15201899999999999</v>
      </c>
      <c r="I405" s="43" t="s">
        <v>405</v>
      </c>
      <c r="J405" s="43" t="s">
        <v>406</v>
      </c>
      <c r="K405" s="43">
        <v>26</v>
      </c>
      <c r="L405" s="43">
        <v>21</v>
      </c>
      <c r="M405" s="43" t="s">
        <v>446</v>
      </c>
      <c r="N405" s="43" t="s">
        <v>447</v>
      </c>
      <c r="O405" s="43" t="s">
        <v>446</v>
      </c>
      <c r="P405" s="44">
        <v>1160.5493141300001</v>
      </c>
      <c r="Q405" s="44">
        <v>16363.109518699999</v>
      </c>
      <c r="R405" s="45">
        <v>1.671602</v>
      </c>
      <c r="S405" s="45">
        <v>12.944876000000001</v>
      </c>
      <c r="T405" s="45">
        <v>0.78300000000000003</v>
      </c>
      <c r="U405" s="45">
        <v>0.6</v>
      </c>
      <c r="V405" s="45">
        <f t="shared" si="12"/>
        <v>5.5143012383045989E-2</v>
      </c>
      <c r="W405" s="45">
        <f t="shared" si="13"/>
        <v>0.78714684185759998</v>
      </c>
    </row>
    <row r="406" spans="1:23" x14ac:dyDescent="0.2">
      <c r="A406" s="43">
        <v>7958</v>
      </c>
      <c r="B406" s="43">
        <v>7884</v>
      </c>
      <c r="C406" s="43">
        <v>2110</v>
      </c>
      <c r="D406" s="43">
        <v>2110</v>
      </c>
      <c r="E406" s="43" t="s">
        <v>372</v>
      </c>
      <c r="F406" s="43" t="s">
        <v>426</v>
      </c>
      <c r="G406" s="44">
        <v>0.29146117262799998</v>
      </c>
      <c r="H406" s="44">
        <v>0.11795</v>
      </c>
      <c r="I406" s="43" t="s">
        <v>405</v>
      </c>
      <c r="J406" s="43" t="s">
        <v>406</v>
      </c>
      <c r="K406" s="43">
        <v>26</v>
      </c>
      <c r="L406" s="43">
        <v>21</v>
      </c>
      <c r="M406" s="43" t="s">
        <v>446</v>
      </c>
      <c r="N406" s="43" t="s">
        <v>447</v>
      </c>
      <c r="O406" s="43" t="s">
        <v>446</v>
      </c>
      <c r="P406" s="44">
        <v>5159.7412648099998</v>
      </c>
      <c r="Q406" s="44">
        <v>12695.997895500001</v>
      </c>
      <c r="R406" s="45">
        <v>1.671602</v>
      </c>
      <c r="S406" s="45">
        <v>12.944876000000001</v>
      </c>
      <c r="T406" s="45">
        <v>0.78300000000000003</v>
      </c>
      <c r="U406" s="45">
        <v>0.6</v>
      </c>
      <c r="V406" s="45">
        <f t="shared" si="12"/>
        <v>4.2784903930299996E-2</v>
      </c>
      <c r="W406" s="45">
        <f t="shared" si="13"/>
        <v>0.61073924968000004</v>
      </c>
    </row>
    <row r="407" spans="1:23" x14ac:dyDescent="0.2">
      <c r="A407" s="43">
        <v>7961</v>
      </c>
      <c r="B407" s="43">
        <v>7887</v>
      </c>
      <c r="C407" s="43">
        <v>2110</v>
      </c>
      <c r="D407" s="43">
        <v>2110</v>
      </c>
      <c r="E407" s="43" t="s">
        <v>372</v>
      </c>
      <c r="F407" s="43" t="s">
        <v>426</v>
      </c>
      <c r="G407" s="44">
        <v>1.73970208746</v>
      </c>
      <c r="H407" s="44">
        <v>0.70403199999999999</v>
      </c>
      <c r="I407" s="43" t="s">
        <v>405</v>
      </c>
      <c r="J407" s="43" t="s">
        <v>406</v>
      </c>
      <c r="K407" s="43">
        <v>26</v>
      </c>
      <c r="L407" s="43">
        <v>21</v>
      </c>
      <c r="M407" s="43" t="s">
        <v>446</v>
      </c>
      <c r="N407" s="43" t="s">
        <v>447</v>
      </c>
      <c r="O407" s="43" t="s">
        <v>446</v>
      </c>
      <c r="P407" s="44">
        <v>2336.9313179199999</v>
      </c>
      <c r="Q407" s="44">
        <v>75781.119804600006</v>
      </c>
      <c r="R407" s="45">
        <v>1.671602</v>
      </c>
      <c r="S407" s="45">
        <v>12.944876000000001</v>
      </c>
      <c r="T407" s="45">
        <v>0.78300000000000003</v>
      </c>
      <c r="U407" s="45">
        <v>0.6</v>
      </c>
      <c r="V407" s="45">
        <f t="shared" si="12"/>
        <v>0.25537890194028795</v>
      </c>
      <c r="W407" s="45">
        <f t="shared" si="13"/>
        <v>3.6454427760127999</v>
      </c>
    </row>
    <row r="408" spans="1:23" x14ac:dyDescent="0.2">
      <c r="A408" s="43">
        <v>7964</v>
      </c>
      <c r="B408" s="43">
        <v>7890</v>
      </c>
      <c r="C408" s="43">
        <v>2110</v>
      </c>
      <c r="D408" s="43">
        <v>2110</v>
      </c>
      <c r="E408" s="43" t="s">
        <v>372</v>
      </c>
      <c r="F408" s="43" t="s">
        <v>426</v>
      </c>
      <c r="G408" s="44">
        <v>0.38640601721399997</v>
      </c>
      <c r="H408" s="44">
        <v>0.15637300000000001</v>
      </c>
      <c r="I408" s="43" t="s">
        <v>405</v>
      </c>
      <c r="J408" s="43" t="s">
        <v>406</v>
      </c>
      <c r="K408" s="43">
        <v>26</v>
      </c>
      <c r="L408" s="43">
        <v>21</v>
      </c>
      <c r="M408" s="43" t="s">
        <v>446</v>
      </c>
      <c r="N408" s="43" t="s">
        <v>447</v>
      </c>
      <c r="O408" s="43" t="s">
        <v>446</v>
      </c>
      <c r="P408" s="44">
        <v>6117.9970098900003</v>
      </c>
      <c r="Q408" s="44">
        <v>16831.778782500001</v>
      </c>
      <c r="R408" s="45">
        <v>1.671602</v>
      </c>
      <c r="S408" s="45">
        <v>12.944876000000001</v>
      </c>
      <c r="T408" s="45">
        <v>0.78300000000000003</v>
      </c>
      <c r="U408" s="45">
        <v>0.6</v>
      </c>
      <c r="V408" s="45">
        <f t="shared" si="12"/>
        <v>5.6722372041481998E-2</v>
      </c>
      <c r="W408" s="45">
        <f t="shared" si="13"/>
        <v>0.80969163789920007</v>
      </c>
    </row>
    <row r="409" spans="1:23" x14ac:dyDescent="0.2">
      <c r="A409" s="43">
        <v>7974</v>
      </c>
      <c r="B409" s="43">
        <v>7900</v>
      </c>
      <c r="C409" s="43">
        <v>2110</v>
      </c>
      <c r="D409" s="43">
        <v>2110</v>
      </c>
      <c r="E409" s="43" t="s">
        <v>372</v>
      </c>
      <c r="F409" s="43" t="s">
        <v>426</v>
      </c>
      <c r="G409" s="44">
        <v>3.9624612915799999</v>
      </c>
      <c r="H409" s="44">
        <v>1.60355</v>
      </c>
      <c r="I409" s="43" t="s">
        <v>405</v>
      </c>
      <c r="J409" s="43" t="s">
        <v>406</v>
      </c>
      <c r="K409" s="43">
        <v>26</v>
      </c>
      <c r="L409" s="43">
        <v>21</v>
      </c>
      <c r="M409" s="43" t="s">
        <v>446</v>
      </c>
      <c r="N409" s="43" t="s">
        <v>447</v>
      </c>
      <c r="O409" s="43" t="s">
        <v>446</v>
      </c>
      <c r="P409" s="44">
        <v>9770.5504723800004</v>
      </c>
      <c r="Q409" s="44">
        <v>172604.12344299999</v>
      </c>
      <c r="R409" s="45">
        <v>1.671602</v>
      </c>
      <c r="S409" s="45">
        <v>12.944876000000001</v>
      </c>
      <c r="T409" s="45">
        <v>0.78300000000000003</v>
      </c>
      <c r="U409" s="45">
        <v>0.6</v>
      </c>
      <c r="V409" s="45">
        <f t="shared" si="12"/>
        <v>0.58166793300069997</v>
      </c>
      <c r="W409" s="45">
        <f t="shared" si="13"/>
        <v>8.3031023639200008</v>
      </c>
    </row>
    <row r="410" spans="1:23" x14ac:dyDescent="0.2">
      <c r="A410" s="43">
        <v>7975</v>
      </c>
      <c r="B410" s="43">
        <v>7901</v>
      </c>
      <c r="C410" s="43">
        <v>2110</v>
      </c>
      <c r="D410" s="43">
        <v>2110</v>
      </c>
      <c r="E410" s="43" t="s">
        <v>372</v>
      </c>
      <c r="F410" s="43" t="s">
        <v>426</v>
      </c>
      <c r="G410" s="44">
        <v>5.78791642858</v>
      </c>
      <c r="H410" s="44">
        <v>2.3422900000000002</v>
      </c>
      <c r="I410" s="43" t="s">
        <v>405</v>
      </c>
      <c r="J410" s="43" t="s">
        <v>406</v>
      </c>
      <c r="K410" s="43">
        <v>26</v>
      </c>
      <c r="L410" s="43">
        <v>21</v>
      </c>
      <c r="M410" s="43" t="s">
        <v>446</v>
      </c>
      <c r="N410" s="43" t="s">
        <v>447</v>
      </c>
      <c r="O410" s="43" t="s">
        <v>446</v>
      </c>
      <c r="P410" s="44">
        <v>12523.9958613</v>
      </c>
      <c r="Q410" s="44">
        <v>252120.63114300001</v>
      </c>
      <c r="R410" s="45">
        <v>1.671602</v>
      </c>
      <c r="S410" s="45">
        <v>12.944876000000001</v>
      </c>
      <c r="T410" s="45">
        <v>0.78300000000000003</v>
      </c>
      <c r="U410" s="45">
        <v>0.6</v>
      </c>
      <c r="V410" s="45">
        <f t="shared" si="12"/>
        <v>0.84963673274186002</v>
      </c>
      <c r="W410" s="45">
        <f t="shared" si="13"/>
        <v>12.128261442416003</v>
      </c>
    </row>
    <row r="411" spans="1:23" x14ac:dyDescent="0.2">
      <c r="A411" s="43">
        <v>9135</v>
      </c>
      <c r="B411" s="43">
        <v>9092</v>
      </c>
      <c r="C411" s="43">
        <v>2120</v>
      </c>
      <c r="D411" s="43">
        <v>2120</v>
      </c>
      <c r="E411" s="43" t="s">
        <v>372</v>
      </c>
      <c r="F411" s="43" t="s">
        <v>596</v>
      </c>
      <c r="G411" s="44">
        <v>3.4213992912000002</v>
      </c>
      <c r="H411" s="44">
        <v>1.38459</v>
      </c>
      <c r="I411" s="43" t="s">
        <v>405</v>
      </c>
      <c r="J411" s="43" t="s">
        <v>406</v>
      </c>
      <c r="K411" s="43">
        <v>27</v>
      </c>
      <c r="L411" s="43">
        <v>22</v>
      </c>
      <c r="M411" s="43" t="s">
        <v>608</v>
      </c>
      <c r="N411" s="43" t="s">
        <v>609</v>
      </c>
      <c r="O411" s="43" t="s">
        <v>610</v>
      </c>
      <c r="P411" s="44">
        <v>4793.1120266099997</v>
      </c>
      <c r="Q411" s="44">
        <v>149035.556981</v>
      </c>
      <c r="R411" s="45">
        <v>0.61701700000000004</v>
      </c>
      <c r="S411" s="45">
        <v>11.721947</v>
      </c>
      <c r="T411" s="45">
        <v>0.78300000000000003</v>
      </c>
      <c r="U411" s="45">
        <v>0.6</v>
      </c>
      <c r="V411" s="45">
        <f t="shared" si="12"/>
        <v>0.18538647826250998</v>
      </c>
      <c r="W411" s="45">
        <f t="shared" si="13"/>
        <v>6.492036238692001</v>
      </c>
    </row>
    <row r="412" spans="1:23" x14ac:dyDescent="0.2">
      <c r="A412" s="43">
        <v>9136</v>
      </c>
      <c r="B412" s="43">
        <v>9093</v>
      </c>
      <c r="C412" s="43">
        <v>2120</v>
      </c>
      <c r="D412" s="43">
        <v>2120</v>
      </c>
      <c r="E412" s="43" t="s">
        <v>372</v>
      </c>
      <c r="F412" s="43" t="s">
        <v>596</v>
      </c>
      <c r="G412" s="44">
        <v>0.25637913632800002</v>
      </c>
      <c r="H412" s="44">
        <v>0.103753</v>
      </c>
      <c r="I412" s="43" t="s">
        <v>405</v>
      </c>
      <c r="J412" s="43" t="s">
        <v>406</v>
      </c>
      <c r="K412" s="43">
        <v>27</v>
      </c>
      <c r="L412" s="43">
        <v>22</v>
      </c>
      <c r="M412" s="43" t="s">
        <v>608</v>
      </c>
      <c r="N412" s="43" t="s">
        <v>609</v>
      </c>
      <c r="O412" s="43" t="s">
        <v>610</v>
      </c>
      <c r="P412" s="44">
        <v>1624.58103652</v>
      </c>
      <c r="Q412" s="44">
        <v>11167.830507000001</v>
      </c>
      <c r="R412" s="45">
        <v>0.61701700000000004</v>
      </c>
      <c r="S412" s="45">
        <v>11.721947</v>
      </c>
      <c r="T412" s="45">
        <v>0.78300000000000003</v>
      </c>
      <c r="U412" s="45">
        <v>0.6</v>
      </c>
      <c r="V412" s="45">
        <f t="shared" si="12"/>
        <v>1.3891768161817E-2</v>
      </c>
      <c r="W412" s="45">
        <f t="shared" si="13"/>
        <v>0.48647486683640007</v>
      </c>
    </row>
    <row r="413" spans="1:23" x14ac:dyDescent="0.2">
      <c r="A413" s="43">
        <v>9139</v>
      </c>
      <c r="B413" s="43">
        <v>9096</v>
      </c>
      <c r="C413" s="43">
        <v>2120</v>
      </c>
      <c r="D413" s="43">
        <v>2120</v>
      </c>
      <c r="E413" s="43" t="s">
        <v>372</v>
      </c>
      <c r="F413" s="43" t="s">
        <v>596</v>
      </c>
      <c r="G413" s="44">
        <v>2.41983222073</v>
      </c>
      <c r="H413" s="44">
        <v>0.979271</v>
      </c>
      <c r="I413" s="43" t="s">
        <v>405</v>
      </c>
      <c r="J413" s="43" t="s">
        <v>406</v>
      </c>
      <c r="K413" s="43">
        <v>27</v>
      </c>
      <c r="L413" s="43">
        <v>22</v>
      </c>
      <c r="M413" s="43" t="s">
        <v>608</v>
      </c>
      <c r="N413" s="43" t="s">
        <v>609</v>
      </c>
      <c r="O413" s="43" t="s">
        <v>610</v>
      </c>
      <c r="P413" s="44">
        <v>2435.7171426</v>
      </c>
      <c r="Q413" s="44">
        <v>105407.469904</v>
      </c>
      <c r="R413" s="45">
        <v>0.61701700000000004</v>
      </c>
      <c r="S413" s="45">
        <v>11.721947</v>
      </c>
      <c r="T413" s="45">
        <v>0.78300000000000003</v>
      </c>
      <c r="U413" s="45">
        <v>0.6</v>
      </c>
      <c r="V413" s="45">
        <f t="shared" si="12"/>
        <v>0.13111722744971899</v>
      </c>
      <c r="W413" s="45">
        <f t="shared" si="13"/>
        <v>4.5915851042547997</v>
      </c>
    </row>
    <row r="414" spans="1:23" x14ac:dyDescent="0.2">
      <c r="A414" s="43">
        <v>9434</v>
      </c>
      <c r="B414" s="43">
        <v>9391</v>
      </c>
      <c r="C414" s="43">
        <v>2120</v>
      </c>
      <c r="D414" s="43">
        <v>2120</v>
      </c>
      <c r="E414" s="43" t="s">
        <v>372</v>
      </c>
      <c r="F414" s="43" t="s">
        <v>426</v>
      </c>
      <c r="G414" s="44">
        <v>2.2496417680000001E-3</v>
      </c>
      <c r="H414" s="44">
        <v>9.1039799999999998E-4</v>
      </c>
      <c r="I414" s="43" t="s">
        <v>405</v>
      </c>
      <c r="J414" s="43" t="s">
        <v>406</v>
      </c>
      <c r="K414" s="43">
        <v>27</v>
      </c>
      <c r="L414" s="43">
        <v>22</v>
      </c>
      <c r="M414" s="43" t="s">
        <v>608</v>
      </c>
      <c r="N414" s="43" t="s">
        <v>609</v>
      </c>
      <c r="O414" s="43" t="s">
        <v>610</v>
      </c>
      <c r="P414" s="44">
        <v>601.11378809799999</v>
      </c>
      <c r="Q414" s="44">
        <v>97.994003436900002</v>
      </c>
      <c r="R414" s="45">
        <v>0.61701700000000004</v>
      </c>
      <c r="S414" s="45">
        <v>11.721947</v>
      </c>
      <c r="T414" s="45">
        <v>0.78300000000000003</v>
      </c>
      <c r="U414" s="45">
        <v>0.6</v>
      </c>
      <c r="V414" s="45">
        <f t="shared" si="12"/>
        <v>1.2189563628022199E-4</v>
      </c>
      <c r="W414" s="45">
        <f t="shared" si="13"/>
        <v>4.2686548419624002E-3</v>
      </c>
    </row>
    <row r="415" spans="1:23" x14ac:dyDescent="0.2">
      <c r="A415" s="43">
        <v>11364</v>
      </c>
      <c r="B415" s="43">
        <v>11307</v>
      </c>
      <c r="C415" s="43">
        <v>2130</v>
      </c>
      <c r="D415" s="43">
        <v>2130</v>
      </c>
      <c r="E415" s="43" t="s">
        <v>372</v>
      </c>
      <c r="F415" s="43" t="s">
        <v>596</v>
      </c>
      <c r="G415" s="44">
        <v>0.581747299622</v>
      </c>
      <c r="H415" s="44">
        <v>0.235425</v>
      </c>
      <c r="I415" s="43" t="s">
        <v>405</v>
      </c>
      <c r="J415" s="43" t="s">
        <v>406</v>
      </c>
      <c r="K415" s="43">
        <v>28</v>
      </c>
      <c r="L415" s="43">
        <v>22</v>
      </c>
      <c r="M415" s="43" t="s">
        <v>608</v>
      </c>
      <c r="N415" s="43" t="s">
        <v>611</v>
      </c>
      <c r="O415" s="43" t="s">
        <v>612</v>
      </c>
      <c r="P415" s="44">
        <v>1973.6817977600001</v>
      </c>
      <c r="Q415" s="44">
        <v>25340.811008000001</v>
      </c>
      <c r="R415" s="45">
        <v>0.71915099999999998</v>
      </c>
      <c r="S415" s="45">
        <v>10.312696000000001</v>
      </c>
      <c r="T415" s="45">
        <v>0.78300000000000003</v>
      </c>
      <c r="U415" s="45">
        <v>0.6</v>
      </c>
      <c r="V415" s="45">
        <f t="shared" si="12"/>
        <v>3.673942894597499E-2</v>
      </c>
      <c r="W415" s="45">
        <f t="shared" si="13"/>
        <v>0.97114658232000017</v>
      </c>
    </row>
    <row r="416" spans="1:23" x14ac:dyDescent="0.2">
      <c r="A416" s="43">
        <v>11376</v>
      </c>
      <c r="B416" s="43">
        <v>11319</v>
      </c>
      <c r="C416" s="43">
        <v>2130</v>
      </c>
      <c r="D416" s="43">
        <v>2130</v>
      </c>
      <c r="E416" s="43" t="s">
        <v>372</v>
      </c>
      <c r="F416" s="43" t="s">
        <v>596</v>
      </c>
      <c r="G416" s="44">
        <v>4.9776235162800001E-3</v>
      </c>
      <c r="H416" s="44">
        <v>2.0143700000000001E-3</v>
      </c>
      <c r="I416" s="43" t="s">
        <v>405</v>
      </c>
      <c r="J416" s="43" t="s">
        <v>406</v>
      </c>
      <c r="K416" s="43">
        <v>28</v>
      </c>
      <c r="L416" s="43">
        <v>22</v>
      </c>
      <c r="M416" s="43" t="s">
        <v>608</v>
      </c>
      <c r="N416" s="43" t="s">
        <v>611</v>
      </c>
      <c r="O416" s="43" t="s">
        <v>612</v>
      </c>
      <c r="P416" s="44">
        <v>140.064694653</v>
      </c>
      <c r="Q416" s="44">
        <v>216.824413069</v>
      </c>
      <c r="R416" s="45">
        <v>0.71915099999999998</v>
      </c>
      <c r="S416" s="45">
        <v>10.312696000000001</v>
      </c>
      <c r="T416" s="45">
        <v>0.78300000000000003</v>
      </c>
      <c r="U416" s="45">
        <v>0.6</v>
      </c>
      <c r="V416" s="45">
        <f t="shared" si="12"/>
        <v>3.1435405537178998E-4</v>
      </c>
      <c r="W416" s="45">
        <f t="shared" si="13"/>
        <v>8.3094341766080018E-3</v>
      </c>
    </row>
    <row r="417" spans="1:23" x14ac:dyDescent="0.2">
      <c r="A417" s="43">
        <v>11379</v>
      </c>
      <c r="B417" s="43">
        <v>11322</v>
      </c>
      <c r="C417" s="43">
        <v>2130</v>
      </c>
      <c r="D417" s="43">
        <v>2130</v>
      </c>
      <c r="E417" s="43" t="s">
        <v>372</v>
      </c>
      <c r="F417" s="43" t="s">
        <v>596</v>
      </c>
      <c r="G417" s="44">
        <v>4.8230814714800001E-2</v>
      </c>
      <c r="H417" s="44">
        <v>1.9518299999999999E-2</v>
      </c>
      <c r="I417" s="43" t="s">
        <v>405</v>
      </c>
      <c r="J417" s="43" t="s">
        <v>406</v>
      </c>
      <c r="K417" s="43">
        <v>28</v>
      </c>
      <c r="L417" s="43">
        <v>22</v>
      </c>
      <c r="M417" s="43" t="s">
        <v>608</v>
      </c>
      <c r="N417" s="43" t="s">
        <v>611</v>
      </c>
      <c r="O417" s="43" t="s">
        <v>612</v>
      </c>
      <c r="P417" s="44">
        <v>1118.2372897400001</v>
      </c>
      <c r="Q417" s="44">
        <v>2100.9258852500002</v>
      </c>
      <c r="R417" s="45">
        <v>0.71915099999999998</v>
      </c>
      <c r="S417" s="45">
        <v>10.312696000000001</v>
      </c>
      <c r="T417" s="45">
        <v>0.78300000000000003</v>
      </c>
      <c r="U417" s="45">
        <v>0.6</v>
      </c>
      <c r="V417" s="45">
        <f t="shared" si="12"/>
        <v>3.0459432770360991E-3</v>
      </c>
      <c r="W417" s="45">
        <f t="shared" si="13"/>
        <v>8.0514517734720015E-2</v>
      </c>
    </row>
    <row r="418" spans="1:23" x14ac:dyDescent="0.2">
      <c r="A418" s="43">
        <v>12378</v>
      </c>
      <c r="B418" s="43">
        <v>12332</v>
      </c>
      <c r="C418" s="43">
        <v>2150</v>
      </c>
      <c r="D418" s="43">
        <v>2150</v>
      </c>
      <c r="E418" s="43" t="s">
        <v>372</v>
      </c>
      <c r="F418" s="43" t="s">
        <v>426</v>
      </c>
      <c r="G418" s="44">
        <v>0.73941621033600002</v>
      </c>
      <c r="H418" s="44">
        <v>0.29923100000000002</v>
      </c>
      <c r="I418" s="43" t="s">
        <v>405</v>
      </c>
      <c r="J418" s="43" t="s">
        <v>406</v>
      </c>
      <c r="K418" s="43">
        <v>62</v>
      </c>
      <c r="L418" s="43">
        <v>23</v>
      </c>
      <c r="M418" s="43" t="s">
        <v>613</v>
      </c>
      <c r="N418" s="43" t="s">
        <v>614</v>
      </c>
      <c r="O418" s="43" t="s">
        <v>614</v>
      </c>
      <c r="P418" s="44">
        <v>8056.7748144400002</v>
      </c>
      <c r="Q418" s="44">
        <v>32208.841286499999</v>
      </c>
      <c r="R418" s="45">
        <v>4.4483560000000004</v>
      </c>
      <c r="S418" s="45">
        <v>15.733599999999999</v>
      </c>
      <c r="T418" s="45">
        <v>0.78300000000000003</v>
      </c>
      <c r="U418" s="45">
        <v>0.6</v>
      </c>
      <c r="V418" s="45">
        <f t="shared" si="12"/>
        <v>0.288845665089212</v>
      </c>
      <c r="W418" s="45">
        <f t="shared" si="13"/>
        <v>1.8831923446400003</v>
      </c>
    </row>
    <row r="419" spans="1:23" x14ac:dyDescent="0.2">
      <c r="A419" s="43">
        <v>12714</v>
      </c>
      <c r="B419" s="43">
        <v>12680</v>
      </c>
      <c r="C419" s="43">
        <v>2210</v>
      </c>
      <c r="D419" s="43">
        <v>2210</v>
      </c>
      <c r="E419" s="43" t="s">
        <v>372</v>
      </c>
      <c r="F419" s="43" t="s">
        <v>472</v>
      </c>
      <c r="G419" s="44">
        <v>0.15744661619799999</v>
      </c>
      <c r="H419" s="44">
        <v>6.3716400000000006E-2</v>
      </c>
      <c r="I419" s="43" t="s">
        <v>405</v>
      </c>
      <c r="J419" s="43" t="s">
        <v>406</v>
      </c>
      <c r="K419" s="43">
        <v>84</v>
      </c>
      <c r="L419" s="43">
        <v>25</v>
      </c>
      <c r="M419" s="43" t="s">
        <v>615</v>
      </c>
      <c r="N419" s="43" t="s">
        <v>615</v>
      </c>
      <c r="O419" s="43" t="s">
        <v>615</v>
      </c>
      <c r="P419" s="44">
        <v>2488.4635454600002</v>
      </c>
      <c r="Q419" s="44">
        <v>6858.3471681299998</v>
      </c>
      <c r="R419" s="45">
        <v>0.52779699999999996</v>
      </c>
      <c r="S419" s="45">
        <v>121.739723</v>
      </c>
      <c r="T419" s="45">
        <v>0.78300000000000003</v>
      </c>
      <c r="U419" s="45">
        <v>0.6</v>
      </c>
      <c r="V419" s="45">
        <f t="shared" si="12"/>
        <v>7.2975634752635993E-3</v>
      </c>
      <c r="W419" s="45">
        <f t="shared" si="13"/>
        <v>3.1027267546228803</v>
      </c>
    </row>
    <row r="420" spans="1:23" x14ac:dyDescent="0.2">
      <c r="A420" s="43">
        <v>12715</v>
      </c>
      <c r="B420" s="43">
        <v>12681</v>
      </c>
      <c r="C420" s="43">
        <v>2210</v>
      </c>
      <c r="D420" s="43">
        <v>2210</v>
      </c>
      <c r="E420" s="43" t="s">
        <v>372</v>
      </c>
      <c r="F420" s="43" t="s">
        <v>472</v>
      </c>
      <c r="G420" s="44">
        <v>0.171566520197</v>
      </c>
      <c r="H420" s="44">
        <v>6.9430500000000006E-2</v>
      </c>
      <c r="I420" s="43" t="s">
        <v>405</v>
      </c>
      <c r="J420" s="43" t="s">
        <v>406</v>
      </c>
      <c r="K420" s="43">
        <v>84</v>
      </c>
      <c r="L420" s="43">
        <v>25</v>
      </c>
      <c r="M420" s="43" t="s">
        <v>615</v>
      </c>
      <c r="N420" s="43" t="s">
        <v>615</v>
      </c>
      <c r="O420" s="43" t="s">
        <v>615</v>
      </c>
      <c r="P420" s="44">
        <v>897.97028118000003</v>
      </c>
      <c r="Q420" s="44">
        <v>7473.4077260599997</v>
      </c>
      <c r="R420" s="45">
        <v>0.52779699999999996</v>
      </c>
      <c r="S420" s="45">
        <v>121.739723</v>
      </c>
      <c r="T420" s="45">
        <v>0.78300000000000003</v>
      </c>
      <c r="U420" s="45">
        <v>0.6</v>
      </c>
      <c r="V420" s="45">
        <f t="shared" si="12"/>
        <v>7.9520104850444983E-3</v>
      </c>
      <c r="W420" s="45">
        <f t="shared" si="13"/>
        <v>3.3809799351006</v>
      </c>
    </row>
    <row r="421" spans="1:23" x14ac:dyDescent="0.2">
      <c r="A421" s="43">
        <v>12728</v>
      </c>
      <c r="B421" s="43">
        <v>12694</v>
      </c>
      <c r="C421" s="43">
        <v>2210</v>
      </c>
      <c r="D421" s="43">
        <v>2210</v>
      </c>
      <c r="E421" s="43" t="s">
        <v>372</v>
      </c>
      <c r="F421" s="43" t="s">
        <v>472</v>
      </c>
      <c r="G421" s="44">
        <v>0.17581847981500001</v>
      </c>
      <c r="H421" s="44">
        <v>7.1151199999999998E-2</v>
      </c>
      <c r="I421" s="43" t="s">
        <v>405</v>
      </c>
      <c r="J421" s="43" t="s">
        <v>406</v>
      </c>
      <c r="K421" s="43">
        <v>84</v>
      </c>
      <c r="L421" s="43">
        <v>25</v>
      </c>
      <c r="M421" s="43" t="s">
        <v>615</v>
      </c>
      <c r="N421" s="43" t="s">
        <v>615</v>
      </c>
      <c r="O421" s="43" t="s">
        <v>615</v>
      </c>
      <c r="P421" s="44">
        <v>2487.04785829</v>
      </c>
      <c r="Q421" s="44">
        <v>7658.6223461500003</v>
      </c>
      <c r="R421" s="45">
        <v>0.52779699999999996</v>
      </c>
      <c r="S421" s="45">
        <v>121.739723</v>
      </c>
      <c r="T421" s="45">
        <v>0.78300000000000003</v>
      </c>
      <c r="U421" s="45">
        <v>0.6</v>
      </c>
      <c r="V421" s="45">
        <f t="shared" si="12"/>
        <v>8.1490856096887981E-3</v>
      </c>
      <c r="W421" s="45">
        <f t="shared" si="13"/>
        <v>3.46477095164704</v>
      </c>
    </row>
    <row r="422" spans="1:23" x14ac:dyDescent="0.2">
      <c r="A422" s="43">
        <v>12748</v>
      </c>
      <c r="B422" s="43">
        <v>12714</v>
      </c>
      <c r="C422" s="43">
        <v>2210</v>
      </c>
      <c r="D422" s="43">
        <v>2210</v>
      </c>
      <c r="E422" s="43" t="s">
        <v>372</v>
      </c>
      <c r="F422" s="43" t="s">
        <v>472</v>
      </c>
      <c r="G422" s="44">
        <v>0.15336212754699999</v>
      </c>
      <c r="H422" s="44">
        <v>6.2063500000000001E-2</v>
      </c>
      <c r="I422" s="43" t="s">
        <v>405</v>
      </c>
      <c r="J422" s="43" t="s">
        <v>406</v>
      </c>
      <c r="K422" s="43">
        <v>84</v>
      </c>
      <c r="L422" s="43">
        <v>25</v>
      </c>
      <c r="M422" s="43" t="s">
        <v>615</v>
      </c>
      <c r="N422" s="43" t="s">
        <v>615</v>
      </c>
      <c r="O422" s="43" t="s">
        <v>615</v>
      </c>
      <c r="P422" s="44">
        <v>1906.8156076600001</v>
      </c>
      <c r="Q422" s="44">
        <v>6680.4275541699999</v>
      </c>
      <c r="R422" s="45">
        <v>0.52779699999999996</v>
      </c>
      <c r="S422" s="45">
        <v>121.739723</v>
      </c>
      <c r="T422" s="45">
        <v>0.78300000000000003</v>
      </c>
      <c r="U422" s="45">
        <v>0.6</v>
      </c>
      <c r="V422" s="45">
        <f t="shared" si="12"/>
        <v>7.1082536167614979E-3</v>
      </c>
      <c r="W422" s="45">
        <f t="shared" si="13"/>
        <v>3.0222373193642</v>
      </c>
    </row>
    <row r="423" spans="1:23" x14ac:dyDescent="0.2">
      <c r="A423" s="43">
        <v>12755</v>
      </c>
      <c r="B423" s="43">
        <v>12721</v>
      </c>
      <c r="C423" s="43">
        <v>2210</v>
      </c>
      <c r="D423" s="43">
        <v>2210</v>
      </c>
      <c r="E423" s="43" t="s">
        <v>372</v>
      </c>
      <c r="F423" s="43" t="s">
        <v>472</v>
      </c>
      <c r="G423" s="44">
        <v>0.60713825472899996</v>
      </c>
      <c r="H423" s="44">
        <v>0.2457</v>
      </c>
      <c r="I423" s="43" t="s">
        <v>405</v>
      </c>
      <c r="J423" s="43" t="s">
        <v>406</v>
      </c>
      <c r="K423" s="43">
        <v>84</v>
      </c>
      <c r="L423" s="43">
        <v>25</v>
      </c>
      <c r="M423" s="43" t="s">
        <v>615</v>
      </c>
      <c r="N423" s="43" t="s">
        <v>615</v>
      </c>
      <c r="O423" s="43" t="s">
        <v>615</v>
      </c>
      <c r="P423" s="44">
        <v>4913.5566658500002</v>
      </c>
      <c r="Q423" s="44">
        <v>26446.836588300001</v>
      </c>
      <c r="R423" s="45">
        <v>0.52779699999999996</v>
      </c>
      <c r="S423" s="45">
        <v>121.739723</v>
      </c>
      <c r="T423" s="45">
        <v>0.78300000000000003</v>
      </c>
      <c r="U423" s="45">
        <v>0.6</v>
      </c>
      <c r="V423" s="45">
        <f t="shared" si="12"/>
        <v>2.8140499869299992E-2</v>
      </c>
      <c r="W423" s="45">
        <f t="shared" si="13"/>
        <v>11.96457997644</v>
      </c>
    </row>
    <row r="424" spans="1:23" x14ac:dyDescent="0.2">
      <c r="A424" s="43">
        <v>13036</v>
      </c>
      <c r="B424" s="43">
        <v>13002</v>
      </c>
      <c r="C424" s="43">
        <v>2240</v>
      </c>
      <c r="D424" s="43">
        <v>2240</v>
      </c>
      <c r="E424" s="43" t="s">
        <v>372</v>
      </c>
      <c r="F424" s="43" t="s">
        <v>472</v>
      </c>
      <c r="G424" s="44">
        <v>6.2142838924699999E-3</v>
      </c>
      <c r="H424" s="44">
        <v>2.51483E-3</v>
      </c>
      <c r="I424" s="43" t="s">
        <v>405</v>
      </c>
      <c r="J424" s="43" t="s">
        <v>406</v>
      </c>
      <c r="K424" s="43">
        <v>30</v>
      </c>
      <c r="L424" s="43">
        <v>28</v>
      </c>
      <c r="M424" s="43" t="s">
        <v>451</v>
      </c>
      <c r="N424" s="43" t="s">
        <v>616</v>
      </c>
      <c r="O424" s="43" t="s">
        <v>617</v>
      </c>
      <c r="P424" s="44">
        <v>112.52537906800001</v>
      </c>
      <c r="Q424" s="44">
        <v>270.69312358000002</v>
      </c>
      <c r="R424" s="45">
        <v>3.0392130000000002</v>
      </c>
      <c r="S424" s="45">
        <v>59.818992000000001</v>
      </c>
      <c r="T424" s="45">
        <v>0.78300000000000003</v>
      </c>
      <c r="U424" s="45">
        <v>0.6</v>
      </c>
      <c r="V424" s="45">
        <f t="shared" si="12"/>
        <v>1.6585535742474299E-3</v>
      </c>
      <c r="W424" s="45">
        <f t="shared" si="13"/>
        <v>6.0173838260544003E-2</v>
      </c>
    </row>
    <row r="425" spans="1:23" x14ac:dyDescent="0.2">
      <c r="A425" s="43">
        <v>13041</v>
      </c>
      <c r="B425" s="43">
        <v>13007</v>
      </c>
      <c r="C425" s="43">
        <v>2240</v>
      </c>
      <c r="D425" s="43">
        <v>2240</v>
      </c>
      <c r="E425" s="43" t="s">
        <v>372</v>
      </c>
      <c r="F425" s="43" t="s">
        <v>472</v>
      </c>
      <c r="G425" s="44">
        <v>0.38847395940899998</v>
      </c>
      <c r="H425" s="44">
        <v>0.15720999999999999</v>
      </c>
      <c r="I425" s="43" t="s">
        <v>405</v>
      </c>
      <c r="J425" s="43" t="s">
        <v>406</v>
      </c>
      <c r="K425" s="43">
        <v>30</v>
      </c>
      <c r="L425" s="43">
        <v>28</v>
      </c>
      <c r="M425" s="43" t="s">
        <v>451</v>
      </c>
      <c r="N425" s="43" t="s">
        <v>616</v>
      </c>
      <c r="O425" s="43" t="s">
        <v>617</v>
      </c>
      <c r="P425" s="44">
        <v>2522.1273381199999</v>
      </c>
      <c r="Q425" s="44">
        <v>16921.8579842</v>
      </c>
      <c r="R425" s="45">
        <v>3.0392130000000002</v>
      </c>
      <c r="S425" s="45">
        <v>59.818992000000001</v>
      </c>
      <c r="T425" s="45">
        <v>0.78300000000000003</v>
      </c>
      <c r="U425" s="45">
        <v>0.6</v>
      </c>
      <c r="V425" s="45">
        <f t="shared" si="12"/>
        <v>0.10368144463340999</v>
      </c>
      <c r="W425" s="45">
        <f t="shared" si="13"/>
        <v>3.7616574929280002</v>
      </c>
    </row>
    <row r="426" spans="1:23" x14ac:dyDescent="0.2">
      <c r="A426" s="43">
        <v>13043</v>
      </c>
      <c r="B426" s="43">
        <v>13009</v>
      </c>
      <c r="C426" s="43">
        <v>2240</v>
      </c>
      <c r="D426" s="43">
        <v>2240</v>
      </c>
      <c r="E426" s="43" t="s">
        <v>372</v>
      </c>
      <c r="F426" s="43" t="s">
        <v>472</v>
      </c>
      <c r="G426" s="44">
        <v>2.6778691112E-2</v>
      </c>
      <c r="H426" s="44">
        <v>1.0836999999999999E-2</v>
      </c>
      <c r="I426" s="43" t="s">
        <v>405</v>
      </c>
      <c r="J426" s="43" t="s">
        <v>406</v>
      </c>
      <c r="K426" s="43">
        <v>30</v>
      </c>
      <c r="L426" s="43">
        <v>28</v>
      </c>
      <c r="M426" s="43" t="s">
        <v>451</v>
      </c>
      <c r="N426" s="43" t="s">
        <v>616</v>
      </c>
      <c r="O426" s="43" t="s">
        <v>617</v>
      </c>
      <c r="P426" s="44">
        <v>435.20601173900002</v>
      </c>
      <c r="Q426" s="44">
        <v>1166.4751189200001</v>
      </c>
      <c r="R426" s="45">
        <v>3.0392130000000002</v>
      </c>
      <c r="S426" s="45">
        <v>59.818992000000001</v>
      </c>
      <c r="T426" s="45">
        <v>0.78300000000000003</v>
      </c>
      <c r="U426" s="45">
        <v>0.6</v>
      </c>
      <c r="V426" s="45">
        <f t="shared" si="12"/>
        <v>7.1471014279769988E-3</v>
      </c>
      <c r="W426" s="45">
        <f t="shared" si="13"/>
        <v>0.25930336652159997</v>
      </c>
    </row>
    <row r="427" spans="1:23" x14ac:dyDescent="0.2">
      <c r="A427" s="43">
        <v>13963</v>
      </c>
      <c r="B427" s="43">
        <v>13952</v>
      </c>
      <c r="C427" s="43">
        <v>3100</v>
      </c>
      <c r="D427" s="43">
        <v>3100</v>
      </c>
      <c r="E427" s="43" t="s">
        <v>372</v>
      </c>
      <c r="F427" s="43" t="s">
        <v>472</v>
      </c>
      <c r="G427" s="44">
        <v>0.68685549239200006</v>
      </c>
      <c r="H427" s="44">
        <v>0.27796100000000001</v>
      </c>
      <c r="I427" s="43" t="s">
        <v>405</v>
      </c>
      <c r="J427" s="43" t="s">
        <v>406</v>
      </c>
      <c r="K427" s="43">
        <v>5</v>
      </c>
      <c r="L427" s="43">
        <v>30</v>
      </c>
      <c r="M427" s="43" t="s">
        <v>455</v>
      </c>
      <c r="N427" s="43" t="s">
        <v>460</v>
      </c>
      <c r="O427" s="43" t="s">
        <v>414</v>
      </c>
      <c r="P427" s="44">
        <v>9002.45995434</v>
      </c>
      <c r="Q427" s="44">
        <v>29919.305571000001</v>
      </c>
      <c r="R427" s="45">
        <v>9.3119999999999994E-2</v>
      </c>
      <c r="S427" s="45">
        <v>8.1290569999999995</v>
      </c>
      <c r="T427" s="45">
        <v>0.78300000000000003</v>
      </c>
      <c r="U427" s="45">
        <v>0.6</v>
      </c>
      <c r="V427" s="45">
        <f t="shared" si="12"/>
        <v>5.6167690454399996E-3</v>
      </c>
      <c r="W427" s="45">
        <f t="shared" si="13"/>
        <v>0.90382432511080002</v>
      </c>
    </row>
    <row r="428" spans="1:23" x14ac:dyDescent="0.2">
      <c r="A428" s="43">
        <v>13970</v>
      </c>
      <c r="B428" s="43">
        <v>13959</v>
      </c>
      <c r="C428" s="43">
        <v>3100</v>
      </c>
      <c r="D428" s="43">
        <v>3100</v>
      </c>
      <c r="E428" s="43" t="s">
        <v>372</v>
      </c>
      <c r="F428" s="43" t="s">
        <v>472</v>
      </c>
      <c r="G428" s="44">
        <v>0.22446719296000001</v>
      </c>
      <c r="H428" s="44">
        <v>9.0838600000000005E-2</v>
      </c>
      <c r="I428" s="43" t="s">
        <v>405</v>
      </c>
      <c r="J428" s="43" t="s">
        <v>406</v>
      </c>
      <c r="K428" s="43">
        <v>5</v>
      </c>
      <c r="L428" s="43">
        <v>30</v>
      </c>
      <c r="M428" s="43" t="s">
        <v>455</v>
      </c>
      <c r="N428" s="43" t="s">
        <v>460</v>
      </c>
      <c r="O428" s="43" t="s">
        <v>414</v>
      </c>
      <c r="P428" s="44">
        <v>2121.33029261</v>
      </c>
      <c r="Q428" s="44">
        <v>9777.7518142099998</v>
      </c>
      <c r="R428" s="45">
        <v>9.3119999999999994E-2</v>
      </c>
      <c r="S428" s="45">
        <v>8.1290569999999995</v>
      </c>
      <c r="T428" s="45">
        <v>0.78300000000000003</v>
      </c>
      <c r="U428" s="45">
        <v>0.6</v>
      </c>
      <c r="V428" s="45">
        <f t="shared" si="12"/>
        <v>1.8355792237439998E-3</v>
      </c>
      <c r="W428" s="45">
        <f t="shared" si="13"/>
        <v>0.29537286288008002</v>
      </c>
    </row>
    <row r="429" spans="1:23" x14ac:dyDescent="0.2">
      <c r="A429" s="43">
        <v>13972</v>
      </c>
      <c r="B429" s="43">
        <v>13961</v>
      </c>
      <c r="C429" s="43">
        <v>3100</v>
      </c>
      <c r="D429" s="43">
        <v>3100</v>
      </c>
      <c r="E429" s="43" t="s">
        <v>372</v>
      </c>
      <c r="F429" s="43" t="s">
        <v>472</v>
      </c>
      <c r="G429" s="44">
        <v>0.256190416383</v>
      </c>
      <c r="H429" s="44">
        <v>0.10367700000000001</v>
      </c>
      <c r="I429" s="43" t="s">
        <v>405</v>
      </c>
      <c r="J429" s="43" t="s">
        <v>406</v>
      </c>
      <c r="K429" s="43">
        <v>5</v>
      </c>
      <c r="L429" s="43">
        <v>30</v>
      </c>
      <c r="M429" s="43" t="s">
        <v>455</v>
      </c>
      <c r="N429" s="43" t="s">
        <v>460</v>
      </c>
      <c r="O429" s="43" t="s">
        <v>414</v>
      </c>
      <c r="P429" s="44">
        <v>1917.2136123299999</v>
      </c>
      <c r="Q429" s="44">
        <v>11159.6098991</v>
      </c>
      <c r="R429" s="45">
        <v>9.3119999999999994E-2</v>
      </c>
      <c r="S429" s="45">
        <v>8.1290569999999995</v>
      </c>
      <c r="T429" s="45">
        <v>0.78300000000000003</v>
      </c>
      <c r="U429" s="45">
        <v>0.6</v>
      </c>
      <c r="V429" s="45">
        <f t="shared" si="12"/>
        <v>2.0950052860799996E-3</v>
      </c>
      <c r="W429" s="45">
        <f t="shared" si="13"/>
        <v>0.33711849703560004</v>
      </c>
    </row>
    <row r="430" spans="1:23" x14ac:dyDescent="0.2">
      <c r="A430" s="43">
        <v>13974</v>
      </c>
      <c r="B430" s="43">
        <v>13963</v>
      </c>
      <c r="C430" s="43">
        <v>3100</v>
      </c>
      <c r="D430" s="43">
        <v>3100</v>
      </c>
      <c r="E430" s="43" t="s">
        <v>372</v>
      </c>
      <c r="F430" s="43" t="s">
        <v>472</v>
      </c>
      <c r="G430" s="44">
        <v>0.32930171817999998</v>
      </c>
      <c r="H430" s="44">
        <v>0.13326399999999999</v>
      </c>
      <c r="I430" s="43" t="s">
        <v>405</v>
      </c>
      <c r="J430" s="43" t="s">
        <v>406</v>
      </c>
      <c r="K430" s="43">
        <v>5</v>
      </c>
      <c r="L430" s="43">
        <v>30</v>
      </c>
      <c r="M430" s="43" t="s">
        <v>455</v>
      </c>
      <c r="N430" s="43" t="s">
        <v>460</v>
      </c>
      <c r="O430" s="43" t="s">
        <v>414</v>
      </c>
      <c r="P430" s="44">
        <v>3065.48787791</v>
      </c>
      <c r="Q430" s="44">
        <v>14344.3254664</v>
      </c>
      <c r="R430" s="45">
        <v>9.3119999999999994E-2</v>
      </c>
      <c r="S430" s="45">
        <v>8.1290569999999995</v>
      </c>
      <c r="T430" s="45">
        <v>0.78300000000000003</v>
      </c>
      <c r="U430" s="45">
        <v>0.6</v>
      </c>
      <c r="V430" s="45">
        <f t="shared" si="12"/>
        <v>2.6928709785599995E-3</v>
      </c>
      <c r="W430" s="45">
        <f t="shared" si="13"/>
        <v>0.43332426081919995</v>
      </c>
    </row>
    <row r="431" spans="1:23" x14ac:dyDescent="0.2">
      <c r="A431" s="43">
        <v>13980</v>
      </c>
      <c r="B431" s="43">
        <v>13969</v>
      </c>
      <c r="C431" s="43">
        <v>3100</v>
      </c>
      <c r="D431" s="43">
        <v>3100</v>
      </c>
      <c r="E431" s="43" t="s">
        <v>372</v>
      </c>
      <c r="F431" s="43" t="s">
        <v>472</v>
      </c>
      <c r="G431" s="44">
        <v>2.1274878180300001</v>
      </c>
      <c r="H431" s="44">
        <v>0.86096399999999995</v>
      </c>
      <c r="I431" s="43" t="s">
        <v>405</v>
      </c>
      <c r="J431" s="43" t="s">
        <v>406</v>
      </c>
      <c r="K431" s="43">
        <v>5</v>
      </c>
      <c r="L431" s="43">
        <v>30</v>
      </c>
      <c r="M431" s="43" t="s">
        <v>455</v>
      </c>
      <c r="N431" s="43" t="s">
        <v>460</v>
      </c>
      <c r="O431" s="43" t="s">
        <v>414</v>
      </c>
      <c r="P431" s="44">
        <v>10191.343826599999</v>
      </c>
      <c r="Q431" s="44">
        <v>92672.998660099998</v>
      </c>
      <c r="R431" s="45">
        <v>9.3119999999999994E-2</v>
      </c>
      <c r="S431" s="45">
        <v>8.1290569999999995</v>
      </c>
      <c r="T431" s="45">
        <v>0.78300000000000003</v>
      </c>
      <c r="U431" s="45">
        <v>0.6</v>
      </c>
      <c r="V431" s="45">
        <f t="shared" si="12"/>
        <v>1.7397533986559993E-2</v>
      </c>
      <c r="W431" s="45">
        <f t="shared" si="13"/>
        <v>2.7995301723791997</v>
      </c>
    </row>
    <row r="432" spans="1:23" x14ac:dyDescent="0.2">
      <c r="A432" s="43">
        <v>13991</v>
      </c>
      <c r="B432" s="43">
        <v>13980</v>
      </c>
      <c r="C432" s="43">
        <v>3100</v>
      </c>
      <c r="D432" s="43">
        <v>3100</v>
      </c>
      <c r="E432" s="43" t="s">
        <v>372</v>
      </c>
      <c r="F432" s="43" t="s">
        <v>472</v>
      </c>
      <c r="G432" s="44">
        <v>2.7796348746600001E-4</v>
      </c>
      <c r="H432" s="44">
        <v>1.12488E-4</v>
      </c>
      <c r="I432" s="43" t="s">
        <v>405</v>
      </c>
      <c r="J432" s="43" t="s">
        <v>406</v>
      </c>
      <c r="K432" s="43">
        <v>5</v>
      </c>
      <c r="L432" s="43">
        <v>30</v>
      </c>
      <c r="M432" s="43" t="s">
        <v>455</v>
      </c>
      <c r="N432" s="43" t="s">
        <v>460</v>
      </c>
      <c r="O432" s="43" t="s">
        <v>414</v>
      </c>
      <c r="P432" s="44">
        <v>106.455257014</v>
      </c>
      <c r="Q432" s="44">
        <v>12.1080410817</v>
      </c>
      <c r="R432" s="45">
        <v>9.3119999999999994E-2</v>
      </c>
      <c r="S432" s="45">
        <v>8.1290569999999995</v>
      </c>
      <c r="T432" s="45">
        <v>0.78300000000000003</v>
      </c>
      <c r="U432" s="45">
        <v>0.6</v>
      </c>
      <c r="V432" s="45">
        <f t="shared" si="12"/>
        <v>2.2730495155199997E-6</v>
      </c>
      <c r="W432" s="45">
        <f t="shared" si="13"/>
        <v>3.6576854552639997E-4</v>
      </c>
    </row>
    <row r="433" spans="1:23" x14ac:dyDescent="0.2">
      <c r="A433" s="43">
        <v>13993</v>
      </c>
      <c r="B433" s="43">
        <v>13982</v>
      </c>
      <c r="C433" s="43">
        <v>3100</v>
      </c>
      <c r="D433" s="43">
        <v>3100</v>
      </c>
      <c r="E433" s="43" t="s">
        <v>372</v>
      </c>
      <c r="F433" s="43" t="s">
        <v>472</v>
      </c>
      <c r="G433" s="44">
        <v>0.18643455213499999</v>
      </c>
      <c r="H433" s="44">
        <v>7.5447399999999998E-2</v>
      </c>
      <c r="I433" s="43" t="s">
        <v>405</v>
      </c>
      <c r="J433" s="43" t="s">
        <v>406</v>
      </c>
      <c r="K433" s="43">
        <v>5</v>
      </c>
      <c r="L433" s="43">
        <v>30</v>
      </c>
      <c r="M433" s="43" t="s">
        <v>455</v>
      </c>
      <c r="N433" s="43" t="s">
        <v>460</v>
      </c>
      <c r="O433" s="43" t="s">
        <v>414</v>
      </c>
      <c r="P433" s="44">
        <v>973.94605475799995</v>
      </c>
      <c r="Q433" s="44">
        <v>8121.0566066700003</v>
      </c>
      <c r="R433" s="45">
        <v>9.3119999999999994E-2</v>
      </c>
      <c r="S433" s="45">
        <v>8.1290569999999995</v>
      </c>
      <c r="T433" s="45">
        <v>0.78300000000000003</v>
      </c>
      <c r="U433" s="45">
        <v>0.6</v>
      </c>
      <c r="V433" s="45">
        <f t="shared" si="12"/>
        <v>1.5245686296959998E-3</v>
      </c>
      <c r="W433" s="45">
        <f t="shared" si="13"/>
        <v>0.24532648604071997</v>
      </c>
    </row>
    <row r="434" spans="1:23" x14ac:dyDescent="0.2">
      <c r="A434" s="43">
        <v>14054</v>
      </c>
      <c r="B434" s="43">
        <v>14054</v>
      </c>
      <c r="C434" s="43">
        <v>3100</v>
      </c>
      <c r="D434" s="43">
        <v>3100</v>
      </c>
      <c r="E434" s="43" t="s">
        <v>372</v>
      </c>
      <c r="F434" s="43" t="s">
        <v>596</v>
      </c>
      <c r="G434" s="44">
        <v>2.6228483439799999</v>
      </c>
      <c r="H434" s="44">
        <v>1.0614300000000001</v>
      </c>
      <c r="I434" s="43" t="s">
        <v>405</v>
      </c>
      <c r="J434" s="43" t="s">
        <v>406</v>
      </c>
      <c r="K434" s="43">
        <v>5</v>
      </c>
      <c r="L434" s="43">
        <v>30</v>
      </c>
      <c r="M434" s="43" t="s">
        <v>455</v>
      </c>
      <c r="N434" s="43" t="s">
        <v>460</v>
      </c>
      <c r="O434" s="43" t="s">
        <v>414</v>
      </c>
      <c r="P434" s="44">
        <v>3302.4111646299998</v>
      </c>
      <c r="Q434" s="44">
        <v>114250.816859</v>
      </c>
      <c r="R434" s="45">
        <v>9.3119999999999994E-2</v>
      </c>
      <c r="S434" s="45">
        <v>8.1290569999999995</v>
      </c>
      <c r="T434" s="45">
        <v>0.78300000000000003</v>
      </c>
      <c r="U434" s="45">
        <v>0.6</v>
      </c>
      <c r="V434" s="45">
        <f t="shared" si="12"/>
        <v>2.1448358467199998E-2</v>
      </c>
      <c r="W434" s="45">
        <f t="shared" si="13"/>
        <v>3.4513699886040001</v>
      </c>
    </row>
    <row r="435" spans="1:23" x14ac:dyDescent="0.2">
      <c r="A435" s="43">
        <v>14055</v>
      </c>
      <c r="B435" s="43">
        <v>14055</v>
      </c>
      <c r="C435" s="43">
        <v>3100</v>
      </c>
      <c r="D435" s="43">
        <v>3100</v>
      </c>
      <c r="E435" s="43" t="s">
        <v>372</v>
      </c>
      <c r="F435" s="43" t="s">
        <v>596</v>
      </c>
      <c r="G435" s="44">
        <v>4.0658601721099998</v>
      </c>
      <c r="H435" s="44">
        <v>1.6454</v>
      </c>
      <c r="I435" s="43" t="s">
        <v>405</v>
      </c>
      <c r="J435" s="43" t="s">
        <v>406</v>
      </c>
      <c r="K435" s="43">
        <v>5</v>
      </c>
      <c r="L435" s="43">
        <v>30</v>
      </c>
      <c r="M435" s="43" t="s">
        <v>455</v>
      </c>
      <c r="N435" s="43" t="s">
        <v>460</v>
      </c>
      <c r="O435" s="43" t="s">
        <v>414</v>
      </c>
      <c r="P435" s="44">
        <v>6250.0021101000002</v>
      </c>
      <c r="Q435" s="44">
        <v>177108.16066200001</v>
      </c>
      <c r="R435" s="45">
        <v>9.3119999999999994E-2</v>
      </c>
      <c r="S435" s="45">
        <v>8.1290569999999995</v>
      </c>
      <c r="T435" s="45">
        <v>0.78300000000000003</v>
      </c>
      <c r="U435" s="45">
        <v>0.6</v>
      </c>
      <c r="V435" s="45">
        <f t="shared" si="12"/>
        <v>3.3248663615999992E-2</v>
      </c>
      <c r="W435" s="45">
        <f t="shared" si="13"/>
        <v>5.3502201551199997</v>
      </c>
    </row>
    <row r="436" spans="1:23" x14ac:dyDescent="0.2">
      <c r="A436" s="43">
        <v>14056</v>
      </c>
      <c r="B436" s="43">
        <v>14056</v>
      </c>
      <c r="C436" s="43">
        <v>3100</v>
      </c>
      <c r="D436" s="43">
        <v>3100</v>
      </c>
      <c r="E436" s="43" t="s">
        <v>372</v>
      </c>
      <c r="F436" s="43" t="s">
        <v>596</v>
      </c>
      <c r="G436" s="44">
        <v>6.02032463281E-2</v>
      </c>
      <c r="H436" s="44">
        <v>2.43634E-2</v>
      </c>
      <c r="I436" s="43" t="s">
        <v>405</v>
      </c>
      <c r="J436" s="43" t="s">
        <v>406</v>
      </c>
      <c r="K436" s="43">
        <v>5</v>
      </c>
      <c r="L436" s="43">
        <v>30</v>
      </c>
      <c r="M436" s="43" t="s">
        <v>455</v>
      </c>
      <c r="N436" s="43" t="s">
        <v>460</v>
      </c>
      <c r="O436" s="43" t="s">
        <v>414</v>
      </c>
      <c r="P436" s="44">
        <v>457.16403275599998</v>
      </c>
      <c r="Q436" s="44">
        <v>2622.44292025</v>
      </c>
      <c r="R436" s="45">
        <v>9.3119999999999994E-2</v>
      </c>
      <c r="S436" s="45">
        <v>8.1290569999999995</v>
      </c>
      <c r="T436" s="45">
        <v>0.78300000000000003</v>
      </c>
      <c r="U436" s="45">
        <v>0.6</v>
      </c>
      <c r="V436" s="45">
        <f t="shared" si="12"/>
        <v>4.9231219833599993E-4</v>
      </c>
      <c r="W436" s="45">
        <f t="shared" si="13"/>
        <v>7.9220586925520003E-2</v>
      </c>
    </row>
    <row r="437" spans="1:23" x14ac:dyDescent="0.2">
      <c r="A437" s="43">
        <v>14057</v>
      </c>
      <c r="B437" s="43">
        <v>14057</v>
      </c>
      <c r="C437" s="43">
        <v>3100</v>
      </c>
      <c r="D437" s="43">
        <v>3100</v>
      </c>
      <c r="E437" s="43" t="s">
        <v>372</v>
      </c>
      <c r="F437" s="43" t="s">
        <v>596</v>
      </c>
      <c r="G437" s="44">
        <v>1.21447268602E-2</v>
      </c>
      <c r="H437" s="44">
        <v>4.9148000000000004E-3</v>
      </c>
      <c r="I437" s="43" t="s">
        <v>405</v>
      </c>
      <c r="J437" s="43" t="s">
        <v>406</v>
      </c>
      <c r="K437" s="43">
        <v>5</v>
      </c>
      <c r="L437" s="43">
        <v>30</v>
      </c>
      <c r="M437" s="43" t="s">
        <v>455</v>
      </c>
      <c r="N437" s="43" t="s">
        <v>460</v>
      </c>
      <c r="O437" s="43" t="s">
        <v>414</v>
      </c>
      <c r="P437" s="44">
        <v>171.038545177</v>
      </c>
      <c r="Q437" s="44">
        <v>529.02218593600003</v>
      </c>
      <c r="R437" s="45">
        <v>9.3119999999999994E-2</v>
      </c>
      <c r="S437" s="45">
        <v>8.1290569999999995</v>
      </c>
      <c r="T437" s="45">
        <v>0.78300000000000003</v>
      </c>
      <c r="U437" s="45">
        <v>0.6</v>
      </c>
      <c r="V437" s="45">
        <f t="shared" si="12"/>
        <v>9.9313560191999995E-5</v>
      </c>
      <c r="W437" s="45">
        <f t="shared" si="13"/>
        <v>1.5981075737440002E-2</v>
      </c>
    </row>
    <row r="438" spans="1:23" x14ac:dyDescent="0.2">
      <c r="A438" s="43">
        <v>14058</v>
      </c>
      <c r="B438" s="43">
        <v>14058</v>
      </c>
      <c r="C438" s="43">
        <v>3100</v>
      </c>
      <c r="D438" s="43">
        <v>3100</v>
      </c>
      <c r="E438" s="43" t="s">
        <v>372</v>
      </c>
      <c r="F438" s="43" t="s">
        <v>596</v>
      </c>
      <c r="G438" s="44">
        <v>0.41406312178600002</v>
      </c>
      <c r="H438" s="44">
        <v>0.16756499999999999</v>
      </c>
      <c r="I438" s="43" t="s">
        <v>405</v>
      </c>
      <c r="J438" s="43" t="s">
        <v>406</v>
      </c>
      <c r="K438" s="43">
        <v>5</v>
      </c>
      <c r="L438" s="43">
        <v>30</v>
      </c>
      <c r="M438" s="43" t="s">
        <v>455</v>
      </c>
      <c r="N438" s="43" t="s">
        <v>460</v>
      </c>
      <c r="O438" s="43" t="s">
        <v>414</v>
      </c>
      <c r="P438" s="44">
        <v>1990.65272547</v>
      </c>
      <c r="Q438" s="44">
        <v>18036.517438700001</v>
      </c>
      <c r="R438" s="45">
        <v>9.3119999999999994E-2</v>
      </c>
      <c r="S438" s="45">
        <v>8.1290569999999995</v>
      </c>
      <c r="T438" s="45">
        <v>0.78300000000000003</v>
      </c>
      <c r="U438" s="45">
        <v>0.6</v>
      </c>
      <c r="V438" s="45">
        <f t="shared" si="12"/>
        <v>3.3859926575999992E-3</v>
      </c>
      <c r="W438" s="45">
        <f t="shared" si="13"/>
        <v>0.54485817448199991</v>
      </c>
    </row>
    <row r="439" spans="1:23" x14ac:dyDescent="0.2">
      <c r="A439" s="43">
        <v>14064</v>
      </c>
      <c r="B439" s="43">
        <v>14064</v>
      </c>
      <c r="C439" s="43">
        <v>3100</v>
      </c>
      <c r="D439" s="43">
        <v>3100</v>
      </c>
      <c r="E439" s="43" t="s">
        <v>372</v>
      </c>
      <c r="F439" s="43" t="s">
        <v>596</v>
      </c>
      <c r="G439" s="44">
        <v>7.7734413146300002E-2</v>
      </c>
      <c r="H439" s="44">
        <v>3.1458E-2</v>
      </c>
      <c r="I439" s="43" t="s">
        <v>405</v>
      </c>
      <c r="J439" s="43" t="s">
        <v>406</v>
      </c>
      <c r="K439" s="43">
        <v>5</v>
      </c>
      <c r="L439" s="43">
        <v>30</v>
      </c>
      <c r="M439" s="43" t="s">
        <v>455</v>
      </c>
      <c r="N439" s="43" t="s">
        <v>460</v>
      </c>
      <c r="O439" s="43" t="s">
        <v>414</v>
      </c>
      <c r="P439" s="44">
        <v>364.04784945300003</v>
      </c>
      <c r="Q439" s="44">
        <v>3386.0974922199998</v>
      </c>
      <c r="R439" s="45">
        <v>9.3119999999999994E-2</v>
      </c>
      <c r="S439" s="45">
        <v>8.1290569999999995</v>
      </c>
      <c r="T439" s="45">
        <v>0.78300000000000003</v>
      </c>
      <c r="U439" s="45">
        <v>0.6</v>
      </c>
      <c r="V439" s="45">
        <f t="shared" si="12"/>
        <v>6.3567306431999986E-4</v>
      </c>
      <c r="W439" s="45">
        <f t="shared" si="13"/>
        <v>0.10228955004239999</v>
      </c>
    </row>
    <row r="440" spans="1:23" x14ac:dyDescent="0.2">
      <c r="A440" s="43">
        <v>14219</v>
      </c>
      <c r="B440" s="43">
        <v>14219</v>
      </c>
      <c r="C440" s="43">
        <v>3100</v>
      </c>
      <c r="D440" s="43">
        <v>3100</v>
      </c>
      <c r="E440" s="43" t="s">
        <v>372</v>
      </c>
      <c r="F440" s="43" t="s">
        <v>606</v>
      </c>
      <c r="G440" s="44">
        <v>2.2584579103700002</v>
      </c>
      <c r="H440" s="44">
        <v>0.91396500000000003</v>
      </c>
      <c r="I440" s="43" t="s">
        <v>405</v>
      </c>
      <c r="J440" s="43" t="s">
        <v>406</v>
      </c>
      <c r="K440" s="43">
        <v>5</v>
      </c>
      <c r="L440" s="43">
        <v>30</v>
      </c>
      <c r="M440" s="43" t="s">
        <v>455</v>
      </c>
      <c r="N440" s="43" t="s">
        <v>460</v>
      </c>
      <c r="O440" s="43" t="s">
        <v>414</v>
      </c>
      <c r="P440" s="44">
        <v>3526.6145215800002</v>
      </c>
      <c r="Q440" s="44">
        <v>98378.033062600007</v>
      </c>
      <c r="R440" s="45">
        <v>9.3119999999999994E-2</v>
      </c>
      <c r="S440" s="45">
        <v>8.1290569999999995</v>
      </c>
      <c r="T440" s="45">
        <v>0.78300000000000003</v>
      </c>
      <c r="U440" s="45">
        <v>0.6</v>
      </c>
      <c r="V440" s="45">
        <f t="shared" si="12"/>
        <v>1.8468527313599999E-2</v>
      </c>
      <c r="W440" s="45">
        <f t="shared" si="13"/>
        <v>2.9718694324020003</v>
      </c>
    </row>
    <row r="441" spans="1:23" x14ac:dyDescent="0.2">
      <c r="A441" s="43">
        <v>14220</v>
      </c>
      <c r="B441" s="43">
        <v>14220</v>
      </c>
      <c r="C441" s="43">
        <v>3100</v>
      </c>
      <c r="D441" s="43">
        <v>3100</v>
      </c>
      <c r="E441" s="43" t="s">
        <v>372</v>
      </c>
      <c r="F441" s="43" t="s">
        <v>606</v>
      </c>
      <c r="G441" s="44">
        <v>3.7125765813</v>
      </c>
      <c r="H441" s="44">
        <v>1.5024299999999999</v>
      </c>
      <c r="I441" s="43" t="s">
        <v>405</v>
      </c>
      <c r="J441" s="43" t="s">
        <v>406</v>
      </c>
      <c r="K441" s="43">
        <v>5</v>
      </c>
      <c r="L441" s="43">
        <v>30</v>
      </c>
      <c r="M441" s="43" t="s">
        <v>455</v>
      </c>
      <c r="N441" s="43" t="s">
        <v>460</v>
      </c>
      <c r="O441" s="43" t="s">
        <v>414</v>
      </c>
      <c r="P441" s="44">
        <v>2156.4389043400001</v>
      </c>
      <c r="Q441" s="44">
        <v>161719.18900300001</v>
      </c>
      <c r="R441" s="45">
        <v>9.3119999999999994E-2</v>
      </c>
      <c r="S441" s="45">
        <v>8.1290569999999995</v>
      </c>
      <c r="T441" s="45">
        <v>0.78300000000000003</v>
      </c>
      <c r="U441" s="45">
        <v>0.6</v>
      </c>
      <c r="V441" s="45">
        <f t="shared" si="12"/>
        <v>3.0359663107199994E-2</v>
      </c>
      <c r="W441" s="45">
        <f t="shared" si="13"/>
        <v>4.8853356434039998</v>
      </c>
    </row>
    <row r="442" spans="1:23" x14ac:dyDescent="0.2">
      <c r="A442" s="43">
        <v>14221</v>
      </c>
      <c r="B442" s="43">
        <v>14221</v>
      </c>
      <c r="C442" s="43">
        <v>3100</v>
      </c>
      <c r="D442" s="43">
        <v>3100</v>
      </c>
      <c r="E442" s="43" t="s">
        <v>372</v>
      </c>
      <c r="F442" s="43" t="s">
        <v>606</v>
      </c>
      <c r="G442" s="44">
        <v>4.9080299176700004</v>
      </c>
      <c r="H442" s="44">
        <v>1.98621</v>
      </c>
      <c r="I442" s="43" t="s">
        <v>405</v>
      </c>
      <c r="J442" s="43" t="s">
        <v>406</v>
      </c>
      <c r="K442" s="43">
        <v>5</v>
      </c>
      <c r="L442" s="43">
        <v>30</v>
      </c>
      <c r="M442" s="43" t="s">
        <v>455</v>
      </c>
      <c r="N442" s="43" t="s">
        <v>460</v>
      </c>
      <c r="O442" s="43" t="s">
        <v>414</v>
      </c>
      <c r="P442" s="44">
        <v>4149.3615810299998</v>
      </c>
      <c r="Q442" s="44">
        <v>213792.92804</v>
      </c>
      <c r="R442" s="45">
        <v>9.3119999999999994E-2</v>
      </c>
      <c r="S442" s="45">
        <v>8.1290569999999995</v>
      </c>
      <c r="T442" s="45">
        <v>0.78300000000000003</v>
      </c>
      <c r="U442" s="45">
        <v>0.6</v>
      </c>
      <c r="V442" s="45">
        <f t="shared" si="12"/>
        <v>4.0135424918399991E-2</v>
      </c>
      <c r="W442" s="45">
        <f t="shared" si="13"/>
        <v>6.458405721588</v>
      </c>
    </row>
    <row r="443" spans="1:23" x14ac:dyDescent="0.2">
      <c r="A443" s="43">
        <v>14222</v>
      </c>
      <c r="B443" s="43">
        <v>14222</v>
      </c>
      <c r="C443" s="43">
        <v>3100</v>
      </c>
      <c r="D443" s="43">
        <v>3100</v>
      </c>
      <c r="E443" s="43" t="s">
        <v>372</v>
      </c>
      <c r="F443" s="43" t="s">
        <v>606</v>
      </c>
      <c r="G443" s="44">
        <v>10.204134698300001</v>
      </c>
      <c r="H443" s="44">
        <v>4.1294700000000004</v>
      </c>
      <c r="I443" s="43" t="s">
        <v>405</v>
      </c>
      <c r="J443" s="43" t="s">
        <v>406</v>
      </c>
      <c r="K443" s="43">
        <v>5</v>
      </c>
      <c r="L443" s="43">
        <v>30</v>
      </c>
      <c r="M443" s="43" t="s">
        <v>455</v>
      </c>
      <c r="N443" s="43" t="s">
        <v>460</v>
      </c>
      <c r="O443" s="43" t="s">
        <v>414</v>
      </c>
      <c r="P443" s="44">
        <v>6297.4223227100001</v>
      </c>
      <c r="Q443" s="44">
        <v>444490.32948999997</v>
      </c>
      <c r="R443" s="45">
        <v>9.3119999999999994E-2</v>
      </c>
      <c r="S443" s="45">
        <v>8.1290569999999995</v>
      </c>
      <c r="T443" s="45">
        <v>0.78300000000000003</v>
      </c>
      <c r="U443" s="45">
        <v>0.6</v>
      </c>
      <c r="V443" s="45">
        <f t="shared" si="12"/>
        <v>8.3444365468799991E-2</v>
      </c>
      <c r="W443" s="45">
        <f t="shared" si="13"/>
        <v>13.427478803916001</v>
      </c>
    </row>
    <row r="444" spans="1:23" x14ac:dyDescent="0.2">
      <c r="A444" s="43">
        <v>14235</v>
      </c>
      <c r="B444" s="43">
        <v>14235</v>
      </c>
      <c r="C444" s="43">
        <v>3100</v>
      </c>
      <c r="D444" s="43">
        <v>3100</v>
      </c>
      <c r="E444" s="43" t="s">
        <v>372</v>
      </c>
      <c r="F444" s="43" t="s">
        <v>404</v>
      </c>
      <c r="G444" s="44">
        <v>1.30435762849</v>
      </c>
      <c r="H444" s="44">
        <v>0.52785499999999996</v>
      </c>
      <c r="I444" s="43" t="s">
        <v>405</v>
      </c>
      <c r="J444" s="43" t="s">
        <v>406</v>
      </c>
      <c r="K444" s="43">
        <v>5</v>
      </c>
      <c r="L444" s="43">
        <v>30</v>
      </c>
      <c r="M444" s="43" t="s">
        <v>455</v>
      </c>
      <c r="N444" s="43" t="s">
        <v>460</v>
      </c>
      <c r="O444" s="43" t="s">
        <v>414</v>
      </c>
      <c r="P444" s="44">
        <v>1509.80112104</v>
      </c>
      <c r="Q444" s="44">
        <v>56817.591026100003</v>
      </c>
      <c r="R444" s="45">
        <v>9.3119999999999994E-2</v>
      </c>
      <c r="S444" s="45">
        <v>8.1290569999999995</v>
      </c>
      <c r="T444" s="45">
        <v>0.78300000000000003</v>
      </c>
      <c r="U444" s="45">
        <v>0.6</v>
      </c>
      <c r="V444" s="45">
        <f t="shared" si="12"/>
        <v>1.0666387099199998E-2</v>
      </c>
      <c r="W444" s="45">
        <f t="shared" si="13"/>
        <v>1.7163853530940001</v>
      </c>
    </row>
    <row r="445" spans="1:23" x14ac:dyDescent="0.2">
      <c r="A445" s="43">
        <v>14237</v>
      </c>
      <c r="B445" s="43">
        <v>14237</v>
      </c>
      <c r="C445" s="43">
        <v>3100</v>
      </c>
      <c r="D445" s="43">
        <v>3100</v>
      </c>
      <c r="E445" s="43" t="s">
        <v>372</v>
      </c>
      <c r="F445" s="43" t="s">
        <v>404</v>
      </c>
      <c r="G445" s="44">
        <v>11.115016022700001</v>
      </c>
      <c r="H445" s="44">
        <v>4.4980900000000004</v>
      </c>
      <c r="I445" s="43" t="s">
        <v>405</v>
      </c>
      <c r="J445" s="43" t="s">
        <v>406</v>
      </c>
      <c r="K445" s="43">
        <v>5</v>
      </c>
      <c r="L445" s="43">
        <v>30</v>
      </c>
      <c r="M445" s="43" t="s">
        <v>455</v>
      </c>
      <c r="N445" s="43" t="s">
        <v>460</v>
      </c>
      <c r="O445" s="43" t="s">
        <v>414</v>
      </c>
      <c r="P445" s="44">
        <v>3719.6133965099998</v>
      </c>
      <c r="Q445" s="44">
        <v>484168.16126800003</v>
      </c>
      <c r="R445" s="45">
        <v>9.3119999999999994E-2</v>
      </c>
      <c r="S445" s="45">
        <v>8.1290569999999995</v>
      </c>
      <c r="T445" s="45">
        <v>0.78300000000000003</v>
      </c>
      <c r="U445" s="45">
        <v>0.6</v>
      </c>
      <c r="V445" s="45">
        <f t="shared" si="12"/>
        <v>9.0893084553599984E-2</v>
      </c>
      <c r="W445" s="45">
        <f t="shared" si="13"/>
        <v>14.626092000452003</v>
      </c>
    </row>
    <row r="446" spans="1:23" x14ac:dyDescent="0.2">
      <c r="A446" s="43">
        <v>14238</v>
      </c>
      <c r="B446" s="43">
        <v>14238</v>
      </c>
      <c r="C446" s="43">
        <v>3100</v>
      </c>
      <c r="D446" s="43">
        <v>3100</v>
      </c>
      <c r="E446" s="43" t="s">
        <v>372</v>
      </c>
      <c r="F446" s="43" t="s">
        <v>404</v>
      </c>
      <c r="G446" s="44">
        <v>7.4980890802399998</v>
      </c>
      <c r="H446" s="44">
        <v>3.03437</v>
      </c>
      <c r="I446" s="43" t="s">
        <v>405</v>
      </c>
      <c r="J446" s="43" t="s">
        <v>406</v>
      </c>
      <c r="K446" s="43">
        <v>5</v>
      </c>
      <c r="L446" s="43">
        <v>30</v>
      </c>
      <c r="M446" s="43" t="s">
        <v>455</v>
      </c>
      <c r="N446" s="43" t="s">
        <v>460</v>
      </c>
      <c r="O446" s="43" t="s">
        <v>414</v>
      </c>
      <c r="P446" s="44">
        <v>3256.5073897100001</v>
      </c>
      <c r="Q446" s="44">
        <v>326615.45387000003</v>
      </c>
      <c r="R446" s="45">
        <v>9.3119999999999994E-2</v>
      </c>
      <c r="S446" s="45">
        <v>8.1290569999999995</v>
      </c>
      <c r="T446" s="45">
        <v>0.78300000000000003</v>
      </c>
      <c r="U446" s="45">
        <v>0.6</v>
      </c>
      <c r="V446" s="45">
        <f t="shared" si="12"/>
        <v>6.131563596479999E-2</v>
      </c>
      <c r="W446" s="45">
        <f t="shared" si="13"/>
        <v>9.8666266756359988</v>
      </c>
    </row>
    <row r="447" spans="1:23" x14ac:dyDescent="0.2">
      <c r="A447" s="43">
        <v>14245</v>
      </c>
      <c r="B447" s="43">
        <v>14245</v>
      </c>
      <c r="C447" s="43">
        <v>3100</v>
      </c>
      <c r="D447" s="43">
        <v>3100</v>
      </c>
      <c r="E447" s="43" t="s">
        <v>372</v>
      </c>
      <c r="F447" s="43" t="s">
        <v>404</v>
      </c>
      <c r="G447" s="44">
        <v>0.23396027633899999</v>
      </c>
      <c r="H447" s="44">
        <v>9.4680399999999998E-2</v>
      </c>
      <c r="I447" s="43" t="s">
        <v>405</v>
      </c>
      <c r="J447" s="43" t="s">
        <v>406</v>
      </c>
      <c r="K447" s="43">
        <v>5</v>
      </c>
      <c r="L447" s="43">
        <v>30</v>
      </c>
      <c r="M447" s="43" t="s">
        <v>455</v>
      </c>
      <c r="N447" s="43" t="s">
        <v>460</v>
      </c>
      <c r="O447" s="43" t="s">
        <v>414</v>
      </c>
      <c r="P447" s="44">
        <v>912.18203984700006</v>
      </c>
      <c r="Q447" s="44">
        <v>10191.268872099999</v>
      </c>
      <c r="R447" s="45">
        <v>9.3119999999999994E-2</v>
      </c>
      <c r="S447" s="45">
        <v>8.1290569999999995</v>
      </c>
      <c r="T447" s="45">
        <v>0.78300000000000003</v>
      </c>
      <c r="U447" s="45">
        <v>0.6</v>
      </c>
      <c r="V447" s="45">
        <f t="shared" si="12"/>
        <v>1.9132106300159997E-3</v>
      </c>
      <c r="W447" s="45">
        <f t="shared" si="13"/>
        <v>0.30786494735311998</v>
      </c>
    </row>
    <row r="448" spans="1:23" x14ac:dyDescent="0.2">
      <c r="A448" s="43">
        <v>14249</v>
      </c>
      <c r="B448" s="43">
        <v>14249</v>
      </c>
      <c r="C448" s="43">
        <v>3100</v>
      </c>
      <c r="D448" s="43">
        <v>3100</v>
      </c>
      <c r="E448" s="43" t="s">
        <v>372</v>
      </c>
      <c r="F448" s="43" t="s">
        <v>404</v>
      </c>
      <c r="G448" s="44">
        <v>1.4311585467200001E-2</v>
      </c>
      <c r="H448" s="44">
        <v>5.7916900000000004E-3</v>
      </c>
      <c r="I448" s="43" t="s">
        <v>405</v>
      </c>
      <c r="J448" s="43" t="s">
        <v>406</v>
      </c>
      <c r="K448" s="43">
        <v>5</v>
      </c>
      <c r="L448" s="43">
        <v>30</v>
      </c>
      <c r="M448" s="43" t="s">
        <v>455</v>
      </c>
      <c r="N448" s="43" t="s">
        <v>460</v>
      </c>
      <c r="O448" s="43" t="s">
        <v>414</v>
      </c>
      <c r="P448" s="44">
        <v>140.379528206</v>
      </c>
      <c r="Q448" s="44">
        <v>623.41016930299998</v>
      </c>
      <c r="R448" s="45">
        <v>9.3119999999999994E-2</v>
      </c>
      <c r="S448" s="45">
        <v>8.1290569999999995</v>
      </c>
      <c r="T448" s="45">
        <v>0.78300000000000003</v>
      </c>
      <c r="U448" s="45">
        <v>0.6</v>
      </c>
      <c r="V448" s="45">
        <f t="shared" si="12"/>
        <v>1.1703291149759997E-4</v>
      </c>
      <c r="W448" s="45">
        <f t="shared" si="13"/>
        <v>1.8832391254532E-2</v>
      </c>
    </row>
    <row r="449" spans="1:23" x14ac:dyDescent="0.2">
      <c r="A449" s="43">
        <v>14289</v>
      </c>
      <c r="B449" s="43">
        <v>14289</v>
      </c>
      <c r="C449" s="43">
        <v>3100</v>
      </c>
      <c r="D449" s="43">
        <v>3100</v>
      </c>
      <c r="E449" s="43" t="s">
        <v>372</v>
      </c>
      <c r="F449" s="43" t="s">
        <v>426</v>
      </c>
      <c r="G449" s="44">
        <v>2.1058312635399998</v>
      </c>
      <c r="H449" s="44">
        <v>0.85219999999999996</v>
      </c>
      <c r="I449" s="43" t="s">
        <v>405</v>
      </c>
      <c r="J449" s="43" t="s">
        <v>406</v>
      </c>
      <c r="K449" s="43">
        <v>5</v>
      </c>
      <c r="L449" s="43">
        <v>30</v>
      </c>
      <c r="M449" s="43" t="s">
        <v>455</v>
      </c>
      <c r="N449" s="43" t="s">
        <v>460</v>
      </c>
      <c r="O449" s="43" t="s">
        <v>414</v>
      </c>
      <c r="P449" s="44">
        <v>1878.3243769000001</v>
      </c>
      <c r="Q449" s="44">
        <v>91729.642919999998</v>
      </c>
      <c r="R449" s="45">
        <v>9.3119999999999994E-2</v>
      </c>
      <c r="S449" s="45">
        <v>8.1290569999999995</v>
      </c>
      <c r="T449" s="45">
        <v>0.78300000000000003</v>
      </c>
      <c r="U449" s="45">
        <v>0.6</v>
      </c>
      <c r="V449" s="45">
        <f t="shared" si="12"/>
        <v>1.7220439487999995E-2</v>
      </c>
      <c r="W449" s="45">
        <f t="shared" si="13"/>
        <v>2.77103295016</v>
      </c>
    </row>
    <row r="450" spans="1:23" x14ac:dyDescent="0.2">
      <c r="A450" s="43">
        <v>14673</v>
      </c>
      <c r="B450" s="43">
        <v>16701</v>
      </c>
      <c r="C450" s="43">
        <v>4110</v>
      </c>
      <c r="D450" s="43">
        <v>4110</v>
      </c>
      <c r="E450" s="43" t="s">
        <v>372</v>
      </c>
      <c r="F450" s="43" t="s">
        <v>472</v>
      </c>
      <c r="G450" s="44">
        <v>0.38967417061699999</v>
      </c>
      <c r="H450" s="44">
        <v>0.157696</v>
      </c>
      <c r="I450" s="43" t="s">
        <v>405</v>
      </c>
      <c r="J450" s="43" t="s">
        <v>406</v>
      </c>
      <c r="K450" s="43">
        <v>5</v>
      </c>
      <c r="L450" s="43">
        <v>40</v>
      </c>
      <c r="M450" s="43" t="s">
        <v>412</v>
      </c>
      <c r="N450" s="43" t="s">
        <v>413</v>
      </c>
      <c r="O450" s="43" t="s">
        <v>414</v>
      </c>
      <c r="P450" s="44">
        <v>2770.25945869</v>
      </c>
      <c r="Q450" s="44">
        <v>16974.1389753</v>
      </c>
      <c r="R450" s="45">
        <v>9.3119999999999994E-2</v>
      </c>
      <c r="S450" s="45">
        <v>8.1290569999999995</v>
      </c>
      <c r="T450" s="45">
        <v>0.78300000000000003</v>
      </c>
      <c r="U450" s="45">
        <v>0.6</v>
      </c>
      <c r="V450" s="45">
        <f t="shared" si="12"/>
        <v>3.1865693798399995E-3</v>
      </c>
      <c r="W450" s="45">
        <f t="shared" si="13"/>
        <v>0.51276790906879999</v>
      </c>
    </row>
    <row r="451" spans="1:23" x14ac:dyDescent="0.2">
      <c r="A451" s="43">
        <v>14675</v>
      </c>
      <c r="B451" s="43">
        <v>16703</v>
      </c>
      <c r="C451" s="43">
        <v>4110</v>
      </c>
      <c r="D451" s="43">
        <v>4110</v>
      </c>
      <c r="E451" s="43" t="s">
        <v>372</v>
      </c>
      <c r="F451" s="43" t="s">
        <v>472</v>
      </c>
      <c r="G451" s="44">
        <v>9.2740712639399994E-2</v>
      </c>
      <c r="H451" s="44">
        <v>3.7530800000000003E-2</v>
      </c>
      <c r="I451" s="43" t="s">
        <v>405</v>
      </c>
      <c r="J451" s="43" t="s">
        <v>406</v>
      </c>
      <c r="K451" s="43">
        <v>5</v>
      </c>
      <c r="L451" s="43">
        <v>40</v>
      </c>
      <c r="M451" s="43" t="s">
        <v>412</v>
      </c>
      <c r="N451" s="43" t="s">
        <v>413</v>
      </c>
      <c r="O451" s="43" t="s">
        <v>414</v>
      </c>
      <c r="P451" s="44">
        <v>1050.12724353</v>
      </c>
      <c r="Q451" s="44">
        <v>4039.7692834499999</v>
      </c>
      <c r="R451" s="45">
        <v>9.3119999999999994E-2</v>
      </c>
      <c r="S451" s="45">
        <v>8.1290569999999995</v>
      </c>
      <c r="T451" s="45">
        <v>0.78300000000000003</v>
      </c>
      <c r="U451" s="45">
        <v>0.6</v>
      </c>
      <c r="V451" s="45">
        <f t="shared" ref="V451:V514" si="14">H451*R451*(1-T451)</f>
        <v>7.5838637683199985E-4</v>
      </c>
      <c r="W451" s="45">
        <f t="shared" ref="W451:W514" si="15">H451*S451*(1-U451)</f>
        <v>0.12203600498224002</v>
      </c>
    </row>
    <row r="452" spans="1:23" x14ac:dyDescent="0.2">
      <c r="A452" s="43">
        <v>14676</v>
      </c>
      <c r="B452" s="43">
        <v>16704</v>
      </c>
      <c r="C452" s="43">
        <v>4110</v>
      </c>
      <c r="D452" s="43">
        <v>4110</v>
      </c>
      <c r="E452" s="43" t="s">
        <v>372</v>
      </c>
      <c r="F452" s="43" t="s">
        <v>472</v>
      </c>
      <c r="G452" s="44">
        <v>0.12797748968600001</v>
      </c>
      <c r="H452" s="44">
        <v>5.1790700000000002E-2</v>
      </c>
      <c r="I452" s="43" t="s">
        <v>405</v>
      </c>
      <c r="J452" s="43" t="s">
        <v>406</v>
      </c>
      <c r="K452" s="43">
        <v>5</v>
      </c>
      <c r="L452" s="43">
        <v>40</v>
      </c>
      <c r="M452" s="43" t="s">
        <v>412</v>
      </c>
      <c r="N452" s="43" t="s">
        <v>413</v>
      </c>
      <c r="O452" s="43" t="s">
        <v>414</v>
      </c>
      <c r="P452" s="44">
        <v>1406.55300902</v>
      </c>
      <c r="Q452" s="44">
        <v>5574.67715193</v>
      </c>
      <c r="R452" s="45">
        <v>9.3119999999999994E-2</v>
      </c>
      <c r="S452" s="45">
        <v>8.1290569999999995</v>
      </c>
      <c r="T452" s="45">
        <v>0.78300000000000003</v>
      </c>
      <c r="U452" s="45">
        <v>0.6</v>
      </c>
      <c r="V452" s="45">
        <f t="shared" si="14"/>
        <v>1.0465367465279998E-3</v>
      </c>
      <c r="W452" s="45">
        <f t="shared" si="15"/>
        <v>0.16840382094796003</v>
      </c>
    </row>
    <row r="453" spans="1:23" x14ac:dyDescent="0.2">
      <c r="A453" s="43">
        <v>14684</v>
      </c>
      <c r="B453" s="43">
        <v>16844</v>
      </c>
      <c r="C453" s="43">
        <v>4110</v>
      </c>
      <c r="D453" s="43">
        <v>4110</v>
      </c>
      <c r="E453" s="43" t="s">
        <v>372</v>
      </c>
      <c r="F453" s="43" t="s">
        <v>596</v>
      </c>
      <c r="G453" s="44">
        <v>1.1101393825700001</v>
      </c>
      <c r="H453" s="44">
        <v>0.44925700000000002</v>
      </c>
      <c r="I453" s="43" t="s">
        <v>405</v>
      </c>
      <c r="J453" s="43" t="s">
        <v>406</v>
      </c>
      <c r="K453" s="43">
        <v>5</v>
      </c>
      <c r="L453" s="43">
        <v>40</v>
      </c>
      <c r="M453" s="43" t="s">
        <v>412</v>
      </c>
      <c r="N453" s="43" t="s">
        <v>413</v>
      </c>
      <c r="O453" s="43" t="s">
        <v>414</v>
      </c>
      <c r="P453" s="44">
        <v>1855.7685035100001</v>
      </c>
      <c r="Q453" s="44">
        <v>48357.4780741</v>
      </c>
      <c r="R453" s="45">
        <v>9.3119999999999994E-2</v>
      </c>
      <c r="S453" s="45">
        <v>8.1290569999999995</v>
      </c>
      <c r="T453" s="45">
        <v>0.78300000000000003</v>
      </c>
      <c r="U453" s="45">
        <v>0.6</v>
      </c>
      <c r="V453" s="45">
        <f t="shared" si="14"/>
        <v>9.0781541692799995E-3</v>
      </c>
      <c r="W453" s="45">
        <f t="shared" si="15"/>
        <v>1.4608143042596</v>
      </c>
    </row>
    <row r="454" spans="1:23" x14ac:dyDescent="0.2">
      <c r="A454" s="43">
        <v>14686</v>
      </c>
      <c r="B454" s="43">
        <v>16846</v>
      </c>
      <c r="C454" s="43">
        <v>4110</v>
      </c>
      <c r="D454" s="43">
        <v>4110</v>
      </c>
      <c r="E454" s="43" t="s">
        <v>372</v>
      </c>
      <c r="F454" s="43" t="s">
        <v>596</v>
      </c>
      <c r="G454" s="44">
        <v>0.76310290369</v>
      </c>
      <c r="H454" s="44">
        <v>0.30881700000000001</v>
      </c>
      <c r="I454" s="43" t="s">
        <v>405</v>
      </c>
      <c r="J454" s="43" t="s">
        <v>406</v>
      </c>
      <c r="K454" s="43">
        <v>5</v>
      </c>
      <c r="L454" s="43">
        <v>40</v>
      </c>
      <c r="M454" s="43" t="s">
        <v>412</v>
      </c>
      <c r="N454" s="43" t="s">
        <v>413</v>
      </c>
      <c r="O454" s="43" t="s">
        <v>414</v>
      </c>
      <c r="P454" s="44">
        <v>1747.74497806</v>
      </c>
      <c r="Q454" s="44">
        <v>33240.629521800001</v>
      </c>
      <c r="R454" s="45">
        <v>9.3119999999999994E-2</v>
      </c>
      <c r="S454" s="45">
        <v>8.1290569999999995</v>
      </c>
      <c r="T454" s="45">
        <v>0.78300000000000003</v>
      </c>
      <c r="U454" s="45">
        <v>0.6</v>
      </c>
      <c r="V454" s="45">
        <f t="shared" si="14"/>
        <v>6.2402774716799987E-3</v>
      </c>
      <c r="W454" s="45">
        <f t="shared" si="15"/>
        <v>1.0041563982276001</v>
      </c>
    </row>
    <row r="455" spans="1:23" x14ac:dyDescent="0.2">
      <c r="A455" s="43">
        <v>14690</v>
      </c>
      <c r="B455" s="43">
        <v>16850</v>
      </c>
      <c r="C455" s="43">
        <v>4110</v>
      </c>
      <c r="D455" s="43">
        <v>4110</v>
      </c>
      <c r="E455" s="43" t="s">
        <v>372</v>
      </c>
      <c r="F455" s="43" t="s">
        <v>596</v>
      </c>
      <c r="G455" s="44">
        <v>4.2945167235500001E-2</v>
      </c>
      <c r="H455" s="44">
        <v>1.73793E-2</v>
      </c>
      <c r="I455" s="43" t="s">
        <v>405</v>
      </c>
      <c r="J455" s="43" t="s">
        <v>406</v>
      </c>
      <c r="K455" s="43">
        <v>5</v>
      </c>
      <c r="L455" s="43">
        <v>40</v>
      </c>
      <c r="M455" s="43" t="s">
        <v>412</v>
      </c>
      <c r="N455" s="43" t="s">
        <v>413</v>
      </c>
      <c r="O455" s="43" t="s">
        <v>414</v>
      </c>
      <c r="P455" s="44">
        <v>1688.03928028</v>
      </c>
      <c r="Q455" s="44">
        <v>1870.68400202</v>
      </c>
      <c r="R455" s="45">
        <v>9.3119999999999994E-2</v>
      </c>
      <c r="S455" s="45">
        <v>8.1290569999999995</v>
      </c>
      <c r="T455" s="45">
        <v>0.78300000000000003</v>
      </c>
      <c r="U455" s="45">
        <v>0.6</v>
      </c>
      <c r="V455" s="45">
        <f t="shared" si="14"/>
        <v>3.5118421027199994E-4</v>
      </c>
      <c r="W455" s="45">
        <f t="shared" si="15"/>
        <v>5.6510928128039997E-2</v>
      </c>
    </row>
    <row r="456" spans="1:23" x14ac:dyDescent="0.2">
      <c r="A456" s="43">
        <v>14828</v>
      </c>
      <c r="B456" s="43">
        <v>14749</v>
      </c>
      <c r="C456" s="43">
        <v>3200</v>
      </c>
      <c r="D456" s="43">
        <v>3200</v>
      </c>
      <c r="E456" s="43" t="s">
        <v>372</v>
      </c>
      <c r="F456" s="43" t="s">
        <v>478</v>
      </c>
      <c r="G456" s="44">
        <v>3.9648824194499999</v>
      </c>
      <c r="H456" s="44">
        <v>1.60453</v>
      </c>
      <c r="I456" s="43" t="s">
        <v>405</v>
      </c>
      <c r="J456" s="43" t="s">
        <v>406</v>
      </c>
      <c r="K456" s="43">
        <v>5</v>
      </c>
      <c r="L456" s="43">
        <v>30</v>
      </c>
      <c r="M456" s="43" t="s">
        <v>455</v>
      </c>
      <c r="N456" s="43" t="s">
        <v>456</v>
      </c>
      <c r="O456" s="43" t="s">
        <v>414</v>
      </c>
      <c r="P456" s="44">
        <v>2201.23107252</v>
      </c>
      <c r="Q456" s="44">
        <v>172709.58735099999</v>
      </c>
      <c r="R456" s="45">
        <v>9.3119999999999994E-2</v>
      </c>
      <c r="S456" s="45">
        <v>8.1290569999999995</v>
      </c>
      <c r="T456" s="45">
        <v>0.78300000000000003</v>
      </c>
      <c r="U456" s="45">
        <v>0.6</v>
      </c>
      <c r="V456" s="45">
        <f t="shared" si="14"/>
        <v>3.2422801891199997E-2</v>
      </c>
      <c r="W456" s="45">
        <f t="shared" si="15"/>
        <v>5.2173263312840001</v>
      </c>
    </row>
    <row r="457" spans="1:23" x14ac:dyDescent="0.2">
      <c r="A457" s="43">
        <v>14937</v>
      </c>
      <c r="B457" s="43">
        <v>14848</v>
      </c>
      <c r="C457" s="43">
        <v>3200</v>
      </c>
      <c r="D457" s="43">
        <v>3200</v>
      </c>
      <c r="E457" s="43" t="s">
        <v>372</v>
      </c>
      <c r="F457" s="43" t="s">
        <v>472</v>
      </c>
      <c r="G457" s="44">
        <v>1.5289753877200001</v>
      </c>
      <c r="H457" s="44">
        <v>0.61875400000000003</v>
      </c>
      <c r="I457" s="43" t="s">
        <v>405</v>
      </c>
      <c r="J457" s="43" t="s">
        <v>406</v>
      </c>
      <c r="K457" s="43">
        <v>5</v>
      </c>
      <c r="L457" s="43">
        <v>30</v>
      </c>
      <c r="M457" s="43" t="s">
        <v>455</v>
      </c>
      <c r="N457" s="43" t="s">
        <v>456</v>
      </c>
      <c r="O457" s="43" t="s">
        <v>414</v>
      </c>
      <c r="P457" s="44">
        <v>3574.56834368</v>
      </c>
      <c r="Q457" s="44">
        <v>66601.901480700006</v>
      </c>
      <c r="R457" s="45">
        <v>9.3119999999999994E-2</v>
      </c>
      <c r="S457" s="45">
        <v>8.1290569999999995</v>
      </c>
      <c r="T457" s="45">
        <v>0.78300000000000003</v>
      </c>
      <c r="U457" s="45">
        <v>0.6</v>
      </c>
      <c r="V457" s="45">
        <f t="shared" si="14"/>
        <v>1.2503186828159998E-2</v>
      </c>
      <c r="W457" s="45">
        <f t="shared" si="15"/>
        <v>2.0119546139911999</v>
      </c>
    </row>
    <row r="458" spans="1:23" x14ac:dyDescent="0.2">
      <c r="A458" s="43">
        <v>14970</v>
      </c>
      <c r="B458" s="43">
        <v>14881</v>
      </c>
      <c r="C458" s="43">
        <v>3200</v>
      </c>
      <c r="D458" s="43">
        <v>3200</v>
      </c>
      <c r="E458" s="43" t="s">
        <v>372</v>
      </c>
      <c r="F458" s="43" t="s">
        <v>472</v>
      </c>
      <c r="G458" s="44">
        <v>1.8724069085499999E-2</v>
      </c>
      <c r="H458" s="44">
        <v>7.57736E-3</v>
      </c>
      <c r="I458" s="43" t="s">
        <v>405</v>
      </c>
      <c r="J458" s="43" t="s">
        <v>406</v>
      </c>
      <c r="K458" s="43">
        <v>5</v>
      </c>
      <c r="L458" s="43">
        <v>30</v>
      </c>
      <c r="M458" s="43" t="s">
        <v>455</v>
      </c>
      <c r="N458" s="43" t="s">
        <v>456</v>
      </c>
      <c r="O458" s="43" t="s">
        <v>414</v>
      </c>
      <c r="P458" s="44">
        <v>156.47684288900001</v>
      </c>
      <c r="Q458" s="44">
        <v>815.61718688600001</v>
      </c>
      <c r="R458" s="45">
        <v>9.3119999999999994E-2</v>
      </c>
      <c r="S458" s="45">
        <v>8.1290569999999995</v>
      </c>
      <c r="T458" s="45">
        <v>0.78300000000000003</v>
      </c>
      <c r="U458" s="45">
        <v>0.6</v>
      </c>
      <c r="V458" s="45">
        <f t="shared" si="14"/>
        <v>1.5311601661439998E-4</v>
      </c>
      <c r="W458" s="45">
        <f t="shared" si="15"/>
        <v>2.4638716539807998E-2</v>
      </c>
    </row>
    <row r="459" spans="1:23" x14ac:dyDescent="0.2">
      <c r="A459" s="43">
        <v>14975</v>
      </c>
      <c r="B459" s="43">
        <v>14886</v>
      </c>
      <c r="C459" s="43">
        <v>3200</v>
      </c>
      <c r="D459" s="43">
        <v>3200</v>
      </c>
      <c r="E459" s="43" t="s">
        <v>372</v>
      </c>
      <c r="F459" s="43" t="s">
        <v>472</v>
      </c>
      <c r="G459" s="44">
        <v>5.3377869027700003E-2</v>
      </c>
      <c r="H459" s="44">
        <v>2.16013E-2</v>
      </c>
      <c r="I459" s="43" t="s">
        <v>405</v>
      </c>
      <c r="J459" s="43" t="s">
        <v>406</v>
      </c>
      <c r="K459" s="43">
        <v>5</v>
      </c>
      <c r="L459" s="43">
        <v>30</v>
      </c>
      <c r="M459" s="43" t="s">
        <v>455</v>
      </c>
      <c r="N459" s="43" t="s">
        <v>456</v>
      </c>
      <c r="O459" s="43" t="s">
        <v>414</v>
      </c>
      <c r="P459" s="44">
        <v>389.50255725</v>
      </c>
      <c r="Q459" s="44">
        <v>2325.1306742900001</v>
      </c>
      <c r="R459" s="45">
        <v>9.3119999999999994E-2</v>
      </c>
      <c r="S459" s="45">
        <v>8.1290569999999995</v>
      </c>
      <c r="T459" s="45">
        <v>0.78300000000000003</v>
      </c>
      <c r="U459" s="45">
        <v>0.6</v>
      </c>
      <c r="V459" s="45">
        <f t="shared" si="14"/>
        <v>4.3649833315199986E-4</v>
      </c>
      <c r="W459" s="45">
        <f t="shared" si="15"/>
        <v>7.0239279589640005E-2</v>
      </c>
    </row>
    <row r="460" spans="1:23" x14ac:dyDescent="0.2">
      <c r="A460" s="43">
        <v>14979</v>
      </c>
      <c r="B460" s="43">
        <v>14890</v>
      </c>
      <c r="C460" s="43">
        <v>3200</v>
      </c>
      <c r="D460" s="43">
        <v>3200</v>
      </c>
      <c r="E460" s="43" t="s">
        <v>372</v>
      </c>
      <c r="F460" s="43" t="s">
        <v>472</v>
      </c>
      <c r="G460" s="44">
        <v>1.0748622245799999</v>
      </c>
      <c r="H460" s="44">
        <v>0.43498100000000001</v>
      </c>
      <c r="I460" s="43" t="s">
        <v>405</v>
      </c>
      <c r="J460" s="43" t="s">
        <v>406</v>
      </c>
      <c r="K460" s="43">
        <v>5</v>
      </c>
      <c r="L460" s="43">
        <v>30</v>
      </c>
      <c r="M460" s="43" t="s">
        <v>455</v>
      </c>
      <c r="N460" s="43" t="s">
        <v>456</v>
      </c>
      <c r="O460" s="43" t="s">
        <v>414</v>
      </c>
      <c r="P460" s="44">
        <v>3301.3535442799998</v>
      </c>
      <c r="Q460" s="44">
        <v>46820.811218700001</v>
      </c>
      <c r="R460" s="45">
        <v>9.3119999999999994E-2</v>
      </c>
      <c r="S460" s="45">
        <v>8.1290569999999995</v>
      </c>
      <c r="T460" s="45">
        <v>0.78300000000000003</v>
      </c>
      <c r="U460" s="45">
        <v>0.6</v>
      </c>
      <c r="V460" s="45">
        <f t="shared" si="14"/>
        <v>8.7896784662399984E-3</v>
      </c>
      <c r="W460" s="45">
        <f t="shared" si="15"/>
        <v>1.4143941371668001</v>
      </c>
    </row>
    <row r="461" spans="1:23" x14ac:dyDescent="0.2">
      <c r="A461" s="43">
        <v>15033</v>
      </c>
      <c r="B461" s="43">
        <v>14954</v>
      </c>
      <c r="C461" s="43">
        <v>3200</v>
      </c>
      <c r="D461" s="43">
        <v>3200</v>
      </c>
      <c r="E461" s="43" t="s">
        <v>372</v>
      </c>
      <c r="F461" s="43" t="s">
        <v>596</v>
      </c>
      <c r="G461" s="44">
        <v>0.141961013995</v>
      </c>
      <c r="H461" s="44">
        <v>5.7449600000000003E-2</v>
      </c>
      <c r="I461" s="43" t="s">
        <v>405</v>
      </c>
      <c r="J461" s="43" t="s">
        <v>406</v>
      </c>
      <c r="K461" s="43">
        <v>5</v>
      </c>
      <c r="L461" s="43">
        <v>30</v>
      </c>
      <c r="M461" s="43" t="s">
        <v>455</v>
      </c>
      <c r="N461" s="43" t="s">
        <v>456</v>
      </c>
      <c r="O461" s="43" t="s">
        <v>414</v>
      </c>
      <c r="P461" s="44">
        <v>315.827268033</v>
      </c>
      <c r="Q461" s="44">
        <v>6183.7970343400002</v>
      </c>
      <c r="R461" s="45">
        <v>9.3119999999999994E-2</v>
      </c>
      <c r="S461" s="45">
        <v>8.1290569999999995</v>
      </c>
      <c r="T461" s="45">
        <v>0.78300000000000003</v>
      </c>
      <c r="U461" s="45">
        <v>0.6</v>
      </c>
      <c r="V461" s="45">
        <f t="shared" si="14"/>
        <v>1.1608863651839999E-3</v>
      </c>
      <c r="W461" s="45">
        <f t="shared" si="15"/>
        <v>0.18680442921088003</v>
      </c>
    </row>
    <row r="462" spans="1:23" x14ac:dyDescent="0.2">
      <c r="A462" s="43">
        <v>15034</v>
      </c>
      <c r="B462" s="43">
        <v>14955</v>
      </c>
      <c r="C462" s="43">
        <v>3200</v>
      </c>
      <c r="D462" s="43">
        <v>3200</v>
      </c>
      <c r="E462" s="43" t="s">
        <v>372</v>
      </c>
      <c r="F462" s="43" t="s">
        <v>596</v>
      </c>
      <c r="G462" s="44">
        <v>0.71404894958200005</v>
      </c>
      <c r="H462" s="44">
        <v>0.28896500000000003</v>
      </c>
      <c r="I462" s="43" t="s">
        <v>405</v>
      </c>
      <c r="J462" s="43" t="s">
        <v>406</v>
      </c>
      <c r="K462" s="43">
        <v>5</v>
      </c>
      <c r="L462" s="43">
        <v>30</v>
      </c>
      <c r="M462" s="43" t="s">
        <v>455</v>
      </c>
      <c r="N462" s="43" t="s">
        <v>456</v>
      </c>
      <c r="O462" s="43" t="s">
        <v>414</v>
      </c>
      <c r="P462" s="44">
        <v>1563.8144645</v>
      </c>
      <c r="Q462" s="44">
        <v>31103.847828000002</v>
      </c>
      <c r="R462" s="45">
        <v>9.3119999999999994E-2</v>
      </c>
      <c r="S462" s="45">
        <v>8.1290569999999995</v>
      </c>
      <c r="T462" s="45">
        <v>0.78300000000000003</v>
      </c>
      <c r="U462" s="45">
        <v>0.6</v>
      </c>
      <c r="V462" s="45">
        <f t="shared" si="14"/>
        <v>5.8391273135999996E-3</v>
      </c>
      <c r="W462" s="45">
        <f t="shared" si="15"/>
        <v>0.93960518240200008</v>
      </c>
    </row>
    <row r="463" spans="1:23" x14ac:dyDescent="0.2">
      <c r="A463" s="43">
        <v>15035</v>
      </c>
      <c r="B463" s="43">
        <v>14956</v>
      </c>
      <c r="C463" s="43">
        <v>3200</v>
      </c>
      <c r="D463" s="43">
        <v>3200</v>
      </c>
      <c r="E463" s="43" t="s">
        <v>372</v>
      </c>
      <c r="F463" s="43" t="s">
        <v>596</v>
      </c>
      <c r="G463" s="44">
        <v>0.44174719482800001</v>
      </c>
      <c r="H463" s="44">
        <v>0.17876900000000001</v>
      </c>
      <c r="I463" s="43" t="s">
        <v>405</v>
      </c>
      <c r="J463" s="43" t="s">
        <v>406</v>
      </c>
      <c r="K463" s="43">
        <v>5</v>
      </c>
      <c r="L463" s="43">
        <v>30</v>
      </c>
      <c r="M463" s="43" t="s">
        <v>455</v>
      </c>
      <c r="N463" s="43" t="s">
        <v>456</v>
      </c>
      <c r="O463" s="43" t="s">
        <v>414</v>
      </c>
      <c r="P463" s="44">
        <v>676.20364083200002</v>
      </c>
      <c r="Q463" s="44">
        <v>19242.430836700001</v>
      </c>
      <c r="R463" s="45">
        <v>9.3119999999999994E-2</v>
      </c>
      <c r="S463" s="45">
        <v>8.1290569999999995</v>
      </c>
      <c r="T463" s="45">
        <v>0.78300000000000003</v>
      </c>
      <c r="U463" s="45">
        <v>0.6</v>
      </c>
      <c r="V463" s="45">
        <f t="shared" si="14"/>
        <v>3.6123923337599995E-3</v>
      </c>
      <c r="W463" s="45">
        <f t="shared" si="15"/>
        <v>0.58128935633320011</v>
      </c>
    </row>
    <row r="464" spans="1:23" x14ac:dyDescent="0.2">
      <c r="A464" s="43">
        <v>15036</v>
      </c>
      <c r="B464" s="43">
        <v>14957</v>
      </c>
      <c r="C464" s="43">
        <v>3200</v>
      </c>
      <c r="D464" s="43">
        <v>3200</v>
      </c>
      <c r="E464" s="43" t="s">
        <v>372</v>
      </c>
      <c r="F464" s="43" t="s">
        <v>596</v>
      </c>
      <c r="G464" s="44">
        <v>0.10901082025100001</v>
      </c>
      <c r="H464" s="44">
        <v>4.4115099999999997E-2</v>
      </c>
      <c r="I464" s="43" t="s">
        <v>405</v>
      </c>
      <c r="J464" s="43" t="s">
        <v>406</v>
      </c>
      <c r="K464" s="43">
        <v>5</v>
      </c>
      <c r="L464" s="43">
        <v>30</v>
      </c>
      <c r="M464" s="43" t="s">
        <v>455</v>
      </c>
      <c r="N464" s="43" t="s">
        <v>456</v>
      </c>
      <c r="O464" s="43" t="s">
        <v>414</v>
      </c>
      <c r="P464" s="44">
        <v>2388.5856702900001</v>
      </c>
      <c r="Q464" s="44">
        <v>4748.4923361299998</v>
      </c>
      <c r="R464" s="45">
        <v>9.3119999999999994E-2</v>
      </c>
      <c r="S464" s="45">
        <v>8.1290569999999995</v>
      </c>
      <c r="T464" s="45">
        <v>0.78300000000000003</v>
      </c>
      <c r="U464" s="45">
        <v>0.6</v>
      </c>
      <c r="V464" s="45">
        <f t="shared" si="14"/>
        <v>8.9143559030399979E-4</v>
      </c>
      <c r="W464" s="45">
        <f t="shared" si="15"/>
        <v>0.14344566498427999</v>
      </c>
    </row>
    <row r="465" spans="1:23" x14ac:dyDescent="0.2">
      <c r="A465" s="43">
        <v>15039</v>
      </c>
      <c r="B465" s="43">
        <v>14960</v>
      </c>
      <c r="C465" s="43">
        <v>3200</v>
      </c>
      <c r="D465" s="43">
        <v>3200</v>
      </c>
      <c r="E465" s="43" t="s">
        <v>372</v>
      </c>
      <c r="F465" s="43" t="s">
        <v>596</v>
      </c>
      <c r="G465" s="44">
        <v>0.80745160353000001</v>
      </c>
      <c r="H465" s="44">
        <v>0.326764</v>
      </c>
      <c r="I465" s="43" t="s">
        <v>405</v>
      </c>
      <c r="J465" s="43" t="s">
        <v>406</v>
      </c>
      <c r="K465" s="43">
        <v>5</v>
      </c>
      <c r="L465" s="43">
        <v>30</v>
      </c>
      <c r="M465" s="43" t="s">
        <v>455</v>
      </c>
      <c r="N465" s="43" t="s">
        <v>456</v>
      </c>
      <c r="O465" s="43" t="s">
        <v>414</v>
      </c>
      <c r="P465" s="44">
        <v>2451.1829925299999</v>
      </c>
      <c r="Q465" s="44">
        <v>35172.451159600001</v>
      </c>
      <c r="R465" s="45">
        <v>9.3119999999999994E-2</v>
      </c>
      <c r="S465" s="45">
        <v>8.1290569999999995</v>
      </c>
      <c r="T465" s="45">
        <v>0.78300000000000003</v>
      </c>
      <c r="U465" s="45">
        <v>0.6</v>
      </c>
      <c r="V465" s="45">
        <f t="shared" si="14"/>
        <v>6.6029332185599983E-3</v>
      </c>
      <c r="W465" s="45">
        <f t="shared" si="15"/>
        <v>1.0625132726191999</v>
      </c>
    </row>
    <row r="466" spans="1:23" x14ac:dyDescent="0.2">
      <c r="A466" s="43">
        <v>15056</v>
      </c>
      <c r="B466" s="43">
        <v>14977</v>
      </c>
      <c r="C466" s="43">
        <v>3200</v>
      </c>
      <c r="D466" s="43">
        <v>3200</v>
      </c>
      <c r="E466" s="43" t="s">
        <v>372</v>
      </c>
      <c r="F466" s="43" t="s">
        <v>596</v>
      </c>
      <c r="G466" s="44">
        <v>4.0449952210399998</v>
      </c>
      <c r="H466" s="44">
        <v>1.6369499999999999</v>
      </c>
      <c r="I466" s="43" t="s">
        <v>405</v>
      </c>
      <c r="J466" s="43" t="s">
        <v>406</v>
      </c>
      <c r="K466" s="43">
        <v>5</v>
      </c>
      <c r="L466" s="43">
        <v>30</v>
      </c>
      <c r="M466" s="43" t="s">
        <v>455</v>
      </c>
      <c r="N466" s="43" t="s">
        <v>456</v>
      </c>
      <c r="O466" s="43" t="s">
        <v>414</v>
      </c>
      <c r="P466" s="44">
        <v>6939.7894711500003</v>
      </c>
      <c r="Q466" s="44">
        <v>176199.287029</v>
      </c>
      <c r="R466" s="45">
        <v>9.3119999999999994E-2</v>
      </c>
      <c r="S466" s="45">
        <v>8.1290569999999995</v>
      </c>
      <c r="T466" s="45">
        <v>0.78300000000000003</v>
      </c>
      <c r="U466" s="45">
        <v>0.6</v>
      </c>
      <c r="V466" s="45">
        <f t="shared" si="14"/>
        <v>3.3077914127999992E-2</v>
      </c>
      <c r="W466" s="45">
        <f t="shared" si="15"/>
        <v>5.3227439424599998</v>
      </c>
    </row>
    <row r="467" spans="1:23" x14ac:dyDescent="0.2">
      <c r="A467" s="43">
        <v>15085</v>
      </c>
      <c r="B467" s="43">
        <v>15006</v>
      </c>
      <c r="C467" s="43">
        <v>3200</v>
      </c>
      <c r="D467" s="43">
        <v>3200</v>
      </c>
      <c r="E467" s="43" t="s">
        <v>372</v>
      </c>
      <c r="F467" s="43" t="s">
        <v>555</v>
      </c>
      <c r="G467" s="44">
        <v>4.1669268949799998E-2</v>
      </c>
      <c r="H467" s="44">
        <v>1.6863E-2</v>
      </c>
      <c r="I467" s="43" t="s">
        <v>405</v>
      </c>
      <c r="J467" s="43" t="s">
        <v>406</v>
      </c>
      <c r="K467" s="43">
        <v>5</v>
      </c>
      <c r="L467" s="43">
        <v>30</v>
      </c>
      <c r="M467" s="43" t="s">
        <v>455</v>
      </c>
      <c r="N467" s="43" t="s">
        <v>456</v>
      </c>
      <c r="O467" s="43" t="s">
        <v>414</v>
      </c>
      <c r="P467" s="44">
        <v>574.25750056699997</v>
      </c>
      <c r="Q467" s="44">
        <v>1815.10609501</v>
      </c>
      <c r="R467" s="45">
        <v>9.3119999999999994E-2</v>
      </c>
      <c r="S467" s="45">
        <v>8.1290569999999995</v>
      </c>
      <c r="T467" s="45">
        <v>0.78300000000000003</v>
      </c>
      <c r="U467" s="45">
        <v>0.6</v>
      </c>
      <c r="V467" s="45">
        <f t="shared" si="14"/>
        <v>3.4075131551999992E-4</v>
      </c>
      <c r="W467" s="45">
        <f t="shared" si="15"/>
        <v>5.4832115276400001E-2</v>
      </c>
    </row>
    <row r="468" spans="1:23" x14ac:dyDescent="0.2">
      <c r="A468" s="43">
        <v>15088</v>
      </c>
      <c r="B468" s="43">
        <v>15009</v>
      </c>
      <c r="C468" s="43">
        <v>3200</v>
      </c>
      <c r="D468" s="43">
        <v>3200</v>
      </c>
      <c r="E468" s="43" t="s">
        <v>372</v>
      </c>
      <c r="F468" s="43" t="s">
        <v>555</v>
      </c>
      <c r="G468" s="44">
        <v>0.14935259018499999</v>
      </c>
      <c r="H468" s="44">
        <v>6.0440800000000003E-2</v>
      </c>
      <c r="I468" s="43" t="s">
        <v>405</v>
      </c>
      <c r="J468" s="43" t="s">
        <v>406</v>
      </c>
      <c r="K468" s="43">
        <v>5</v>
      </c>
      <c r="L468" s="43">
        <v>30</v>
      </c>
      <c r="M468" s="43" t="s">
        <v>455</v>
      </c>
      <c r="N468" s="43" t="s">
        <v>456</v>
      </c>
      <c r="O468" s="43" t="s">
        <v>414</v>
      </c>
      <c r="P468" s="44">
        <v>3903.5352588999999</v>
      </c>
      <c r="Q468" s="44">
        <v>6505.7728053000001</v>
      </c>
      <c r="R468" s="45">
        <v>9.3119999999999994E-2</v>
      </c>
      <c r="S468" s="45">
        <v>8.1290569999999995</v>
      </c>
      <c r="T468" s="45">
        <v>0.78300000000000003</v>
      </c>
      <c r="U468" s="45">
        <v>0.6</v>
      </c>
      <c r="V468" s="45">
        <f t="shared" si="14"/>
        <v>1.2213296632319999E-3</v>
      </c>
      <c r="W468" s="45">
        <f t="shared" si="15"/>
        <v>0.19653068333024001</v>
      </c>
    </row>
    <row r="469" spans="1:23" x14ac:dyDescent="0.2">
      <c r="A469" s="43">
        <v>15207</v>
      </c>
      <c r="B469" s="43">
        <v>15139</v>
      </c>
      <c r="C469" s="43">
        <v>3200</v>
      </c>
      <c r="D469" s="43">
        <v>3200</v>
      </c>
      <c r="E469" s="43" t="s">
        <v>372</v>
      </c>
      <c r="F469" s="43" t="s">
        <v>606</v>
      </c>
      <c r="G469" s="44">
        <v>2.1882239819499998</v>
      </c>
      <c r="H469" s="44">
        <v>0.88554299999999997</v>
      </c>
      <c r="I469" s="43" t="s">
        <v>405</v>
      </c>
      <c r="J469" s="43" t="s">
        <v>406</v>
      </c>
      <c r="K469" s="43">
        <v>5</v>
      </c>
      <c r="L469" s="43">
        <v>30</v>
      </c>
      <c r="M469" s="43" t="s">
        <v>455</v>
      </c>
      <c r="N469" s="43" t="s">
        <v>456</v>
      </c>
      <c r="O469" s="43" t="s">
        <v>414</v>
      </c>
      <c r="P469" s="44">
        <v>2614.8047240800001</v>
      </c>
      <c r="Q469" s="44">
        <v>95318.655377899995</v>
      </c>
      <c r="R469" s="45">
        <v>9.3119999999999994E-2</v>
      </c>
      <c r="S469" s="45">
        <v>8.1290569999999995</v>
      </c>
      <c r="T469" s="45">
        <v>0.78300000000000003</v>
      </c>
      <c r="U469" s="45">
        <v>0.6</v>
      </c>
      <c r="V469" s="45">
        <f t="shared" si="14"/>
        <v>1.7894202822719994E-2</v>
      </c>
      <c r="W469" s="45">
        <f t="shared" si="15"/>
        <v>2.8794518091804</v>
      </c>
    </row>
    <row r="470" spans="1:23" x14ac:dyDescent="0.2">
      <c r="A470" s="43">
        <v>15223</v>
      </c>
      <c r="B470" s="43">
        <v>15155</v>
      </c>
      <c r="C470" s="43">
        <v>3200</v>
      </c>
      <c r="D470" s="43">
        <v>3200</v>
      </c>
      <c r="E470" s="43" t="s">
        <v>372</v>
      </c>
      <c r="F470" s="43" t="s">
        <v>404</v>
      </c>
      <c r="G470" s="44">
        <v>0.42142243179900002</v>
      </c>
      <c r="H470" s="44">
        <v>0.170544</v>
      </c>
      <c r="I470" s="43" t="s">
        <v>405</v>
      </c>
      <c r="J470" s="43" t="s">
        <v>406</v>
      </c>
      <c r="K470" s="43">
        <v>5</v>
      </c>
      <c r="L470" s="43">
        <v>30</v>
      </c>
      <c r="M470" s="43" t="s">
        <v>455</v>
      </c>
      <c r="N470" s="43" t="s">
        <v>456</v>
      </c>
      <c r="O470" s="43" t="s">
        <v>414</v>
      </c>
      <c r="P470" s="44">
        <v>2174.6347174799998</v>
      </c>
      <c r="Q470" s="44">
        <v>18357.087700600001</v>
      </c>
      <c r="R470" s="45">
        <v>9.3119999999999994E-2</v>
      </c>
      <c r="S470" s="45">
        <v>8.1290569999999995</v>
      </c>
      <c r="T470" s="45">
        <v>0.78300000000000003</v>
      </c>
      <c r="U470" s="45">
        <v>0.6</v>
      </c>
      <c r="V470" s="45">
        <f t="shared" si="14"/>
        <v>3.4461894297599994E-3</v>
      </c>
      <c r="W470" s="45">
        <f t="shared" si="15"/>
        <v>0.55454475880319998</v>
      </c>
    </row>
    <row r="471" spans="1:23" x14ac:dyDescent="0.2">
      <c r="A471" s="43">
        <v>15227</v>
      </c>
      <c r="B471" s="43">
        <v>15159</v>
      </c>
      <c r="C471" s="43">
        <v>3200</v>
      </c>
      <c r="D471" s="43">
        <v>3200</v>
      </c>
      <c r="E471" s="43" t="s">
        <v>372</v>
      </c>
      <c r="F471" s="43" t="s">
        <v>404</v>
      </c>
      <c r="G471" s="44">
        <v>1.2210700649799999</v>
      </c>
      <c r="H471" s="44">
        <v>0.49414999999999998</v>
      </c>
      <c r="I471" s="43" t="s">
        <v>405</v>
      </c>
      <c r="J471" s="43" t="s">
        <v>406</v>
      </c>
      <c r="K471" s="43">
        <v>5</v>
      </c>
      <c r="L471" s="43">
        <v>30</v>
      </c>
      <c r="M471" s="43" t="s">
        <v>455</v>
      </c>
      <c r="N471" s="43" t="s">
        <v>456</v>
      </c>
      <c r="O471" s="43" t="s">
        <v>414</v>
      </c>
      <c r="P471" s="44">
        <v>2678.8896225100002</v>
      </c>
      <c r="Q471" s="44">
        <v>53189.599271500003</v>
      </c>
      <c r="R471" s="45">
        <v>9.3119999999999994E-2</v>
      </c>
      <c r="S471" s="45">
        <v>8.1290569999999995</v>
      </c>
      <c r="T471" s="45">
        <v>0.78300000000000003</v>
      </c>
      <c r="U471" s="45">
        <v>0.6</v>
      </c>
      <c r="V471" s="45">
        <f t="shared" si="14"/>
        <v>9.9853088159999968E-3</v>
      </c>
      <c r="W471" s="45">
        <f t="shared" si="15"/>
        <v>1.6067894066199999</v>
      </c>
    </row>
    <row r="472" spans="1:23" x14ac:dyDescent="0.2">
      <c r="A472" s="43">
        <v>15228</v>
      </c>
      <c r="B472" s="43">
        <v>15160</v>
      </c>
      <c r="C472" s="43">
        <v>3200</v>
      </c>
      <c r="D472" s="43">
        <v>3200</v>
      </c>
      <c r="E472" s="43" t="s">
        <v>372</v>
      </c>
      <c r="F472" s="43" t="s">
        <v>404</v>
      </c>
      <c r="G472" s="44">
        <v>6.0019268971999997</v>
      </c>
      <c r="H472" s="44">
        <v>2.42889</v>
      </c>
      <c r="I472" s="43" t="s">
        <v>405</v>
      </c>
      <c r="J472" s="43" t="s">
        <v>406</v>
      </c>
      <c r="K472" s="43">
        <v>5</v>
      </c>
      <c r="L472" s="43">
        <v>30</v>
      </c>
      <c r="M472" s="43" t="s">
        <v>455</v>
      </c>
      <c r="N472" s="43" t="s">
        <v>456</v>
      </c>
      <c r="O472" s="43" t="s">
        <v>414</v>
      </c>
      <c r="P472" s="44">
        <v>2500.7877189000001</v>
      </c>
      <c r="Q472" s="44">
        <v>261442.88986699999</v>
      </c>
      <c r="R472" s="45">
        <v>9.3119999999999994E-2</v>
      </c>
      <c r="S472" s="45">
        <v>8.1290569999999995</v>
      </c>
      <c r="T472" s="45">
        <v>0.78300000000000003</v>
      </c>
      <c r="U472" s="45">
        <v>0.6</v>
      </c>
      <c r="V472" s="45">
        <f t="shared" si="14"/>
        <v>4.9080677385599993E-2</v>
      </c>
      <c r="W472" s="45">
        <f t="shared" si="15"/>
        <v>7.8978341026919994</v>
      </c>
    </row>
    <row r="473" spans="1:23" x14ac:dyDescent="0.2">
      <c r="A473" s="43">
        <v>15229</v>
      </c>
      <c r="B473" s="43">
        <v>15161</v>
      </c>
      <c r="C473" s="43">
        <v>3200</v>
      </c>
      <c r="D473" s="43">
        <v>3200</v>
      </c>
      <c r="E473" s="43" t="s">
        <v>372</v>
      </c>
      <c r="F473" s="43" t="s">
        <v>404</v>
      </c>
      <c r="G473" s="44">
        <v>7.3318512471000004</v>
      </c>
      <c r="H473" s="44">
        <v>2.9670899999999998</v>
      </c>
      <c r="I473" s="43" t="s">
        <v>405</v>
      </c>
      <c r="J473" s="43" t="s">
        <v>406</v>
      </c>
      <c r="K473" s="43">
        <v>5</v>
      </c>
      <c r="L473" s="43">
        <v>30</v>
      </c>
      <c r="M473" s="43" t="s">
        <v>455</v>
      </c>
      <c r="N473" s="43" t="s">
        <v>456</v>
      </c>
      <c r="O473" s="43" t="s">
        <v>414</v>
      </c>
      <c r="P473" s="44">
        <v>3114.9132911400002</v>
      </c>
      <c r="Q473" s="44">
        <v>319374.16282299999</v>
      </c>
      <c r="R473" s="45">
        <v>9.3119999999999994E-2</v>
      </c>
      <c r="S473" s="45">
        <v>8.1290569999999995</v>
      </c>
      <c r="T473" s="45">
        <v>0.78300000000000003</v>
      </c>
      <c r="U473" s="45">
        <v>0.6</v>
      </c>
      <c r="V473" s="45">
        <f t="shared" si="14"/>
        <v>5.9956106313599988E-2</v>
      </c>
      <c r="W473" s="45">
        <f t="shared" si="15"/>
        <v>9.6478574936519994</v>
      </c>
    </row>
    <row r="474" spans="1:23" x14ac:dyDescent="0.2">
      <c r="A474" s="43">
        <v>15230</v>
      </c>
      <c r="B474" s="43">
        <v>15162</v>
      </c>
      <c r="C474" s="43">
        <v>3200</v>
      </c>
      <c r="D474" s="43">
        <v>3200</v>
      </c>
      <c r="E474" s="43" t="s">
        <v>372</v>
      </c>
      <c r="F474" s="43" t="s">
        <v>404</v>
      </c>
      <c r="G474" s="44">
        <v>4.7277429287599997</v>
      </c>
      <c r="H474" s="44">
        <v>1.9132499999999999</v>
      </c>
      <c r="I474" s="43" t="s">
        <v>405</v>
      </c>
      <c r="J474" s="43" t="s">
        <v>406</v>
      </c>
      <c r="K474" s="43">
        <v>5</v>
      </c>
      <c r="L474" s="43">
        <v>30</v>
      </c>
      <c r="M474" s="43" t="s">
        <v>455</v>
      </c>
      <c r="N474" s="43" t="s">
        <v>456</v>
      </c>
      <c r="O474" s="43" t="s">
        <v>414</v>
      </c>
      <c r="P474" s="44">
        <v>2029.3010999600001</v>
      </c>
      <c r="Q474" s="44">
        <v>205939.65821600001</v>
      </c>
      <c r="R474" s="45">
        <v>9.3119999999999994E-2</v>
      </c>
      <c r="S474" s="45">
        <v>8.1290569999999995</v>
      </c>
      <c r="T474" s="45">
        <v>0.78300000000000003</v>
      </c>
      <c r="U474" s="45">
        <v>0.6</v>
      </c>
      <c r="V474" s="45">
        <f t="shared" si="14"/>
        <v>3.8661119279999989E-2</v>
      </c>
      <c r="W474" s="45">
        <f t="shared" si="15"/>
        <v>6.2211673220999995</v>
      </c>
    </row>
    <row r="475" spans="1:23" x14ac:dyDescent="0.2">
      <c r="A475" s="43">
        <v>15231</v>
      </c>
      <c r="B475" s="43">
        <v>15163</v>
      </c>
      <c r="C475" s="43">
        <v>3200</v>
      </c>
      <c r="D475" s="43">
        <v>3200</v>
      </c>
      <c r="E475" s="43" t="s">
        <v>372</v>
      </c>
      <c r="F475" s="43" t="s">
        <v>404</v>
      </c>
      <c r="G475" s="44">
        <v>1.82761914067</v>
      </c>
      <c r="H475" s="44">
        <v>0.73961100000000002</v>
      </c>
      <c r="I475" s="43" t="s">
        <v>405</v>
      </c>
      <c r="J475" s="43" t="s">
        <v>406</v>
      </c>
      <c r="K475" s="43">
        <v>5</v>
      </c>
      <c r="L475" s="43">
        <v>30</v>
      </c>
      <c r="M475" s="43" t="s">
        <v>455</v>
      </c>
      <c r="N475" s="43" t="s">
        <v>456</v>
      </c>
      <c r="O475" s="43" t="s">
        <v>414</v>
      </c>
      <c r="P475" s="44">
        <v>1227.2612027800001</v>
      </c>
      <c r="Q475" s="44">
        <v>79610.771323399997</v>
      </c>
      <c r="R475" s="45">
        <v>9.3119999999999994E-2</v>
      </c>
      <c r="S475" s="45">
        <v>8.1290569999999995</v>
      </c>
      <c r="T475" s="45">
        <v>0.78300000000000003</v>
      </c>
      <c r="U475" s="45">
        <v>0.6</v>
      </c>
      <c r="V475" s="45">
        <f t="shared" si="14"/>
        <v>1.4945349061439999E-2</v>
      </c>
      <c r="W475" s="45">
        <f t="shared" si="15"/>
        <v>2.4049359907308001</v>
      </c>
    </row>
    <row r="476" spans="1:23" x14ac:dyDescent="0.2">
      <c r="A476" s="43">
        <v>15239</v>
      </c>
      <c r="B476" s="43">
        <v>15171</v>
      </c>
      <c r="C476" s="43">
        <v>3200</v>
      </c>
      <c r="D476" s="43">
        <v>3200</v>
      </c>
      <c r="E476" s="43" t="s">
        <v>372</v>
      </c>
      <c r="F476" s="43" t="s">
        <v>404</v>
      </c>
      <c r="G476" s="44">
        <v>4.0616854801700004</v>
      </c>
      <c r="H476" s="44">
        <v>1.64371</v>
      </c>
      <c r="I476" s="43" t="s">
        <v>405</v>
      </c>
      <c r="J476" s="43" t="s">
        <v>406</v>
      </c>
      <c r="K476" s="43">
        <v>5</v>
      </c>
      <c r="L476" s="43">
        <v>30</v>
      </c>
      <c r="M476" s="43" t="s">
        <v>455</v>
      </c>
      <c r="N476" s="43" t="s">
        <v>456</v>
      </c>
      <c r="O476" s="43" t="s">
        <v>414</v>
      </c>
      <c r="P476" s="44">
        <v>4740.1110359000004</v>
      </c>
      <c r="Q476" s="44">
        <v>176926.31180900001</v>
      </c>
      <c r="R476" s="45">
        <v>9.3119999999999994E-2</v>
      </c>
      <c r="S476" s="45">
        <v>8.1290569999999995</v>
      </c>
      <c r="T476" s="45">
        <v>0.78300000000000003</v>
      </c>
      <c r="U476" s="45">
        <v>0.6</v>
      </c>
      <c r="V476" s="45">
        <f t="shared" si="14"/>
        <v>3.3214513718399993E-2</v>
      </c>
      <c r="W476" s="45">
        <f t="shared" si="15"/>
        <v>5.3447249125880001</v>
      </c>
    </row>
    <row r="477" spans="1:23" x14ac:dyDescent="0.2">
      <c r="A477" s="43">
        <v>15243</v>
      </c>
      <c r="B477" s="43">
        <v>15175</v>
      </c>
      <c r="C477" s="43">
        <v>3200</v>
      </c>
      <c r="D477" s="43">
        <v>3200</v>
      </c>
      <c r="E477" s="43" t="s">
        <v>372</v>
      </c>
      <c r="F477" s="43" t="s">
        <v>404</v>
      </c>
      <c r="G477" s="44">
        <v>0.21522694440000001</v>
      </c>
      <c r="H477" s="44">
        <v>8.7099300000000004E-2</v>
      </c>
      <c r="I477" s="43" t="s">
        <v>405</v>
      </c>
      <c r="J477" s="43" t="s">
        <v>406</v>
      </c>
      <c r="K477" s="43">
        <v>5</v>
      </c>
      <c r="L477" s="43">
        <v>30</v>
      </c>
      <c r="M477" s="43" t="s">
        <v>455</v>
      </c>
      <c r="N477" s="43" t="s">
        <v>456</v>
      </c>
      <c r="O477" s="43" t="s">
        <v>414</v>
      </c>
      <c r="P477" s="44">
        <v>3144.5144259899998</v>
      </c>
      <c r="Q477" s="44">
        <v>9375.2481969399996</v>
      </c>
      <c r="R477" s="45">
        <v>9.3119999999999994E-2</v>
      </c>
      <c r="S477" s="45">
        <v>8.1290569999999995</v>
      </c>
      <c r="T477" s="45">
        <v>0.78300000000000003</v>
      </c>
      <c r="U477" s="45">
        <v>0.6</v>
      </c>
      <c r="V477" s="45">
        <f t="shared" si="14"/>
        <v>1.7600190390719996E-3</v>
      </c>
      <c r="W477" s="45">
        <f t="shared" si="15"/>
        <v>0.28321406974404001</v>
      </c>
    </row>
    <row r="478" spans="1:23" x14ac:dyDescent="0.2">
      <c r="A478" s="43">
        <v>15287</v>
      </c>
      <c r="B478" s="43">
        <v>15219</v>
      </c>
      <c r="C478" s="43">
        <v>3200</v>
      </c>
      <c r="D478" s="43">
        <v>3200</v>
      </c>
      <c r="E478" s="43" t="s">
        <v>372</v>
      </c>
      <c r="F478" s="43" t="s">
        <v>426</v>
      </c>
      <c r="G478" s="44">
        <v>2.36197830467</v>
      </c>
      <c r="H478" s="44">
        <v>0.95585900000000001</v>
      </c>
      <c r="I478" s="43" t="s">
        <v>405</v>
      </c>
      <c r="J478" s="43" t="s">
        <v>406</v>
      </c>
      <c r="K478" s="43">
        <v>5</v>
      </c>
      <c r="L478" s="43">
        <v>30</v>
      </c>
      <c r="M478" s="43" t="s">
        <v>455</v>
      </c>
      <c r="N478" s="43" t="s">
        <v>456</v>
      </c>
      <c r="O478" s="43" t="s">
        <v>414</v>
      </c>
      <c r="P478" s="44">
        <v>2580.1713386299998</v>
      </c>
      <c r="Q478" s="44">
        <v>102887.363401</v>
      </c>
      <c r="R478" s="45">
        <v>9.3119999999999994E-2</v>
      </c>
      <c r="S478" s="45">
        <v>8.1290569999999995</v>
      </c>
      <c r="T478" s="45">
        <v>0.78300000000000003</v>
      </c>
      <c r="U478" s="45">
        <v>0.6</v>
      </c>
      <c r="V478" s="45">
        <f t="shared" si="14"/>
        <v>1.9315081047359996E-2</v>
      </c>
      <c r="W478" s="45">
        <f t="shared" si="15"/>
        <v>3.1080929179851999</v>
      </c>
    </row>
    <row r="479" spans="1:23" x14ac:dyDescent="0.2">
      <c r="A479" s="43">
        <v>15307</v>
      </c>
      <c r="B479" s="43">
        <v>15239</v>
      </c>
      <c r="C479" s="43">
        <v>3200</v>
      </c>
      <c r="D479" s="43">
        <v>3200</v>
      </c>
      <c r="E479" s="43" t="s">
        <v>372</v>
      </c>
      <c r="F479" s="43" t="s">
        <v>426</v>
      </c>
      <c r="G479" s="44">
        <v>4.5553251842900001E-4</v>
      </c>
      <c r="H479" s="44">
        <v>1.8434699999999999E-4</v>
      </c>
      <c r="I479" s="43" t="s">
        <v>405</v>
      </c>
      <c r="J479" s="43" t="s">
        <v>406</v>
      </c>
      <c r="K479" s="43">
        <v>5</v>
      </c>
      <c r="L479" s="43">
        <v>30</v>
      </c>
      <c r="M479" s="43" t="s">
        <v>455</v>
      </c>
      <c r="N479" s="43" t="s">
        <v>456</v>
      </c>
      <c r="O479" s="43" t="s">
        <v>414</v>
      </c>
      <c r="P479" s="44">
        <v>106.808475997</v>
      </c>
      <c r="Q479" s="44">
        <v>19.842917130899998</v>
      </c>
      <c r="R479" s="45">
        <v>9.3119999999999994E-2</v>
      </c>
      <c r="S479" s="45">
        <v>8.1290569999999995</v>
      </c>
      <c r="T479" s="45">
        <v>0.78300000000000003</v>
      </c>
      <c r="U479" s="45">
        <v>0.6</v>
      </c>
      <c r="V479" s="45">
        <f t="shared" si="14"/>
        <v>3.7251072028799993E-6</v>
      </c>
      <c r="W479" s="45">
        <f t="shared" si="15"/>
        <v>5.994269083116E-4</v>
      </c>
    </row>
    <row r="480" spans="1:23" x14ac:dyDescent="0.2">
      <c r="A480" s="43">
        <v>15866</v>
      </c>
      <c r="B480" s="43">
        <v>15810</v>
      </c>
      <c r="C480" s="43">
        <v>3210</v>
      </c>
      <c r="D480" s="43">
        <v>3210</v>
      </c>
      <c r="E480" s="43" t="s">
        <v>372</v>
      </c>
      <c r="F480" s="43" t="s">
        <v>596</v>
      </c>
      <c r="G480" s="44">
        <v>0.80125926701399997</v>
      </c>
      <c r="H480" s="44">
        <v>0.32425799999999999</v>
      </c>
      <c r="I480" s="43" t="s">
        <v>405</v>
      </c>
      <c r="J480" s="43" t="s">
        <v>406</v>
      </c>
      <c r="K480" s="43">
        <v>5</v>
      </c>
      <c r="L480" s="43">
        <v>30</v>
      </c>
      <c r="M480" s="43" t="s">
        <v>455</v>
      </c>
      <c r="N480" s="43" t="s">
        <v>618</v>
      </c>
      <c r="O480" s="43" t="s">
        <v>414</v>
      </c>
      <c r="P480" s="44">
        <v>1831.86272016</v>
      </c>
      <c r="Q480" s="44">
        <v>34902.714059899998</v>
      </c>
      <c r="R480" s="45">
        <v>9.3119999999999994E-2</v>
      </c>
      <c r="S480" s="45">
        <v>8.1290569999999995</v>
      </c>
      <c r="T480" s="45">
        <v>0.78300000000000003</v>
      </c>
      <c r="U480" s="45">
        <v>0.6</v>
      </c>
      <c r="V480" s="45">
        <f t="shared" si="14"/>
        <v>6.5522943763199988E-3</v>
      </c>
      <c r="W480" s="45">
        <f t="shared" si="15"/>
        <v>1.0543647058823999</v>
      </c>
    </row>
    <row r="481" spans="1:23" x14ac:dyDescent="0.2">
      <c r="A481" s="43">
        <v>15992</v>
      </c>
      <c r="B481" s="43">
        <v>15936</v>
      </c>
      <c r="C481" s="43">
        <v>3210</v>
      </c>
      <c r="D481" s="43">
        <v>3210</v>
      </c>
      <c r="E481" s="43" t="s">
        <v>372</v>
      </c>
      <c r="F481" s="43" t="s">
        <v>606</v>
      </c>
      <c r="G481" s="44">
        <v>0.34252352120899998</v>
      </c>
      <c r="H481" s="44">
        <v>0.13861399999999999</v>
      </c>
      <c r="I481" s="43" t="s">
        <v>405</v>
      </c>
      <c r="J481" s="43" t="s">
        <v>406</v>
      </c>
      <c r="K481" s="43">
        <v>5</v>
      </c>
      <c r="L481" s="43">
        <v>30</v>
      </c>
      <c r="M481" s="43" t="s">
        <v>455</v>
      </c>
      <c r="N481" s="43" t="s">
        <v>618</v>
      </c>
      <c r="O481" s="43" t="s">
        <v>414</v>
      </c>
      <c r="P481" s="44">
        <v>2556.02301876</v>
      </c>
      <c r="Q481" s="44">
        <v>14920.2649026</v>
      </c>
      <c r="R481" s="45">
        <v>9.3119999999999994E-2</v>
      </c>
      <c r="S481" s="45">
        <v>8.1290569999999995</v>
      </c>
      <c r="T481" s="45">
        <v>0.78300000000000003</v>
      </c>
      <c r="U481" s="45">
        <v>0.6</v>
      </c>
      <c r="V481" s="45">
        <f t="shared" si="14"/>
        <v>2.8009786425599991E-3</v>
      </c>
      <c r="W481" s="45">
        <f t="shared" si="15"/>
        <v>0.45072044279919993</v>
      </c>
    </row>
    <row r="482" spans="1:23" x14ac:dyDescent="0.2">
      <c r="A482" s="43">
        <v>16007</v>
      </c>
      <c r="B482" s="43">
        <v>15951</v>
      </c>
      <c r="C482" s="43">
        <v>3210</v>
      </c>
      <c r="D482" s="43">
        <v>3210</v>
      </c>
      <c r="E482" s="43" t="s">
        <v>372</v>
      </c>
      <c r="F482" s="43" t="s">
        <v>404</v>
      </c>
      <c r="G482" s="44">
        <v>0.338312595956</v>
      </c>
      <c r="H482" s="44">
        <v>0.13691</v>
      </c>
      <c r="I482" s="43" t="s">
        <v>405</v>
      </c>
      <c r="J482" s="43" t="s">
        <v>406</v>
      </c>
      <c r="K482" s="43">
        <v>5</v>
      </c>
      <c r="L482" s="43">
        <v>30</v>
      </c>
      <c r="M482" s="43" t="s">
        <v>455</v>
      </c>
      <c r="N482" s="43" t="s">
        <v>618</v>
      </c>
      <c r="O482" s="43" t="s">
        <v>414</v>
      </c>
      <c r="P482" s="44">
        <v>5022.2396741700004</v>
      </c>
      <c r="Q482" s="44">
        <v>14736.8377323</v>
      </c>
      <c r="R482" s="45">
        <v>9.3119999999999994E-2</v>
      </c>
      <c r="S482" s="45">
        <v>8.1290569999999995</v>
      </c>
      <c r="T482" s="45">
        <v>0.78300000000000003</v>
      </c>
      <c r="U482" s="45">
        <v>0.6</v>
      </c>
      <c r="V482" s="45">
        <f t="shared" si="14"/>
        <v>2.7665458463999996E-3</v>
      </c>
      <c r="W482" s="45">
        <f t="shared" si="15"/>
        <v>0.44517967754800003</v>
      </c>
    </row>
    <row r="483" spans="1:23" x14ac:dyDescent="0.2">
      <c r="A483" s="43">
        <v>16191</v>
      </c>
      <c r="B483" s="43">
        <v>16135</v>
      </c>
      <c r="C483" s="43">
        <v>3300</v>
      </c>
      <c r="D483" s="43">
        <v>3300</v>
      </c>
      <c r="E483" s="43" t="s">
        <v>372</v>
      </c>
      <c r="F483" s="43" t="s">
        <v>472</v>
      </c>
      <c r="G483" s="44">
        <v>12.7160717825</v>
      </c>
      <c r="H483" s="44">
        <v>5.1460100000000004</v>
      </c>
      <c r="I483" s="43" t="s">
        <v>405</v>
      </c>
      <c r="J483" s="43" t="s">
        <v>406</v>
      </c>
      <c r="K483" s="43">
        <v>5</v>
      </c>
      <c r="L483" s="43">
        <v>30</v>
      </c>
      <c r="M483" s="43" t="s">
        <v>455</v>
      </c>
      <c r="N483" s="43" t="s">
        <v>619</v>
      </c>
      <c r="O483" s="43" t="s">
        <v>414</v>
      </c>
      <c r="P483" s="44">
        <v>8333.0603931799997</v>
      </c>
      <c r="Q483" s="44">
        <v>553909.87119900004</v>
      </c>
      <c r="R483" s="45">
        <v>9.3119999999999994E-2</v>
      </c>
      <c r="S483" s="45">
        <v>8.1290569999999995</v>
      </c>
      <c r="T483" s="45">
        <v>0.78300000000000003</v>
      </c>
      <c r="U483" s="45">
        <v>0.6</v>
      </c>
      <c r="V483" s="45">
        <f t="shared" si="14"/>
        <v>0.10398562991039999</v>
      </c>
      <c r="W483" s="45">
        <f t="shared" si="15"/>
        <v>16.732883445028001</v>
      </c>
    </row>
    <row r="484" spans="1:23" x14ac:dyDescent="0.2">
      <c r="A484" s="43">
        <v>16197</v>
      </c>
      <c r="B484" s="43">
        <v>16141</v>
      </c>
      <c r="C484" s="43">
        <v>3300</v>
      </c>
      <c r="D484" s="43">
        <v>3300</v>
      </c>
      <c r="E484" s="43" t="s">
        <v>372</v>
      </c>
      <c r="F484" s="43" t="s">
        <v>472</v>
      </c>
      <c r="G484" s="44">
        <v>0.17837367280800001</v>
      </c>
      <c r="H484" s="44">
        <v>7.2185299999999994E-2</v>
      </c>
      <c r="I484" s="43" t="s">
        <v>405</v>
      </c>
      <c r="J484" s="43" t="s">
        <v>406</v>
      </c>
      <c r="K484" s="43">
        <v>5</v>
      </c>
      <c r="L484" s="43">
        <v>30</v>
      </c>
      <c r="M484" s="43" t="s">
        <v>455</v>
      </c>
      <c r="N484" s="43" t="s">
        <v>619</v>
      </c>
      <c r="O484" s="43" t="s">
        <v>414</v>
      </c>
      <c r="P484" s="44">
        <v>1655.18390168</v>
      </c>
      <c r="Q484" s="44">
        <v>7769.9261077199999</v>
      </c>
      <c r="R484" s="45">
        <v>9.3119999999999994E-2</v>
      </c>
      <c r="S484" s="45">
        <v>8.1290569999999995</v>
      </c>
      <c r="T484" s="45">
        <v>0.78300000000000003</v>
      </c>
      <c r="U484" s="45">
        <v>0.6</v>
      </c>
      <c r="V484" s="45">
        <f t="shared" si="14"/>
        <v>1.4586512445119997E-3</v>
      </c>
      <c r="W484" s="45">
        <f t="shared" si="15"/>
        <v>0.23471936730483997</v>
      </c>
    </row>
    <row r="485" spans="1:23" x14ac:dyDescent="0.2">
      <c r="A485" s="43">
        <v>16278</v>
      </c>
      <c r="B485" s="43">
        <v>16222</v>
      </c>
      <c r="C485" s="43">
        <v>3300</v>
      </c>
      <c r="D485" s="43">
        <v>3300</v>
      </c>
      <c r="E485" s="43" t="s">
        <v>372</v>
      </c>
      <c r="F485" s="43" t="s">
        <v>404</v>
      </c>
      <c r="G485" s="44">
        <v>1.6699644137400001E-2</v>
      </c>
      <c r="H485" s="44">
        <v>6.7581100000000003E-3</v>
      </c>
      <c r="I485" s="43" t="s">
        <v>405</v>
      </c>
      <c r="J485" s="43" t="s">
        <v>406</v>
      </c>
      <c r="K485" s="43">
        <v>5</v>
      </c>
      <c r="L485" s="43">
        <v>30</v>
      </c>
      <c r="M485" s="43" t="s">
        <v>455</v>
      </c>
      <c r="N485" s="43" t="s">
        <v>619</v>
      </c>
      <c r="O485" s="43" t="s">
        <v>414</v>
      </c>
      <c r="P485" s="44">
        <v>651.68789477200005</v>
      </c>
      <c r="Q485" s="44">
        <v>727.43358888199998</v>
      </c>
      <c r="R485" s="45">
        <v>9.3119999999999994E-2</v>
      </c>
      <c r="S485" s="45">
        <v>8.1290569999999995</v>
      </c>
      <c r="T485" s="45">
        <v>0.78300000000000003</v>
      </c>
      <c r="U485" s="45">
        <v>0.6</v>
      </c>
      <c r="V485" s="45">
        <f t="shared" si="14"/>
        <v>1.3656139909439997E-4</v>
      </c>
      <c r="W485" s="45">
        <f t="shared" si="15"/>
        <v>2.1974824560908001E-2</v>
      </c>
    </row>
    <row r="486" spans="1:23" x14ac:dyDescent="0.2">
      <c r="A486" s="43">
        <v>16494</v>
      </c>
      <c r="B486" s="43">
        <v>16461</v>
      </c>
      <c r="C486" s="43">
        <v>4110</v>
      </c>
      <c r="D486" s="43">
        <v>4110</v>
      </c>
      <c r="E486" s="43" t="s">
        <v>372</v>
      </c>
      <c r="F486" s="43" t="s">
        <v>478</v>
      </c>
      <c r="G486" s="44">
        <v>0.124499389978</v>
      </c>
      <c r="H486" s="44">
        <v>5.03831E-2</v>
      </c>
      <c r="I486" s="43" t="s">
        <v>405</v>
      </c>
      <c r="J486" s="43" t="s">
        <v>406</v>
      </c>
      <c r="K486" s="43">
        <v>5</v>
      </c>
      <c r="L486" s="43">
        <v>40</v>
      </c>
      <c r="M486" s="43" t="s">
        <v>412</v>
      </c>
      <c r="N486" s="43" t="s">
        <v>413</v>
      </c>
      <c r="O486" s="43" t="s">
        <v>414</v>
      </c>
      <c r="P486" s="44">
        <v>1807.89820513</v>
      </c>
      <c r="Q486" s="44">
        <v>5423.1717346799996</v>
      </c>
      <c r="R486" s="45">
        <v>9.3119999999999994E-2</v>
      </c>
      <c r="S486" s="45">
        <v>8.1290569999999995</v>
      </c>
      <c r="T486" s="45">
        <v>0.78300000000000003</v>
      </c>
      <c r="U486" s="45">
        <v>0.6</v>
      </c>
      <c r="V486" s="45">
        <f t="shared" si="14"/>
        <v>1.0180933170239998E-3</v>
      </c>
      <c r="W486" s="45">
        <f t="shared" si="15"/>
        <v>0.16382683669468001</v>
      </c>
    </row>
    <row r="487" spans="1:23" x14ac:dyDescent="0.2">
      <c r="A487" s="43">
        <v>16789</v>
      </c>
      <c r="B487" s="43">
        <v>16767</v>
      </c>
      <c r="C487" s="43">
        <v>4110</v>
      </c>
      <c r="D487" s="43">
        <v>4110</v>
      </c>
      <c r="E487" s="43" t="s">
        <v>372</v>
      </c>
      <c r="F487" s="43" t="s">
        <v>472</v>
      </c>
      <c r="G487" s="44">
        <v>3.4380445274899998</v>
      </c>
      <c r="H487" s="44">
        <v>1.39133</v>
      </c>
      <c r="I487" s="43" t="s">
        <v>405</v>
      </c>
      <c r="J487" s="43" t="s">
        <v>406</v>
      </c>
      <c r="K487" s="43">
        <v>5</v>
      </c>
      <c r="L487" s="43">
        <v>40</v>
      </c>
      <c r="M487" s="43" t="s">
        <v>412</v>
      </c>
      <c r="N487" s="43" t="s">
        <v>413</v>
      </c>
      <c r="O487" s="43" t="s">
        <v>414</v>
      </c>
      <c r="P487" s="44">
        <v>5213.49517879</v>
      </c>
      <c r="Q487" s="44">
        <v>149760.62057299999</v>
      </c>
      <c r="R487" s="45">
        <v>9.3119999999999994E-2</v>
      </c>
      <c r="S487" s="45">
        <v>8.1290569999999995</v>
      </c>
      <c r="T487" s="45">
        <v>0.78300000000000003</v>
      </c>
      <c r="U487" s="45">
        <v>0.6</v>
      </c>
      <c r="V487" s="45">
        <f t="shared" si="14"/>
        <v>2.8114660963199995E-2</v>
      </c>
      <c r="W487" s="45">
        <f t="shared" si="15"/>
        <v>4.5240803503239997</v>
      </c>
    </row>
    <row r="488" spans="1:23" x14ac:dyDescent="0.2">
      <c r="A488" s="43">
        <v>16793</v>
      </c>
      <c r="B488" s="43">
        <v>16771</v>
      </c>
      <c r="C488" s="43">
        <v>4110</v>
      </c>
      <c r="D488" s="43">
        <v>4110</v>
      </c>
      <c r="E488" s="43" t="s">
        <v>372</v>
      </c>
      <c r="F488" s="43" t="s">
        <v>472</v>
      </c>
      <c r="G488" s="44">
        <v>6.7795931788299999</v>
      </c>
      <c r="H488" s="44">
        <v>2.7435999999999998</v>
      </c>
      <c r="I488" s="43" t="s">
        <v>405</v>
      </c>
      <c r="J488" s="43" t="s">
        <v>406</v>
      </c>
      <c r="K488" s="43">
        <v>5</v>
      </c>
      <c r="L488" s="43">
        <v>40</v>
      </c>
      <c r="M488" s="43" t="s">
        <v>412</v>
      </c>
      <c r="N488" s="43" t="s">
        <v>413</v>
      </c>
      <c r="O488" s="43" t="s">
        <v>414</v>
      </c>
      <c r="P488" s="44">
        <v>2712.7179423299999</v>
      </c>
      <c r="Q488" s="44">
        <v>295317.89759499999</v>
      </c>
      <c r="R488" s="45">
        <v>9.3119999999999994E-2</v>
      </c>
      <c r="S488" s="45">
        <v>8.1290569999999995</v>
      </c>
      <c r="T488" s="45">
        <v>0.78300000000000003</v>
      </c>
      <c r="U488" s="45">
        <v>0.6</v>
      </c>
      <c r="V488" s="45">
        <f t="shared" si="14"/>
        <v>5.5440034943999988E-2</v>
      </c>
      <c r="W488" s="45">
        <f t="shared" si="15"/>
        <v>8.9211523140799986</v>
      </c>
    </row>
    <row r="489" spans="1:23" x14ac:dyDescent="0.2">
      <c r="A489" s="43">
        <v>16794</v>
      </c>
      <c r="B489" s="43">
        <v>16772</v>
      </c>
      <c r="C489" s="43">
        <v>4110</v>
      </c>
      <c r="D489" s="43">
        <v>4110</v>
      </c>
      <c r="E489" s="43" t="s">
        <v>372</v>
      </c>
      <c r="F489" s="43" t="s">
        <v>472</v>
      </c>
      <c r="G489" s="44">
        <v>3.7751546397100002</v>
      </c>
      <c r="H489" s="44">
        <v>1.5277499999999999</v>
      </c>
      <c r="I489" s="43" t="s">
        <v>405</v>
      </c>
      <c r="J489" s="43" t="s">
        <v>406</v>
      </c>
      <c r="K489" s="43">
        <v>5</v>
      </c>
      <c r="L489" s="43">
        <v>40</v>
      </c>
      <c r="M489" s="43" t="s">
        <v>412</v>
      </c>
      <c r="N489" s="43" t="s">
        <v>413</v>
      </c>
      <c r="O489" s="43" t="s">
        <v>414</v>
      </c>
      <c r="P489" s="44">
        <v>6097.7025363100001</v>
      </c>
      <c r="Q489" s="44">
        <v>164445.07832299999</v>
      </c>
      <c r="R489" s="45">
        <v>9.3119999999999994E-2</v>
      </c>
      <c r="S489" s="45">
        <v>8.1290569999999995</v>
      </c>
      <c r="T489" s="45">
        <v>0.78300000000000003</v>
      </c>
      <c r="U489" s="45">
        <v>0.6</v>
      </c>
      <c r="V489" s="45">
        <f t="shared" si="14"/>
        <v>3.0871305359999993E-2</v>
      </c>
      <c r="W489" s="45">
        <f t="shared" si="15"/>
        <v>4.9676667326999997</v>
      </c>
    </row>
    <row r="490" spans="1:23" x14ac:dyDescent="0.2">
      <c r="A490" s="43">
        <v>16795</v>
      </c>
      <c r="B490" s="43">
        <v>16773</v>
      </c>
      <c r="C490" s="43">
        <v>4110</v>
      </c>
      <c r="D490" s="43">
        <v>4110</v>
      </c>
      <c r="E490" s="43" t="s">
        <v>372</v>
      </c>
      <c r="F490" s="43" t="s">
        <v>472</v>
      </c>
      <c r="G490" s="44">
        <v>0.202170770241</v>
      </c>
      <c r="H490" s="44">
        <v>8.1815600000000002E-2</v>
      </c>
      <c r="I490" s="43" t="s">
        <v>405</v>
      </c>
      <c r="J490" s="43" t="s">
        <v>406</v>
      </c>
      <c r="K490" s="43">
        <v>5</v>
      </c>
      <c r="L490" s="43">
        <v>40</v>
      </c>
      <c r="M490" s="43" t="s">
        <v>412</v>
      </c>
      <c r="N490" s="43" t="s">
        <v>413</v>
      </c>
      <c r="O490" s="43" t="s">
        <v>414</v>
      </c>
      <c r="P490" s="44">
        <v>2127.61365544</v>
      </c>
      <c r="Q490" s="44">
        <v>8806.5235255000007</v>
      </c>
      <c r="R490" s="45">
        <v>9.3119999999999994E-2</v>
      </c>
      <c r="S490" s="45">
        <v>8.1290569999999995</v>
      </c>
      <c r="T490" s="45">
        <v>0.78300000000000003</v>
      </c>
      <c r="U490" s="45">
        <v>0.6</v>
      </c>
      <c r="V490" s="45">
        <f t="shared" si="14"/>
        <v>1.6532511018239996E-3</v>
      </c>
      <c r="W490" s="45">
        <f t="shared" si="15"/>
        <v>0.26603347035568004</v>
      </c>
    </row>
    <row r="491" spans="1:23" x14ac:dyDescent="0.2">
      <c r="A491" s="43">
        <v>16796</v>
      </c>
      <c r="B491" s="43">
        <v>16774</v>
      </c>
      <c r="C491" s="43">
        <v>4110</v>
      </c>
      <c r="D491" s="43">
        <v>4110</v>
      </c>
      <c r="E491" s="43" t="s">
        <v>372</v>
      </c>
      <c r="F491" s="43" t="s">
        <v>472</v>
      </c>
      <c r="G491" s="44">
        <v>0.90643815134600003</v>
      </c>
      <c r="H491" s="44">
        <v>0.36682300000000001</v>
      </c>
      <c r="I491" s="43" t="s">
        <v>405</v>
      </c>
      <c r="J491" s="43" t="s">
        <v>406</v>
      </c>
      <c r="K491" s="43">
        <v>5</v>
      </c>
      <c r="L491" s="43">
        <v>40</v>
      </c>
      <c r="M491" s="43" t="s">
        <v>412</v>
      </c>
      <c r="N491" s="43" t="s">
        <v>413</v>
      </c>
      <c r="O491" s="43" t="s">
        <v>414</v>
      </c>
      <c r="P491" s="44">
        <v>2676.778315</v>
      </c>
      <c r="Q491" s="44">
        <v>39484.287935</v>
      </c>
      <c r="R491" s="45">
        <v>9.3119999999999994E-2</v>
      </c>
      <c r="S491" s="45">
        <v>8.1290569999999995</v>
      </c>
      <c r="T491" s="45">
        <v>0.78300000000000003</v>
      </c>
      <c r="U491" s="45">
        <v>0.6</v>
      </c>
      <c r="V491" s="45">
        <f t="shared" si="14"/>
        <v>7.412407033919999E-3</v>
      </c>
      <c r="W491" s="45">
        <f t="shared" si="15"/>
        <v>1.1927700303644</v>
      </c>
    </row>
    <row r="492" spans="1:23" x14ac:dyDescent="0.2">
      <c r="A492" s="43">
        <v>16861</v>
      </c>
      <c r="B492" s="43">
        <v>16839</v>
      </c>
      <c r="C492" s="43">
        <v>4110</v>
      </c>
      <c r="D492" s="43">
        <v>4110</v>
      </c>
      <c r="E492" s="43" t="s">
        <v>372</v>
      </c>
      <c r="F492" s="43" t="s">
        <v>596</v>
      </c>
      <c r="G492" s="44">
        <v>4.1835209012099996</v>
      </c>
      <c r="H492" s="44">
        <v>1.6930099999999999</v>
      </c>
      <c r="I492" s="43" t="s">
        <v>405</v>
      </c>
      <c r="J492" s="43" t="s">
        <v>406</v>
      </c>
      <c r="K492" s="43">
        <v>5</v>
      </c>
      <c r="L492" s="43">
        <v>40</v>
      </c>
      <c r="M492" s="43" t="s">
        <v>412</v>
      </c>
      <c r="N492" s="43" t="s">
        <v>413</v>
      </c>
      <c r="O492" s="43" t="s">
        <v>414</v>
      </c>
      <c r="P492" s="44">
        <v>4865.6687650699996</v>
      </c>
      <c r="Q492" s="44">
        <v>182233.441521</v>
      </c>
      <c r="R492" s="45">
        <v>9.3119999999999994E-2</v>
      </c>
      <c r="S492" s="45">
        <v>8.1290569999999995</v>
      </c>
      <c r="T492" s="45">
        <v>0.78300000000000003</v>
      </c>
      <c r="U492" s="45">
        <v>0.6</v>
      </c>
      <c r="V492" s="45">
        <f t="shared" si="14"/>
        <v>3.4210720790399989E-2</v>
      </c>
      <c r="W492" s="45">
        <f t="shared" si="15"/>
        <v>5.5050299166279997</v>
      </c>
    </row>
    <row r="493" spans="1:23" x14ac:dyDescent="0.2">
      <c r="A493" s="43">
        <v>16862</v>
      </c>
      <c r="B493" s="43">
        <v>16840</v>
      </c>
      <c r="C493" s="43">
        <v>4110</v>
      </c>
      <c r="D493" s="43">
        <v>4110</v>
      </c>
      <c r="E493" s="43" t="s">
        <v>372</v>
      </c>
      <c r="F493" s="43" t="s">
        <v>596</v>
      </c>
      <c r="G493" s="44">
        <v>5.3431904391799998</v>
      </c>
      <c r="H493" s="44">
        <v>2.1623100000000002</v>
      </c>
      <c r="I493" s="43" t="s">
        <v>405</v>
      </c>
      <c r="J493" s="43" t="s">
        <v>406</v>
      </c>
      <c r="K493" s="43">
        <v>5</v>
      </c>
      <c r="L493" s="43">
        <v>40</v>
      </c>
      <c r="M493" s="43" t="s">
        <v>412</v>
      </c>
      <c r="N493" s="43" t="s">
        <v>413</v>
      </c>
      <c r="O493" s="43" t="s">
        <v>414</v>
      </c>
      <c r="P493" s="44">
        <v>7871.3201321099996</v>
      </c>
      <c r="Q493" s="44">
        <v>232748.44453400001</v>
      </c>
      <c r="R493" s="45">
        <v>9.3119999999999994E-2</v>
      </c>
      <c r="S493" s="45">
        <v>8.1290569999999995</v>
      </c>
      <c r="T493" s="45">
        <v>0.78300000000000003</v>
      </c>
      <c r="U493" s="45">
        <v>0.6</v>
      </c>
      <c r="V493" s="45">
        <f t="shared" si="14"/>
        <v>4.3693884662399991E-2</v>
      </c>
      <c r="W493" s="45">
        <f t="shared" si="15"/>
        <v>7.0310164966680011</v>
      </c>
    </row>
    <row r="494" spans="1:23" x14ac:dyDescent="0.2">
      <c r="A494" s="43">
        <v>16865</v>
      </c>
      <c r="B494" s="43">
        <v>16843</v>
      </c>
      <c r="C494" s="43">
        <v>4110</v>
      </c>
      <c r="D494" s="43">
        <v>4110</v>
      </c>
      <c r="E494" s="43" t="s">
        <v>372</v>
      </c>
      <c r="F494" s="43" t="s">
        <v>596</v>
      </c>
      <c r="G494" s="44">
        <v>0.335610161804</v>
      </c>
      <c r="H494" s="44">
        <v>0.13581699999999999</v>
      </c>
      <c r="I494" s="43" t="s">
        <v>405</v>
      </c>
      <c r="J494" s="43" t="s">
        <v>406</v>
      </c>
      <c r="K494" s="43">
        <v>5</v>
      </c>
      <c r="L494" s="43">
        <v>40</v>
      </c>
      <c r="M494" s="43" t="s">
        <v>412</v>
      </c>
      <c r="N494" s="43" t="s">
        <v>413</v>
      </c>
      <c r="O494" s="43" t="s">
        <v>414</v>
      </c>
      <c r="P494" s="44">
        <v>724.26501711499998</v>
      </c>
      <c r="Q494" s="44">
        <v>14619.120171500001</v>
      </c>
      <c r="R494" s="45">
        <v>9.3119999999999994E-2</v>
      </c>
      <c r="S494" s="45">
        <v>8.1290569999999995</v>
      </c>
      <c r="T494" s="45">
        <v>0.78300000000000003</v>
      </c>
      <c r="U494" s="45">
        <v>0.6</v>
      </c>
      <c r="V494" s="45">
        <f t="shared" si="14"/>
        <v>2.7444595516799993E-3</v>
      </c>
      <c r="W494" s="45">
        <f t="shared" si="15"/>
        <v>0.4416256538276</v>
      </c>
    </row>
    <row r="495" spans="1:23" x14ac:dyDescent="0.2">
      <c r="A495" s="43">
        <v>16913</v>
      </c>
      <c r="B495" s="43">
        <v>16902</v>
      </c>
      <c r="C495" s="43">
        <v>4110</v>
      </c>
      <c r="D495" s="43">
        <v>4110</v>
      </c>
      <c r="E495" s="43" t="s">
        <v>372</v>
      </c>
      <c r="F495" s="43" t="s">
        <v>555</v>
      </c>
      <c r="G495" s="44">
        <v>0.51494697267800005</v>
      </c>
      <c r="H495" s="44">
        <v>0.20839199999999999</v>
      </c>
      <c r="I495" s="43" t="s">
        <v>405</v>
      </c>
      <c r="J495" s="43" t="s">
        <v>406</v>
      </c>
      <c r="K495" s="43">
        <v>5</v>
      </c>
      <c r="L495" s="43">
        <v>40</v>
      </c>
      <c r="M495" s="43" t="s">
        <v>412</v>
      </c>
      <c r="N495" s="43" t="s">
        <v>413</v>
      </c>
      <c r="O495" s="43" t="s">
        <v>414</v>
      </c>
      <c r="P495" s="44">
        <v>876.77279778900004</v>
      </c>
      <c r="Q495" s="44">
        <v>22431.0004056</v>
      </c>
      <c r="R495" s="45">
        <v>9.3119999999999994E-2</v>
      </c>
      <c r="S495" s="45">
        <v>8.1290569999999995</v>
      </c>
      <c r="T495" s="45">
        <v>0.78300000000000003</v>
      </c>
      <c r="U495" s="45">
        <v>0.6</v>
      </c>
      <c r="V495" s="45">
        <f t="shared" si="14"/>
        <v>4.2109854796799993E-3</v>
      </c>
      <c r="W495" s="45">
        <f t="shared" si="15"/>
        <v>0.67761217853760003</v>
      </c>
    </row>
    <row r="496" spans="1:23" x14ac:dyDescent="0.2">
      <c r="A496" s="43">
        <v>16914</v>
      </c>
      <c r="B496" s="43">
        <v>16903</v>
      </c>
      <c r="C496" s="43">
        <v>4110</v>
      </c>
      <c r="D496" s="43">
        <v>4110</v>
      </c>
      <c r="E496" s="43" t="s">
        <v>372</v>
      </c>
      <c r="F496" s="43" t="s">
        <v>555</v>
      </c>
      <c r="G496" s="44">
        <v>0.60183717746099996</v>
      </c>
      <c r="H496" s="44">
        <v>0.24355499999999999</v>
      </c>
      <c r="I496" s="43" t="s">
        <v>405</v>
      </c>
      <c r="J496" s="43" t="s">
        <v>406</v>
      </c>
      <c r="K496" s="43">
        <v>5</v>
      </c>
      <c r="L496" s="43">
        <v>40</v>
      </c>
      <c r="M496" s="43" t="s">
        <v>412</v>
      </c>
      <c r="N496" s="43" t="s">
        <v>413</v>
      </c>
      <c r="O496" s="43" t="s">
        <v>414</v>
      </c>
      <c r="P496" s="44">
        <v>2783.6975706799999</v>
      </c>
      <c r="Q496" s="44">
        <v>26215.922586199998</v>
      </c>
      <c r="R496" s="45">
        <v>9.3119999999999994E-2</v>
      </c>
      <c r="S496" s="45">
        <v>8.1290569999999995</v>
      </c>
      <c r="T496" s="45">
        <v>0.78300000000000003</v>
      </c>
      <c r="U496" s="45">
        <v>0.6</v>
      </c>
      <c r="V496" s="45">
        <f t="shared" si="14"/>
        <v>4.9215256271999989E-3</v>
      </c>
      <c r="W496" s="45">
        <f t="shared" si="15"/>
        <v>0.79194899105399996</v>
      </c>
    </row>
    <row r="497" spans="1:23" x14ac:dyDescent="0.2">
      <c r="A497" s="43">
        <v>16915</v>
      </c>
      <c r="B497" s="43">
        <v>16904</v>
      </c>
      <c r="C497" s="43">
        <v>4110</v>
      </c>
      <c r="D497" s="43">
        <v>4110</v>
      </c>
      <c r="E497" s="43" t="s">
        <v>372</v>
      </c>
      <c r="F497" s="43" t="s">
        <v>555</v>
      </c>
      <c r="G497" s="44">
        <v>0.85294307942500003</v>
      </c>
      <c r="H497" s="44">
        <v>0.34517399999999998</v>
      </c>
      <c r="I497" s="43" t="s">
        <v>405</v>
      </c>
      <c r="J497" s="43" t="s">
        <v>406</v>
      </c>
      <c r="K497" s="43">
        <v>5</v>
      </c>
      <c r="L497" s="43">
        <v>40</v>
      </c>
      <c r="M497" s="43" t="s">
        <v>412</v>
      </c>
      <c r="N497" s="43" t="s">
        <v>413</v>
      </c>
      <c r="O497" s="43" t="s">
        <v>414</v>
      </c>
      <c r="P497" s="44">
        <v>4144.5872612100002</v>
      </c>
      <c r="Q497" s="44">
        <v>37154.0519231</v>
      </c>
      <c r="R497" s="45">
        <v>9.3119999999999994E-2</v>
      </c>
      <c r="S497" s="45">
        <v>8.1290569999999995</v>
      </c>
      <c r="T497" s="45">
        <v>0.78300000000000003</v>
      </c>
      <c r="U497" s="45">
        <v>0.6</v>
      </c>
      <c r="V497" s="45">
        <f t="shared" si="14"/>
        <v>6.9749448249599982E-3</v>
      </c>
      <c r="W497" s="45">
        <f t="shared" si="15"/>
        <v>1.1223756483671998</v>
      </c>
    </row>
    <row r="498" spans="1:23" x14ac:dyDescent="0.2">
      <c r="A498" s="43">
        <v>16920</v>
      </c>
      <c r="B498" s="43">
        <v>16909</v>
      </c>
      <c r="C498" s="43">
        <v>4110</v>
      </c>
      <c r="D498" s="43">
        <v>4110</v>
      </c>
      <c r="E498" s="43" t="s">
        <v>372</v>
      </c>
      <c r="F498" s="43" t="s">
        <v>555</v>
      </c>
      <c r="G498" s="44">
        <v>0.43290950150700003</v>
      </c>
      <c r="H498" s="44">
        <v>0.17519199999999999</v>
      </c>
      <c r="I498" s="43" t="s">
        <v>405</v>
      </c>
      <c r="J498" s="43" t="s">
        <v>406</v>
      </c>
      <c r="K498" s="43">
        <v>5</v>
      </c>
      <c r="L498" s="43">
        <v>40</v>
      </c>
      <c r="M498" s="43" t="s">
        <v>412</v>
      </c>
      <c r="N498" s="43" t="s">
        <v>413</v>
      </c>
      <c r="O498" s="43" t="s">
        <v>414</v>
      </c>
      <c r="P498" s="44">
        <v>3154.7436087900001</v>
      </c>
      <c r="Q498" s="44">
        <v>18857.462455600002</v>
      </c>
      <c r="R498" s="45">
        <v>9.3119999999999994E-2</v>
      </c>
      <c r="S498" s="45">
        <v>8.1290569999999995</v>
      </c>
      <c r="T498" s="45">
        <v>0.78300000000000003</v>
      </c>
      <c r="U498" s="45">
        <v>0.6</v>
      </c>
      <c r="V498" s="45">
        <f t="shared" si="14"/>
        <v>3.5401117516799985E-3</v>
      </c>
      <c r="W498" s="45">
        <f t="shared" si="15"/>
        <v>0.5696583015776</v>
      </c>
    </row>
    <row r="499" spans="1:23" x14ac:dyDescent="0.2">
      <c r="A499" s="43">
        <v>16927</v>
      </c>
      <c r="B499" s="43">
        <v>16916</v>
      </c>
      <c r="C499" s="43">
        <v>4110</v>
      </c>
      <c r="D499" s="43">
        <v>4110</v>
      </c>
      <c r="E499" s="43" t="s">
        <v>372</v>
      </c>
      <c r="F499" s="43" t="s">
        <v>555</v>
      </c>
      <c r="G499" s="44">
        <v>0.13583112643100001</v>
      </c>
      <c r="H499" s="44">
        <v>5.4968900000000001E-2</v>
      </c>
      <c r="I499" s="43" t="s">
        <v>405</v>
      </c>
      <c r="J499" s="43" t="s">
        <v>406</v>
      </c>
      <c r="K499" s="43">
        <v>5</v>
      </c>
      <c r="L499" s="43">
        <v>40</v>
      </c>
      <c r="M499" s="43" t="s">
        <v>412</v>
      </c>
      <c r="N499" s="43" t="s">
        <v>413</v>
      </c>
      <c r="O499" s="43" t="s">
        <v>414</v>
      </c>
      <c r="P499" s="44">
        <v>2632.9501248900001</v>
      </c>
      <c r="Q499" s="44">
        <v>5916.7802001399996</v>
      </c>
      <c r="R499" s="45">
        <v>9.3119999999999994E-2</v>
      </c>
      <c r="S499" s="45">
        <v>8.1290569999999995</v>
      </c>
      <c r="T499" s="45">
        <v>0.78300000000000003</v>
      </c>
      <c r="U499" s="45">
        <v>0.6</v>
      </c>
      <c r="V499" s="45">
        <f t="shared" si="14"/>
        <v>1.1107587610559998E-3</v>
      </c>
      <c r="W499" s="45">
        <f t="shared" si="15"/>
        <v>0.17873812853092</v>
      </c>
    </row>
    <row r="500" spans="1:23" x14ac:dyDescent="0.2">
      <c r="A500" s="43">
        <v>17139</v>
      </c>
      <c r="B500" s="43">
        <v>17128</v>
      </c>
      <c r="C500" s="43">
        <v>4110</v>
      </c>
      <c r="D500" s="43">
        <v>4110</v>
      </c>
      <c r="E500" s="43" t="s">
        <v>372</v>
      </c>
      <c r="F500" s="43" t="s">
        <v>404</v>
      </c>
      <c r="G500" s="44">
        <v>0.17212137706799999</v>
      </c>
      <c r="H500" s="44">
        <v>6.9655099999999998E-2</v>
      </c>
      <c r="I500" s="43" t="s">
        <v>405</v>
      </c>
      <c r="J500" s="43" t="s">
        <v>406</v>
      </c>
      <c r="K500" s="43">
        <v>5</v>
      </c>
      <c r="L500" s="43">
        <v>40</v>
      </c>
      <c r="M500" s="43" t="s">
        <v>412</v>
      </c>
      <c r="N500" s="43" t="s">
        <v>413</v>
      </c>
      <c r="O500" s="43" t="s">
        <v>414</v>
      </c>
      <c r="P500" s="44">
        <v>1004.97316658</v>
      </c>
      <c r="Q500" s="44">
        <v>7497.5771947100002</v>
      </c>
      <c r="R500" s="45">
        <v>9.3119999999999994E-2</v>
      </c>
      <c r="S500" s="45">
        <v>8.1290569999999995</v>
      </c>
      <c r="T500" s="45">
        <v>0.78300000000000003</v>
      </c>
      <c r="U500" s="45">
        <v>0.6</v>
      </c>
      <c r="V500" s="45">
        <f t="shared" si="14"/>
        <v>1.4075233919039996E-3</v>
      </c>
      <c r="W500" s="45">
        <f t="shared" si="15"/>
        <v>0.22649211129628</v>
      </c>
    </row>
    <row r="501" spans="1:23" x14ac:dyDescent="0.2">
      <c r="A501" s="43">
        <v>17141</v>
      </c>
      <c r="B501" s="43">
        <v>17130</v>
      </c>
      <c r="C501" s="43">
        <v>4110</v>
      </c>
      <c r="D501" s="43">
        <v>4110</v>
      </c>
      <c r="E501" s="43" t="s">
        <v>372</v>
      </c>
      <c r="F501" s="43" t="s">
        <v>404</v>
      </c>
      <c r="G501" s="44">
        <v>1.00508833514</v>
      </c>
      <c r="H501" s="44">
        <v>0.40674500000000002</v>
      </c>
      <c r="I501" s="43" t="s">
        <v>405</v>
      </c>
      <c r="J501" s="43" t="s">
        <v>406</v>
      </c>
      <c r="K501" s="43">
        <v>5</v>
      </c>
      <c r="L501" s="43">
        <v>40</v>
      </c>
      <c r="M501" s="43" t="s">
        <v>412</v>
      </c>
      <c r="N501" s="43" t="s">
        <v>413</v>
      </c>
      <c r="O501" s="43" t="s">
        <v>414</v>
      </c>
      <c r="P501" s="44">
        <v>3087.3489695799999</v>
      </c>
      <c r="Q501" s="44">
        <v>43781.472752299997</v>
      </c>
      <c r="R501" s="45">
        <v>9.3119999999999994E-2</v>
      </c>
      <c r="S501" s="45">
        <v>8.1290569999999995</v>
      </c>
      <c r="T501" s="45">
        <v>0.78300000000000003</v>
      </c>
      <c r="U501" s="45">
        <v>0.6</v>
      </c>
      <c r="V501" s="45">
        <f t="shared" si="14"/>
        <v>8.2191124847999977E-3</v>
      </c>
      <c r="W501" s="45">
        <f t="shared" si="15"/>
        <v>1.322581315786</v>
      </c>
    </row>
    <row r="502" spans="1:23" x14ac:dyDescent="0.2">
      <c r="A502" s="43">
        <v>17142</v>
      </c>
      <c r="B502" s="43">
        <v>17131</v>
      </c>
      <c r="C502" s="43">
        <v>4110</v>
      </c>
      <c r="D502" s="43">
        <v>4110</v>
      </c>
      <c r="E502" s="43" t="s">
        <v>372</v>
      </c>
      <c r="F502" s="43" t="s">
        <v>404</v>
      </c>
      <c r="G502" s="44">
        <v>0.135174874833</v>
      </c>
      <c r="H502" s="44">
        <v>5.4703300000000003E-2</v>
      </c>
      <c r="I502" s="43" t="s">
        <v>405</v>
      </c>
      <c r="J502" s="43" t="s">
        <v>406</v>
      </c>
      <c r="K502" s="43">
        <v>5</v>
      </c>
      <c r="L502" s="43">
        <v>40</v>
      </c>
      <c r="M502" s="43" t="s">
        <v>412</v>
      </c>
      <c r="N502" s="43" t="s">
        <v>413</v>
      </c>
      <c r="O502" s="43" t="s">
        <v>414</v>
      </c>
      <c r="P502" s="44">
        <v>1421.49817525</v>
      </c>
      <c r="Q502" s="44">
        <v>5888.1939948899999</v>
      </c>
      <c r="R502" s="45">
        <v>9.3119999999999994E-2</v>
      </c>
      <c r="S502" s="45">
        <v>8.1290569999999995</v>
      </c>
      <c r="T502" s="45">
        <v>0.78300000000000003</v>
      </c>
      <c r="U502" s="45">
        <v>0.6</v>
      </c>
      <c r="V502" s="45">
        <f t="shared" si="14"/>
        <v>1.1053917712319998E-3</v>
      </c>
      <c r="W502" s="45">
        <f t="shared" si="15"/>
        <v>0.17787449751524001</v>
      </c>
    </row>
    <row r="503" spans="1:23" x14ac:dyDescent="0.2">
      <c r="A503" s="43">
        <v>17144</v>
      </c>
      <c r="B503" s="43">
        <v>17133</v>
      </c>
      <c r="C503" s="43">
        <v>4110</v>
      </c>
      <c r="D503" s="43">
        <v>4110</v>
      </c>
      <c r="E503" s="43" t="s">
        <v>372</v>
      </c>
      <c r="F503" s="43" t="s">
        <v>404</v>
      </c>
      <c r="G503" s="44">
        <v>1.80290799384E-2</v>
      </c>
      <c r="H503" s="44">
        <v>7.2961099999999997E-3</v>
      </c>
      <c r="I503" s="43" t="s">
        <v>405</v>
      </c>
      <c r="J503" s="43" t="s">
        <v>406</v>
      </c>
      <c r="K503" s="43">
        <v>5</v>
      </c>
      <c r="L503" s="43">
        <v>40</v>
      </c>
      <c r="M503" s="43" t="s">
        <v>412</v>
      </c>
      <c r="N503" s="43" t="s">
        <v>413</v>
      </c>
      <c r="O503" s="43" t="s">
        <v>414</v>
      </c>
      <c r="P503" s="44">
        <v>667.85737108900003</v>
      </c>
      <c r="Q503" s="44">
        <v>785.34358073299995</v>
      </c>
      <c r="R503" s="45">
        <v>9.3119999999999994E-2</v>
      </c>
      <c r="S503" s="45">
        <v>8.1290569999999995</v>
      </c>
      <c r="T503" s="45">
        <v>0.78300000000000003</v>
      </c>
      <c r="U503" s="45">
        <v>0.6</v>
      </c>
      <c r="V503" s="45">
        <f t="shared" si="14"/>
        <v>1.4743278661439997E-4</v>
      </c>
      <c r="W503" s="45">
        <f t="shared" si="15"/>
        <v>2.3724197627308E-2</v>
      </c>
    </row>
    <row r="504" spans="1:23" x14ac:dyDescent="0.2">
      <c r="A504" s="43">
        <v>17145</v>
      </c>
      <c r="B504" s="43">
        <v>17134</v>
      </c>
      <c r="C504" s="43">
        <v>4110</v>
      </c>
      <c r="D504" s="43">
        <v>4110</v>
      </c>
      <c r="E504" s="43" t="s">
        <v>372</v>
      </c>
      <c r="F504" s="43" t="s">
        <v>404</v>
      </c>
      <c r="G504" s="44">
        <v>0.108269929593</v>
      </c>
      <c r="H504" s="44">
        <v>4.3815300000000001E-2</v>
      </c>
      <c r="I504" s="43" t="s">
        <v>405</v>
      </c>
      <c r="J504" s="43" t="s">
        <v>406</v>
      </c>
      <c r="K504" s="43">
        <v>5</v>
      </c>
      <c r="L504" s="43">
        <v>40</v>
      </c>
      <c r="M504" s="43" t="s">
        <v>412</v>
      </c>
      <c r="N504" s="43" t="s">
        <v>413</v>
      </c>
      <c r="O504" s="43" t="s">
        <v>414</v>
      </c>
      <c r="P504" s="44">
        <v>2238.6334784300002</v>
      </c>
      <c r="Q504" s="44">
        <v>4716.2192681300003</v>
      </c>
      <c r="R504" s="45">
        <v>9.3119999999999994E-2</v>
      </c>
      <c r="S504" s="45">
        <v>8.1290569999999995</v>
      </c>
      <c r="T504" s="45">
        <v>0.78300000000000003</v>
      </c>
      <c r="U504" s="45">
        <v>0.6</v>
      </c>
      <c r="V504" s="45">
        <f t="shared" si="14"/>
        <v>8.853775197119998E-4</v>
      </c>
      <c r="W504" s="45">
        <f t="shared" si="15"/>
        <v>0.14247082846884002</v>
      </c>
    </row>
    <row r="505" spans="1:23" x14ac:dyDescent="0.2">
      <c r="A505" s="43">
        <v>17150</v>
      </c>
      <c r="B505" s="43">
        <v>17139</v>
      </c>
      <c r="C505" s="43">
        <v>4110</v>
      </c>
      <c r="D505" s="43">
        <v>4110</v>
      </c>
      <c r="E505" s="43" t="s">
        <v>372</v>
      </c>
      <c r="F505" s="43" t="s">
        <v>404</v>
      </c>
      <c r="G505" s="44">
        <v>0.12613980882699999</v>
      </c>
      <c r="H505" s="44">
        <v>5.1047000000000002E-2</v>
      </c>
      <c r="I505" s="43" t="s">
        <v>405</v>
      </c>
      <c r="J505" s="43" t="s">
        <v>406</v>
      </c>
      <c r="K505" s="43">
        <v>5</v>
      </c>
      <c r="L505" s="43">
        <v>40</v>
      </c>
      <c r="M505" s="43" t="s">
        <v>412</v>
      </c>
      <c r="N505" s="43" t="s">
        <v>413</v>
      </c>
      <c r="O505" s="43" t="s">
        <v>414</v>
      </c>
      <c r="P505" s="44">
        <v>1411.7629610199999</v>
      </c>
      <c r="Q505" s="44">
        <v>5494.6280939400003</v>
      </c>
      <c r="R505" s="45">
        <v>9.3119999999999994E-2</v>
      </c>
      <c r="S505" s="45">
        <v>8.1290569999999995</v>
      </c>
      <c r="T505" s="45">
        <v>0.78300000000000003</v>
      </c>
      <c r="U505" s="45">
        <v>0.6</v>
      </c>
      <c r="V505" s="45">
        <f t="shared" si="14"/>
        <v>1.03150877088E-3</v>
      </c>
      <c r="W505" s="45">
        <f t="shared" si="15"/>
        <v>0.16598558907159999</v>
      </c>
    </row>
    <row r="506" spans="1:23" x14ac:dyDescent="0.2">
      <c r="A506" s="43">
        <v>17152</v>
      </c>
      <c r="B506" s="43">
        <v>17141</v>
      </c>
      <c r="C506" s="43">
        <v>4110</v>
      </c>
      <c r="D506" s="43">
        <v>4110</v>
      </c>
      <c r="E506" s="43" t="s">
        <v>372</v>
      </c>
      <c r="F506" s="43" t="s">
        <v>404</v>
      </c>
      <c r="G506" s="44">
        <v>0.59224333961700004</v>
      </c>
      <c r="H506" s="44">
        <v>0.239672</v>
      </c>
      <c r="I506" s="43" t="s">
        <v>405</v>
      </c>
      <c r="J506" s="43" t="s">
        <v>406</v>
      </c>
      <c r="K506" s="43">
        <v>5</v>
      </c>
      <c r="L506" s="43">
        <v>40</v>
      </c>
      <c r="M506" s="43" t="s">
        <v>412</v>
      </c>
      <c r="N506" s="43" t="s">
        <v>413</v>
      </c>
      <c r="O506" s="43" t="s">
        <v>414</v>
      </c>
      <c r="P506" s="44">
        <v>1771.3958682099999</v>
      </c>
      <c r="Q506" s="44">
        <v>25798.0166813</v>
      </c>
      <c r="R506" s="45">
        <v>9.3119999999999994E-2</v>
      </c>
      <c r="S506" s="45">
        <v>8.1290569999999995</v>
      </c>
      <c r="T506" s="45">
        <v>0.78300000000000003</v>
      </c>
      <c r="U506" s="45">
        <v>0.6</v>
      </c>
      <c r="V506" s="45">
        <f t="shared" si="14"/>
        <v>4.8430616908799991E-3</v>
      </c>
      <c r="W506" s="45">
        <f t="shared" si="15"/>
        <v>0.77932293972160005</v>
      </c>
    </row>
    <row r="507" spans="1:23" x14ac:dyDescent="0.2">
      <c r="A507" s="43">
        <v>17155</v>
      </c>
      <c r="B507" s="43">
        <v>17144</v>
      </c>
      <c r="C507" s="43">
        <v>4110</v>
      </c>
      <c r="D507" s="43">
        <v>4110</v>
      </c>
      <c r="E507" s="43" t="s">
        <v>372</v>
      </c>
      <c r="F507" s="43" t="s">
        <v>404</v>
      </c>
      <c r="G507" s="44">
        <v>0.233772433231</v>
      </c>
      <c r="H507" s="44">
        <v>9.4604400000000005E-2</v>
      </c>
      <c r="I507" s="43" t="s">
        <v>405</v>
      </c>
      <c r="J507" s="43" t="s">
        <v>406</v>
      </c>
      <c r="K507" s="43">
        <v>5</v>
      </c>
      <c r="L507" s="43">
        <v>40</v>
      </c>
      <c r="M507" s="43" t="s">
        <v>412</v>
      </c>
      <c r="N507" s="43" t="s">
        <v>413</v>
      </c>
      <c r="O507" s="43" t="s">
        <v>414</v>
      </c>
      <c r="P507" s="44">
        <v>955.33742725599996</v>
      </c>
      <c r="Q507" s="44">
        <v>10183.086459100001</v>
      </c>
      <c r="R507" s="45">
        <v>9.3119999999999994E-2</v>
      </c>
      <c r="S507" s="45">
        <v>8.1290569999999995</v>
      </c>
      <c r="T507" s="45">
        <v>0.78300000000000003</v>
      </c>
      <c r="U507" s="45">
        <v>0.6</v>
      </c>
      <c r="V507" s="45">
        <f t="shared" si="14"/>
        <v>1.9116748949759995E-3</v>
      </c>
      <c r="W507" s="45">
        <f t="shared" si="15"/>
        <v>0.30761782402032001</v>
      </c>
    </row>
    <row r="508" spans="1:23" x14ac:dyDescent="0.2">
      <c r="A508" s="43">
        <v>17156</v>
      </c>
      <c r="B508" s="43">
        <v>17145</v>
      </c>
      <c r="C508" s="43">
        <v>4110</v>
      </c>
      <c r="D508" s="43">
        <v>4110</v>
      </c>
      <c r="E508" s="43" t="s">
        <v>372</v>
      </c>
      <c r="F508" s="43" t="s">
        <v>404</v>
      </c>
      <c r="G508" s="44">
        <v>7.9105046713400004E-2</v>
      </c>
      <c r="H508" s="44">
        <v>3.2012699999999998E-2</v>
      </c>
      <c r="I508" s="43" t="s">
        <v>405</v>
      </c>
      <c r="J508" s="43" t="s">
        <v>406</v>
      </c>
      <c r="K508" s="43">
        <v>5</v>
      </c>
      <c r="L508" s="43">
        <v>40</v>
      </c>
      <c r="M508" s="43" t="s">
        <v>412</v>
      </c>
      <c r="N508" s="43" t="s">
        <v>413</v>
      </c>
      <c r="O508" s="43" t="s">
        <v>414</v>
      </c>
      <c r="P508" s="44">
        <v>594.57015324600002</v>
      </c>
      <c r="Q508" s="44">
        <v>3445.8020515899998</v>
      </c>
      <c r="R508" s="45">
        <v>9.3119999999999994E-2</v>
      </c>
      <c r="S508" s="45">
        <v>8.1290569999999995</v>
      </c>
      <c r="T508" s="45">
        <v>0.78300000000000003</v>
      </c>
      <c r="U508" s="45">
        <v>0.6</v>
      </c>
      <c r="V508" s="45">
        <f t="shared" si="14"/>
        <v>6.4688190940799984E-4</v>
      </c>
      <c r="W508" s="45">
        <f t="shared" si="15"/>
        <v>0.10409322520955999</v>
      </c>
    </row>
    <row r="509" spans="1:23" x14ac:dyDescent="0.2">
      <c r="A509" s="43">
        <v>17158</v>
      </c>
      <c r="B509" s="43">
        <v>17147</v>
      </c>
      <c r="C509" s="43">
        <v>4110</v>
      </c>
      <c r="D509" s="43">
        <v>4110</v>
      </c>
      <c r="E509" s="43" t="s">
        <v>372</v>
      </c>
      <c r="F509" s="43" t="s">
        <v>404</v>
      </c>
      <c r="G509" s="44">
        <v>5.3032923428399999E-2</v>
      </c>
      <c r="H509" s="44">
        <v>2.14617E-2</v>
      </c>
      <c r="I509" s="43" t="s">
        <v>405</v>
      </c>
      <c r="J509" s="43" t="s">
        <v>406</v>
      </c>
      <c r="K509" s="43">
        <v>5</v>
      </c>
      <c r="L509" s="43">
        <v>40</v>
      </c>
      <c r="M509" s="43" t="s">
        <v>412</v>
      </c>
      <c r="N509" s="43" t="s">
        <v>413</v>
      </c>
      <c r="O509" s="43" t="s">
        <v>414</v>
      </c>
      <c r="P509" s="44">
        <v>807.32348004699998</v>
      </c>
      <c r="Q509" s="44">
        <v>2310.1049040900002</v>
      </c>
      <c r="R509" s="45">
        <v>9.3119999999999994E-2</v>
      </c>
      <c r="S509" s="45">
        <v>8.1290569999999995</v>
      </c>
      <c r="T509" s="45">
        <v>0.78300000000000003</v>
      </c>
      <c r="U509" s="45">
        <v>0.6</v>
      </c>
      <c r="V509" s="45">
        <f t="shared" si="14"/>
        <v>4.3367743036799996E-4</v>
      </c>
      <c r="W509" s="45">
        <f t="shared" si="15"/>
        <v>6.9785353046760007E-2</v>
      </c>
    </row>
    <row r="510" spans="1:23" x14ac:dyDescent="0.2">
      <c r="A510" s="43">
        <v>17168</v>
      </c>
      <c r="B510" s="43">
        <v>17157</v>
      </c>
      <c r="C510" s="43">
        <v>4110</v>
      </c>
      <c r="D510" s="43">
        <v>4110</v>
      </c>
      <c r="E510" s="43" t="s">
        <v>372</v>
      </c>
      <c r="F510" s="43" t="s">
        <v>404</v>
      </c>
      <c r="G510" s="44">
        <v>3.9256875128599999E-3</v>
      </c>
      <c r="H510" s="44">
        <v>1.5886699999999999E-3</v>
      </c>
      <c r="I510" s="43" t="s">
        <v>405</v>
      </c>
      <c r="J510" s="43" t="s">
        <v>406</v>
      </c>
      <c r="K510" s="43">
        <v>5</v>
      </c>
      <c r="L510" s="43">
        <v>40</v>
      </c>
      <c r="M510" s="43" t="s">
        <v>412</v>
      </c>
      <c r="N510" s="43" t="s">
        <v>413</v>
      </c>
      <c r="O510" s="43" t="s">
        <v>414</v>
      </c>
      <c r="P510" s="44">
        <v>371.17173914799997</v>
      </c>
      <c r="Q510" s="44">
        <v>171.00226404899999</v>
      </c>
      <c r="R510" s="45">
        <v>9.3119999999999994E-2</v>
      </c>
      <c r="S510" s="45">
        <v>8.1290569999999995</v>
      </c>
      <c r="T510" s="45">
        <v>0.78300000000000003</v>
      </c>
      <c r="U510" s="45">
        <v>0.6</v>
      </c>
      <c r="V510" s="45">
        <f t="shared" si="14"/>
        <v>3.2102318236799988E-5</v>
      </c>
      <c r="W510" s="45">
        <f t="shared" si="15"/>
        <v>5.165755593676E-3</v>
      </c>
    </row>
    <row r="511" spans="1:23" x14ac:dyDescent="0.2">
      <c r="A511" s="43">
        <v>17170</v>
      </c>
      <c r="B511" s="43">
        <v>17159</v>
      </c>
      <c r="C511" s="43">
        <v>4110</v>
      </c>
      <c r="D511" s="43">
        <v>4110</v>
      </c>
      <c r="E511" s="43" t="s">
        <v>372</v>
      </c>
      <c r="F511" s="43" t="s">
        <v>404</v>
      </c>
      <c r="G511" s="44">
        <v>8.90913152262E-3</v>
      </c>
      <c r="H511" s="44">
        <v>3.6053999999999999E-3</v>
      </c>
      <c r="I511" s="43" t="s">
        <v>405</v>
      </c>
      <c r="J511" s="43" t="s">
        <v>406</v>
      </c>
      <c r="K511" s="43">
        <v>5</v>
      </c>
      <c r="L511" s="43">
        <v>40</v>
      </c>
      <c r="M511" s="43" t="s">
        <v>412</v>
      </c>
      <c r="N511" s="43" t="s">
        <v>413</v>
      </c>
      <c r="O511" s="43" t="s">
        <v>414</v>
      </c>
      <c r="P511" s="44">
        <v>398.39333416699998</v>
      </c>
      <c r="Q511" s="44">
        <v>388.08021680000002</v>
      </c>
      <c r="R511" s="45">
        <v>9.3119999999999994E-2</v>
      </c>
      <c r="S511" s="45">
        <v>8.1290569999999995</v>
      </c>
      <c r="T511" s="45">
        <v>0.78300000000000003</v>
      </c>
      <c r="U511" s="45">
        <v>0.6</v>
      </c>
      <c r="V511" s="45">
        <f t="shared" si="14"/>
        <v>7.2854462015999993E-5</v>
      </c>
      <c r="W511" s="45">
        <f t="shared" si="15"/>
        <v>1.1723400843119999E-2</v>
      </c>
    </row>
    <row r="512" spans="1:23" x14ac:dyDescent="0.2">
      <c r="A512" s="43">
        <v>17177</v>
      </c>
      <c r="B512" s="43">
        <v>17166</v>
      </c>
      <c r="C512" s="43">
        <v>4110</v>
      </c>
      <c r="D512" s="43">
        <v>4110</v>
      </c>
      <c r="E512" s="43" t="s">
        <v>372</v>
      </c>
      <c r="F512" s="43" t="s">
        <v>404</v>
      </c>
      <c r="G512" s="44">
        <v>0.28781568050299999</v>
      </c>
      <c r="H512" s="44">
        <v>0.116475</v>
      </c>
      <c r="I512" s="43" t="s">
        <v>405</v>
      </c>
      <c r="J512" s="43" t="s">
        <v>406</v>
      </c>
      <c r="K512" s="43">
        <v>5</v>
      </c>
      <c r="L512" s="43">
        <v>40</v>
      </c>
      <c r="M512" s="43" t="s">
        <v>412</v>
      </c>
      <c r="N512" s="43" t="s">
        <v>413</v>
      </c>
      <c r="O512" s="43" t="s">
        <v>414</v>
      </c>
      <c r="P512" s="44">
        <v>1956.1959533700001</v>
      </c>
      <c r="Q512" s="44">
        <v>12537.200893699999</v>
      </c>
      <c r="R512" s="45">
        <v>9.3119999999999994E-2</v>
      </c>
      <c r="S512" s="45">
        <v>8.1290569999999995</v>
      </c>
      <c r="T512" s="45">
        <v>0.78300000000000003</v>
      </c>
      <c r="U512" s="45">
        <v>0.6</v>
      </c>
      <c r="V512" s="45">
        <f t="shared" si="14"/>
        <v>2.3536149839999995E-3</v>
      </c>
      <c r="W512" s="45">
        <f t="shared" si="15"/>
        <v>0.37873276562999997</v>
      </c>
    </row>
    <row r="513" spans="1:23" x14ac:dyDescent="0.2">
      <c r="A513" s="43">
        <v>17190</v>
      </c>
      <c r="B513" s="43">
        <v>17179</v>
      </c>
      <c r="C513" s="43">
        <v>4110</v>
      </c>
      <c r="D513" s="43">
        <v>4110</v>
      </c>
      <c r="E513" s="43" t="s">
        <v>372</v>
      </c>
      <c r="F513" s="43" t="s">
        <v>404</v>
      </c>
      <c r="G513" s="44">
        <v>2.7181847352599999</v>
      </c>
      <c r="H513" s="44">
        <v>1.1000099999999999</v>
      </c>
      <c r="I513" s="43" t="s">
        <v>405</v>
      </c>
      <c r="J513" s="43" t="s">
        <v>406</v>
      </c>
      <c r="K513" s="43">
        <v>5</v>
      </c>
      <c r="L513" s="43">
        <v>40</v>
      </c>
      <c r="M513" s="43" t="s">
        <v>412</v>
      </c>
      <c r="N513" s="43" t="s">
        <v>413</v>
      </c>
      <c r="O513" s="43" t="s">
        <v>414</v>
      </c>
      <c r="P513" s="44">
        <v>7549.1644675899997</v>
      </c>
      <c r="Q513" s="44">
        <v>118403.653452</v>
      </c>
      <c r="R513" s="45">
        <v>9.3119999999999994E-2</v>
      </c>
      <c r="S513" s="45">
        <v>8.1290569999999995</v>
      </c>
      <c r="T513" s="45">
        <v>0.78300000000000003</v>
      </c>
      <c r="U513" s="45">
        <v>0.6</v>
      </c>
      <c r="V513" s="45">
        <f t="shared" si="14"/>
        <v>2.2227946070399997E-2</v>
      </c>
      <c r="W513" s="45">
        <f t="shared" si="15"/>
        <v>3.576817596228</v>
      </c>
    </row>
    <row r="514" spans="1:23" x14ac:dyDescent="0.2">
      <c r="A514" s="43">
        <v>17193</v>
      </c>
      <c r="B514" s="43">
        <v>17182</v>
      </c>
      <c r="C514" s="43">
        <v>4110</v>
      </c>
      <c r="D514" s="43">
        <v>4110</v>
      </c>
      <c r="E514" s="43" t="s">
        <v>372</v>
      </c>
      <c r="F514" s="43" t="s">
        <v>404</v>
      </c>
      <c r="G514" s="44">
        <v>8.4226230569500002E-2</v>
      </c>
      <c r="H514" s="44">
        <v>3.40851E-2</v>
      </c>
      <c r="I514" s="43" t="s">
        <v>405</v>
      </c>
      <c r="J514" s="43" t="s">
        <v>406</v>
      </c>
      <c r="K514" s="43">
        <v>5</v>
      </c>
      <c r="L514" s="43">
        <v>40</v>
      </c>
      <c r="M514" s="43" t="s">
        <v>412</v>
      </c>
      <c r="N514" s="43" t="s">
        <v>413</v>
      </c>
      <c r="O514" s="43" t="s">
        <v>414</v>
      </c>
      <c r="P514" s="44">
        <v>484.162846</v>
      </c>
      <c r="Q514" s="44">
        <v>3668.8799280399999</v>
      </c>
      <c r="R514" s="45">
        <v>9.3119999999999994E-2</v>
      </c>
      <c r="S514" s="45">
        <v>8.1290569999999995</v>
      </c>
      <c r="T514" s="45">
        <v>0.78300000000000003</v>
      </c>
      <c r="U514" s="45">
        <v>0.6</v>
      </c>
      <c r="V514" s="45">
        <f t="shared" si="14"/>
        <v>6.8875897910399984E-4</v>
      </c>
      <c r="W514" s="45">
        <f t="shared" si="15"/>
        <v>0.11083188830028</v>
      </c>
    </row>
    <row r="515" spans="1:23" x14ac:dyDescent="0.2">
      <c r="A515" s="43">
        <v>17194</v>
      </c>
      <c r="B515" s="43">
        <v>17183</v>
      </c>
      <c r="C515" s="43">
        <v>4110</v>
      </c>
      <c r="D515" s="43">
        <v>4110</v>
      </c>
      <c r="E515" s="43" t="s">
        <v>372</v>
      </c>
      <c r="F515" s="43" t="s">
        <v>404</v>
      </c>
      <c r="G515" s="44">
        <v>3.0704254787899998</v>
      </c>
      <c r="H515" s="44">
        <v>1.2425600000000001</v>
      </c>
      <c r="I515" s="43" t="s">
        <v>405</v>
      </c>
      <c r="J515" s="43" t="s">
        <v>406</v>
      </c>
      <c r="K515" s="43">
        <v>5</v>
      </c>
      <c r="L515" s="43">
        <v>40</v>
      </c>
      <c r="M515" s="43" t="s">
        <v>412</v>
      </c>
      <c r="N515" s="43" t="s">
        <v>413</v>
      </c>
      <c r="O515" s="43" t="s">
        <v>414</v>
      </c>
      <c r="P515" s="44">
        <v>5149.7289438500002</v>
      </c>
      <c r="Q515" s="44">
        <v>133747.19886599999</v>
      </c>
      <c r="R515" s="45">
        <v>9.3119999999999994E-2</v>
      </c>
      <c r="S515" s="45">
        <v>8.1290569999999995</v>
      </c>
      <c r="T515" s="45">
        <v>0.78300000000000003</v>
      </c>
      <c r="U515" s="45">
        <v>0.6</v>
      </c>
      <c r="V515" s="45">
        <f t="shared" ref="V515:V578" si="16">H515*R515*(1-T515)</f>
        <v>2.5108459622399999E-2</v>
      </c>
      <c r="W515" s="45">
        <f t="shared" ref="W515:W578" si="17">H515*S515*(1-U515)</f>
        <v>4.0403364263680004</v>
      </c>
    </row>
    <row r="516" spans="1:23" x14ac:dyDescent="0.2">
      <c r="A516" s="43">
        <v>17199</v>
      </c>
      <c r="B516" s="43">
        <v>17188</v>
      </c>
      <c r="C516" s="43">
        <v>4110</v>
      </c>
      <c r="D516" s="43">
        <v>4110</v>
      </c>
      <c r="E516" s="43" t="s">
        <v>372</v>
      </c>
      <c r="F516" s="43" t="s">
        <v>404</v>
      </c>
      <c r="G516" s="44">
        <v>1.6540016617100001E-2</v>
      </c>
      <c r="H516" s="44">
        <v>6.6935099999999997E-3</v>
      </c>
      <c r="I516" s="43" t="s">
        <v>405</v>
      </c>
      <c r="J516" s="43" t="s">
        <v>406</v>
      </c>
      <c r="K516" s="43">
        <v>5</v>
      </c>
      <c r="L516" s="43">
        <v>40</v>
      </c>
      <c r="M516" s="43" t="s">
        <v>412</v>
      </c>
      <c r="N516" s="43" t="s">
        <v>413</v>
      </c>
      <c r="O516" s="43" t="s">
        <v>414</v>
      </c>
      <c r="P516" s="44">
        <v>808.40815385799999</v>
      </c>
      <c r="Q516" s="44">
        <v>720.480241912</v>
      </c>
      <c r="R516" s="45">
        <v>9.3119999999999994E-2</v>
      </c>
      <c r="S516" s="45">
        <v>8.1290569999999995</v>
      </c>
      <c r="T516" s="45">
        <v>0.78300000000000003</v>
      </c>
      <c r="U516" s="45">
        <v>0.6</v>
      </c>
      <c r="V516" s="45">
        <f t="shared" si="16"/>
        <v>1.3525602431039999E-4</v>
      </c>
      <c r="W516" s="45">
        <f t="shared" si="17"/>
        <v>2.1764769728027999E-2</v>
      </c>
    </row>
    <row r="517" spans="1:23" x14ac:dyDescent="0.2">
      <c r="A517" s="43">
        <v>17200</v>
      </c>
      <c r="B517" s="43">
        <v>17189</v>
      </c>
      <c r="C517" s="43">
        <v>4110</v>
      </c>
      <c r="D517" s="43">
        <v>4110</v>
      </c>
      <c r="E517" s="43" t="s">
        <v>372</v>
      </c>
      <c r="F517" s="43" t="s">
        <v>404</v>
      </c>
      <c r="G517" s="44">
        <v>2.2777601842199999</v>
      </c>
      <c r="H517" s="44">
        <v>0.92177699999999996</v>
      </c>
      <c r="I517" s="43" t="s">
        <v>405</v>
      </c>
      <c r="J517" s="43" t="s">
        <v>406</v>
      </c>
      <c r="K517" s="43">
        <v>5</v>
      </c>
      <c r="L517" s="43">
        <v>40</v>
      </c>
      <c r="M517" s="43" t="s">
        <v>412</v>
      </c>
      <c r="N517" s="43" t="s">
        <v>413</v>
      </c>
      <c r="O517" s="43" t="s">
        <v>414</v>
      </c>
      <c r="P517" s="44">
        <v>14223.1420213</v>
      </c>
      <c r="Q517" s="44">
        <v>99218.836748200003</v>
      </c>
      <c r="R517" s="45">
        <v>9.3119999999999994E-2</v>
      </c>
      <c r="S517" s="45">
        <v>8.1290569999999995</v>
      </c>
      <c r="T517" s="45">
        <v>0.78300000000000003</v>
      </c>
      <c r="U517" s="45">
        <v>0.6</v>
      </c>
      <c r="V517" s="45">
        <f t="shared" si="16"/>
        <v>1.8626384710079994E-2</v>
      </c>
      <c r="W517" s="45">
        <f t="shared" si="17"/>
        <v>2.9972711097155997</v>
      </c>
    </row>
    <row r="518" spans="1:23" x14ac:dyDescent="0.2">
      <c r="A518" s="43">
        <v>17240</v>
      </c>
      <c r="B518" s="43">
        <v>17229</v>
      </c>
      <c r="C518" s="43">
        <v>4110</v>
      </c>
      <c r="D518" s="43">
        <v>4110</v>
      </c>
      <c r="E518" s="43" t="s">
        <v>372</v>
      </c>
      <c r="F518" s="43" t="s">
        <v>426</v>
      </c>
      <c r="G518" s="44">
        <v>0.21637189324600001</v>
      </c>
      <c r="H518" s="44">
        <v>8.7562600000000004E-2</v>
      </c>
      <c r="I518" s="43" t="s">
        <v>405</v>
      </c>
      <c r="J518" s="43" t="s">
        <v>406</v>
      </c>
      <c r="K518" s="43">
        <v>5</v>
      </c>
      <c r="L518" s="43">
        <v>40</v>
      </c>
      <c r="M518" s="43" t="s">
        <v>412</v>
      </c>
      <c r="N518" s="43" t="s">
        <v>413</v>
      </c>
      <c r="O518" s="43" t="s">
        <v>414</v>
      </c>
      <c r="P518" s="44">
        <v>475.605890063</v>
      </c>
      <c r="Q518" s="44">
        <v>9425.1219692100003</v>
      </c>
      <c r="R518" s="45">
        <v>9.3119999999999994E-2</v>
      </c>
      <c r="S518" s="45">
        <v>8.1290569999999995</v>
      </c>
      <c r="T518" s="45">
        <v>0.78300000000000003</v>
      </c>
      <c r="U518" s="45">
        <v>0.6</v>
      </c>
      <c r="V518" s="45">
        <f t="shared" si="16"/>
        <v>1.7693809607039997E-3</v>
      </c>
      <c r="W518" s="45">
        <f t="shared" si="17"/>
        <v>0.28472054658728002</v>
      </c>
    </row>
    <row r="519" spans="1:23" x14ac:dyDescent="0.2">
      <c r="A519" s="43">
        <v>17242</v>
      </c>
      <c r="B519" s="43">
        <v>17231</v>
      </c>
      <c r="C519" s="43">
        <v>4110</v>
      </c>
      <c r="D519" s="43">
        <v>4110</v>
      </c>
      <c r="E519" s="43" t="s">
        <v>372</v>
      </c>
      <c r="F519" s="43" t="s">
        <v>426</v>
      </c>
      <c r="G519" s="44">
        <v>0.27236538832700002</v>
      </c>
      <c r="H519" s="44">
        <v>0.110222</v>
      </c>
      <c r="I519" s="43" t="s">
        <v>405</v>
      </c>
      <c r="J519" s="43" t="s">
        <v>406</v>
      </c>
      <c r="K519" s="43">
        <v>5</v>
      </c>
      <c r="L519" s="43">
        <v>40</v>
      </c>
      <c r="M519" s="43" t="s">
        <v>412</v>
      </c>
      <c r="N519" s="43" t="s">
        <v>413</v>
      </c>
      <c r="O519" s="43" t="s">
        <v>414</v>
      </c>
      <c r="P519" s="44">
        <v>1998.37366853</v>
      </c>
      <c r="Q519" s="44">
        <v>11864.1888586</v>
      </c>
      <c r="R519" s="45">
        <v>9.3119999999999994E-2</v>
      </c>
      <c r="S519" s="45">
        <v>8.1290569999999995</v>
      </c>
      <c r="T519" s="45">
        <v>0.78300000000000003</v>
      </c>
      <c r="U519" s="45">
        <v>0.6</v>
      </c>
      <c r="V519" s="45">
        <f t="shared" si="16"/>
        <v>2.2272603628799995E-3</v>
      </c>
      <c r="W519" s="45">
        <f t="shared" si="17"/>
        <v>0.35840036826159999</v>
      </c>
    </row>
    <row r="520" spans="1:23" x14ac:dyDescent="0.2">
      <c r="A520" s="43">
        <v>17243</v>
      </c>
      <c r="B520" s="43">
        <v>17232</v>
      </c>
      <c r="C520" s="43">
        <v>4110</v>
      </c>
      <c r="D520" s="43">
        <v>4110</v>
      </c>
      <c r="E520" s="43" t="s">
        <v>372</v>
      </c>
      <c r="F520" s="43" t="s">
        <v>426</v>
      </c>
      <c r="G520" s="44">
        <v>0.12830636249999999</v>
      </c>
      <c r="H520" s="44">
        <v>5.1923700000000003E-2</v>
      </c>
      <c r="I520" s="43" t="s">
        <v>405</v>
      </c>
      <c r="J520" s="43" t="s">
        <v>406</v>
      </c>
      <c r="K520" s="43">
        <v>5</v>
      </c>
      <c r="L520" s="43">
        <v>40</v>
      </c>
      <c r="M520" s="43" t="s">
        <v>412</v>
      </c>
      <c r="N520" s="43" t="s">
        <v>413</v>
      </c>
      <c r="O520" s="43" t="s">
        <v>414</v>
      </c>
      <c r="P520" s="44">
        <v>384.52342138099999</v>
      </c>
      <c r="Q520" s="44">
        <v>5589.0027944200001</v>
      </c>
      <c r="R520" s="45">
        <v>9.3119999999999994E-2</v>
      </c>
      <c r="S520" s="45">
        <v>8.1290569999999995</v>
      </c>
      <c r="T520" s="45">
        <v>0.78300000000000003</v>
      </c>
      <c r="U520" s="45">
        <v>0.6</v>
      </c>
      <c r="V520" s="45">
        <f t="shared" si="16"/>
        <v>1.0492242828479999E-3</v>
      </c>
      <c r="W520" s="45">
        <f t="shared" si="17"/>
        <v>0.16883628678036</v>
      </c>
    </row>
    <row r="521" spans="1:23" x14ac:dyDescent="0.2">
      <c r="A521" s="43">
        <v>17248</v>
      </c>
      <c r="B521" s="43">
        <v>17237</v>
      </c>
      <c r="C521" s="43">
        <v>4110</v>
      </c>
      <c r="D521" s="43">
        <v>4110</v>
      </c>
      <c r="E521" s="43" t="s">
        <v>372</v>
      </c>
      <c r="F521" s="43" t="s">
        <v>426</v>
      </c>
      <c r="G521" s="44">
        <v>0.71704657347300005</v>
      </c>
      <c r="H521" s="44">
        <v>0.29017799999999999</v>
      </c>
      <c r="I521" s="43" t="s">
        <v>405</v>
      </c>
      <c r="J521" s="43" t="s">
        <v>406</v>
      </c>
      <c r="K521" s="43">
        <v>5</v>
      </c>
      <c r="L521" s="43">
        <v>40</v>
      </c>
      <c r="M521" s="43" t="s">
        <v>412</v>
      </c>
      <c r="N521" s="43" t="s">
        <v>413</v>
      </c>
      <c r="O521" s="43" t="s">
        <v>414</v>
      </c>
      <c r="P521" s="44">
        <v>2641.0131478100002</v>
      </c>
      <c r="Q521" s="44">
        <v>31234.423802400001</v>
      </c>
      <c r="R521" s="45">
        <v>9.3119999999999994E-2</v>
      </c>
      <c r="S521" s="45">
        <v>8.1290569999999995</v>
      </c>
      <c r="T521" s="45">
        <v>0.78300000000000003</v>
      </c>
      <c r="U521" s="45">
        <v>0.6</v>
      </c>
      <c r="V521" s="45">
        <f t="shared" si="16"/>
        <v>5.863638453119999E-3</v>
      </c>
      <c r="W521" s="45">
        <f t="shared" si="17"/>
        <v>0.9435494008584</v>
      </c>
    </row>
    <row r="522" spans="1:23" x14ac:dyDescent="0.2">
      <c r="A522" s="43">
        <v>17276</v>
      </c>
      <c r="B522" s="43">
        <v>17265</v>
      </c>
      <c r="C522" s="43">
        <v>4110</v>
      </c>
      <c r="D522" s="43">
        <v>4110</v>
      </c>
      <c r="E522" s="43" t="s">
        <v>372</v>
      </c>
      <c r="F522" s="43" t="s">
        <v>426</v>
      </c>
      <c r="G522" s="44">
        <v>0.585314639513</v>
      </c>
      <c r="H522" s="44">
        <v>0.236868</v>
      </c>
      <c r="I522" s="43" t="s">
        <v>405</v>
      </c>
      <c r="J522" s="43" t="s">
        <v>406</v>
      </c>
      <c r="K522" s="43">
        <v>5</v>
      </c>
      <c r="L522" s="43">
        <v>40</v>
      </c>
      <c r="M522" s="43" t="s">
        <v>412</v>
      </c>
      <c r="N522" s="43" t="s">
        <v>413</v>
      </c>
      <c r="O522" s="43" t="s">
        <v>414</v>
      </c>
      <c r="P522" s="44">
        <v>2848.0402804800001</v>
      </c>
      <c r="Q522" s="44">
        <v>25496.203712099999</v>
      </c>
      <c r="R522" s="45">
        <v>9.3119999999999994E-2</v>
      </c>
      <c r="S522" s="45">
        <v>8.1290569999999995</v>
      </c>
      <c r="T522" s="45">
        <v>0.78300000000000003</v>
      </c>
      <c r="U522" s="45">
        <v>0.6</v>
      </c>
      <c r="V522" s="45">
        <f t="shared" si="16"/>
        <v>4.786401150719999E-3</v>
      </c>
      <c r="W522" s="45">
        <f t="shared" si="17"/>
        <v>0.77020538939039995</v>
      </c>
    </row>
    <row r="523" spans="1:23" x14ac:dyDescent="0.2">
      <c r="A523" s="43">
        <v>17278</v>
      </c>
      <c r="B523" s="43">
        <v>17267</v>
      </c>
      <c r="C523" s="43">
        <v>4110</v>
      </c>
      <c r="D523" s="43">
        <v>4110</v>
      </c>
      <c r="E523" s="43" t="s">
        <v>372</v>
      </c>
      <c r="F523" s="43" t="s">
        <v>426</v>
      </c>
      <c r="G523" s="44">
        <v>0.15243199979499999</v>
      </c>
      <c r="H523" s="44">
        <v>6.1686999999999999E-2</v>
      </c>
      <c r="I523" s="43" t="s">
        <v>405</v>
      </c>
      <c r="J523" s="43" t="s">
        <v>406</v>
      </c>
      <c r="K523" s="43">
        <v>5</v>
      </c>
      <c r="L523" s="43">
        <v>40</v>
      </c>
      <c r="M523" s="43" t="s">
        <v>412</v>
      </c>
      <c r="N523" s="43" t="s">
        <v>413</v>
      </c>
      <c r="O523" s="43" t="s">
        <v>414</v>
      </c>
      <c r="P523" s="44">
        <v>1387.1517888400001</v>
      </c>
      <c r="Q523" s="44">
        <v>6639.9113513299999</v>
      </c>
      <c r="R523" s="45">
        <v>9.3119999999999994E-2</v>
      </c>
      <c r="S523" s="45">
        <v>8.1290569999999995</v>
      </c>
      <c r="T523" s="45">
        <v>0.78300000000000003</v>
      </c>
      <c r="U523" s="45">
        <v>0.6</v>
      </c>
      <c r="V523" s="45">
        <f t="shared" si="16"/>
        <v>1.2465116764799997E-3</v>
      </c>
      <c r="W523" s="45">
        <f t="shared" si="17"/>
        <v>0.20058285566359998</v>
      </c>
    </row>
    <row r="524" spans="1:23" x14ac:dyDescent="0.2">
      <c r="A524" s="43">
        <v>17279</v>
      </c>
      <c r="B524" s="43">
        <v>17268</v>
      </c>
      <c r="C524" s="43">
        <v>4110</v>
      </c>
      <c r="D524" s="43">
        <v>4110</v>
      </c>
      <c r="E524" s="43" t="s">
        <v>372</v>
      </c>
      <c r="F524" s="43" t="s">
        <v>426</v>
      </c>
      <c r="G524" s="44">
        <v>0.43894851624300002</v>
      </c>
      <c r="H524" s="44">
        <v>0.17763599999999999</v>
      </c>
      <c r="I524" s="43" t="s">
        <v>405</v>
      </c>
      <c r="J524" s="43" t="s">
        <v>406</v>
      </c>
      <c r="K524" s="43">
        <v>5</v>
      </c>
      <c r="L524" s="43">
        <v>40</v>
      </c>
      <c r="M524" s="43" t="s">
        <v>412</v>
      </c>
      <c r="N524" s="43" t="s">
        <v>413</v>
      </c>
      <c r="O524" s="43" t="s">
        <v>414</v>
      </c>
      <c r="P524" s="44">
        <v>3896.07351088</v>
      </c>
      <c r="Q524" s="44">
        <v>19120.5208852</v>
      </c>
      <c r="R524" s="45">
        <v>9.3119999999999994E-2</v>
      </c>
      <c r="S524" s="45">
        <v>8.1290569999999995</v>
      </c>
      <c r="T524" s="45">
        <v>0.78300000000000003</v>
      </c>
      <c r="U524" s="45">
        <v>0.6</v>
      </c>
      <c r="V524" s="45">
        <f t="shared" si="16"/>
        <v>3.5894977574399988E-3</v>
      </c>
      <c r="W524" s="45">
        <f t="shared" si="17"/>
        <v>0.5776052677007999</v>
      </c>
    </row>
    <row r="525" spans="1:23" x14ac:dyDescent="0.2">
      <c r="A525" s="43">
        <v>17706</v>
      </c>
      <c r="B525" s="43">
        <v>17706</v>
      </c>
      <c r="C525" s="43">
        <v>4200</v>
      </c>
      <c r="D525" s="43">
        <v>4200</v>
      </c>
      <c r="E525" s="43" t="s">
        <v>372</v>
      </c>
      <c r="F525" s="43" t="s">
        <v>472</v>
      </c>
      <c r="G525" s="44">
        <v>0.22690110775</v>
      </c>
      <c r="H525" s="44">
        <v>9.1823600000000005E-2</v>
      </c>
      <c r="I525" s="43" t="s">
        <v>405</v>
      </c>
      <c r="J525" s="43" t="s">
        <v>406</v>
      </c>
      <c r="K525" s="43">
        <v>7</v>
      </c>
      <c r="L525" s="43">
        <v>40</v>
      </c>
      <c r="M525" s="43" t="s">
        <v>412</v>
      </c>
      <c r="N525" s="43" t="s">
        <v>545</v>
      </c>
      <c r="O525" s="43" t="s">
        <v>416</v>
      </c>
      <c r="P525" s="44">
        <v>1414.9299140200001</v>
      </c>
      <c r="Q525" s="44">
        <v>9883.7727183999996</v>
      </c>
      <c r="R525" s="45">
        <v>0.115981</v>
      </c>
      <c r="S525" s="45">
        <v>7.558414</v>
      </c>
      <c r="T525" s="45">
        <v>0.78300000000000003</v>
      </c>
      <c r="U525" s="45">
        <v>0.6</v>
      </c>
      <c r="V525" s="45">
        <f t="shared" si="16"/>
        <v>2.3110050704971997E-3</v>
      </c>
      <c r="W525" s="45">
        <f t="shared" si="17"/>
        <v>0.27761631350816002</v>
      </c>
    </row>
    <row r="526" spans="1:23" x14ac:dyDescent="0.2">
      <c r="A526" s="43">
        <v>17737</v>
      </c>
      <c r="B526" s="43">
        <v>17737</v>
      </c>
      <c r="C526" s="43">
        <v>4200</v>
      </c>
      <c r="D526" s="43">
        <v>4200</v>
      </c>
      <c r="E526" s="43" t="s">
        <v>372</v>
      </c>
      <c r="F526" s="43" t="s">
        <v>596</v>
      </c>
      <c r="G526" s="44">
        <v>5.7818612012600003E-2</v>
      </c>
      <c r="H526" s="44">
        <v>2.33984E-2</v>
      </c>
      <c r="I526" s="43" t="s">
        <v>405</v>
      </c>
      <c r="J526" s="43" t="s">
        <v>406</v>
      </c>
      <c r="K526" s="43">
        <v>7</v>
      </c>
      <c r="L526" s="43">
        <v>40</v>
      </c>
      <c r="M526" s="43" t="s">
        <v>412</v>
      </c>
      <c r="N526" s="43" t="s">
        <v>545</v>
      </c>
      <c r="O526" s="43" t="s">
        <v>416</v>
      </c>
      <c r="P526" s="44">
        <v>1212.52424546</v>
      </c>
      <c r="Q526" s="44">
        <v>2518.5686649600002</v>
      </c>
      <c r="R526" s="45">
        <v>0.115981</v>
      </c>
      <c r="S526" s="45">
        <v>7.558414</v>
      </c>
      <c r="T526" s="45">
        <v>0.78300000000000003</v>
      </c>
      <c r="U526" s="45">
        <v>0.6</v>
      </c>
      <c r="V526" s="45">
        <f t="shared" si="16"/>
        <v>5.8888805319679991E-4</v>
      </c>
      <c r="W526" s="45">
        <f t="shared" si="17"/>
        <v>7.0741917655039996E-2</v>
      </c>
    </row>
    <row r="527" spans="1:23" x14ac:dyDescent="0.2">
      <c r="A527" s="43">
        <v>17886</v>
      </c>
      <c r="B527" s="43">
        <v>17886</v>
      </c>
      <c r="C527" s="43">
        <v>4200</v>
      </c>
      <c r="D527" s="43">
        <v>4200</v>
      </c>
      <c r="E527" s="43" t="s">
        <v>372</v>
      </c>
      <c r="F527" s="43" t="s">
        <v>606</v>
      </c>
      <c r="G527" s="44">
        <v>1.7314430977099999</v>
      </c>
      <c r="H527" s="44">
        <v>0.70069000000000004</v>
      </c>
      <c r="I527" s="43" t="s">
        <v>405</v>
      </c>
      <c r="J527" s="43" t="s">
        <v>406</v>
      </c>
      <c r="K527" s="43">
        <v>7</v>
      </c>
      <c r="L527" s="43">
        <v>40</v>
      </c>
      <c r="M527" s="43" t="s">
        <v>412</v>
      </c>
      <c r="N527" s="43" t="s">
        <v>545</v>
      </c>
      <c r="O527" s="43" t="s">
        <v>416</v>
      </c>
      <c r="P527" s="44">
        <v>1163.5833720200001</v>
      </c>
      <c r="Q527" s="44">
        <v>75421.359649699996</v>
      </c>
      <c r="R527" s="45">
        <v>0.115981</v>
      </c>
      <c r="S527" s="45">
        <v>7.558414</v>
      </c>
      <c r="T527" s="45">
        <v>0.78300000000000003</v>
      </c>
      <c r="U527" s="45">
        <v>0.6</v>
      </c>
      <c r="V527" s="45">
        <f t="shared" si="16"/>
        <v>1.7634879735129998E-2</v>
      </c>
      <c r="W527" s="45">
        <f t="shared" si="17"/>
        <v>2.1184420422640002</v>
      </c>
    </row>
    <row r="528" spans="1:23" x14ac:dyDescent="0.2">
      <c r="A528" s="43">
        <v>17907</v>
      </c>
      <c r="B528" s="43">
        <v>17907</v>
      </c>
      <c r="C528" s="43">
        <v>4200</v>
      </c>
      <c r="D528" s="43">
        <v>4200</v>
      </c>
      <c r="E528" s="43" t="s">
        <v>372</v>
      </c>
      <c r="F528" s="43" t="s">
        <v>404</v>
      </c>
      <c r="G528" s="44">
        <v>4.53257724948E-2</v>
      </c>
      <c r="H528" s="44">
        <v>1.83427E-2</v>
      </c>
      <c r="I528" s="43" t="s">
        <v>405</v>
      </c>
      <c r="J528" s="43" t="s">
        <v>406</v>
      </c>
      <c r="K528" s="43">
        <v>7</v>
      </c>
      <c r="L528" s="43">
        <v>40</v>
      </c>
      <c r="M528" s="43" t="s">
        <v>412</v>
      </c>
      <c r="N528" s="43" t="s">
        <v>545</v>
      </c>
      <c r="O528" s="43" t="s">
        <v>416</v>
      </c>
      <c r="P528" s="44">
        <v>1265.26710114</v>
      </c>
      <c r="Q528" s="44">
        <v>1974.38275232</v>
      </c>
      <c r="R528" s="45">
        <v>0.115981</v>
      </c>
      <c r="S528" s="45">
        <v>7.558414</v>
      </c>
      <c r="T528" s="45">
        <v>0.78300000000000003</v>
      </c>
      <c r="U528" s="45">
        <v>0.6</v>
      </c>
      <c r="V528" s="45">
        <f t="shared" si="16"/>
        <v>4.6164681744789997E-4</v>
      </c>
      <c r="W528" s="45">
        <f t="shared" si="17"/>
        <v>5.5456688191119999E-2</v>
      </c>
    </row>
    <row r="529" spans="1:23" x14ac:dyDescent="0.2">
      <c r="A529" s="43">
        <v>17950</v>
      </c>
      <c r="B529" s="43">
        <v>17950</v>
      </c>
      <c r="C529" s="43">
        <v>4200</v>
      </c>
      <c r="D529" s="43">
        <v>4200</v>
      </c>
      <c r="E529" s="43" t="s">
        <v>372</v>
      </c>
      <c r="F529" s="43" t="s">
        <v>426</v>
      </c>
      <c r="G529" s="44">
        <v>0.104010893103</v>
      </c>
      <c r="H529" s="44">
        <v>4.2091700000000003E-2</v>
      </c>
      <c r="I529" s="43" t="s">
        <v>405</v>
      </c>
      <c r="J529" s="43" t="s">
        <v>406</v>
      </c>
      <c r="K529" s="43">
        <v>7</v>
      </c>
      <c r="L529" s="43">
        <v>40</v>
      </c>
      <c r="M529" s="43" t="s">
        <v>412</v>
      </c>
      <c r="N529" s="43" t="s">
        <v>545</v>
      </c>
      <c r="O529" s="43" t="s">
        <v>416</v>
      </c>
      <c r="P529" s="44">
        <v>1291.3017680999999</v>
      </c>
      <c r="Q529" s="44">
        <v>4530.6963807399998</v>
      </c>
      <c r="R529" s="45">
        <v>0.115981</v>
      </c>
      <c r="S529" s="45">
        <v>7.558414</v>
      </c>
      <c r="T529" s="45">
        <v>0.78300000000000003</v>
      </c>
      <c r="U529" s="45">
        <v>0.6</v>
      </c>
      <c r="V529" s="45">
        <f t="shared" si="16"/>
        <v>1.0593587283208999E-3</v>
      </c>
      <c r="W529" s="45">
        <f t="shared" si="17"/>
        <v>0.12725859782552001</v>
      </c>
    </row>
    <row r="530" spans="1:23" x14ac:dyDescent="0.2">
      <c r="A530" s="43">
        <v>17952</v>
      </c>
      <c r="B530" s="43">
        <v>17952</v>
      </c>
      <c r="C530" s="43">
        <v>4200</v>
      </c>
      <c r="D530" s="43">
        <v>4200</v>
      </c>
      <c r="E530" s="43" t="s">
        <v>372</v>
      </c>
      <c r="F530" s="43" t="s">
        <v>426</v>
      </c>
      <c r="G530" s="44">
        <v>7.0715133015699996E-2</v>
      </c>
      <c r="H530" s="44">
        <v>2.8617400000000001E-2</v>
      </c>
      <c r="I530" s="43" t="s">
        <v>405</v>
      </c>
      <c r="J530" s="43" t="s">
        <v>406</v>
      </c>
      <c r="K530" s="43">
        <v>7</v>
      </c>
      <c r="L530" s="43">
        <v>40</v>
      </c>
      <c r="M530" s="43" t="s">
        <v>412</v>
      </c>
      <c r="N530" s="43" t="s">
        <v>545</v>
      </c>
      <c r="O530" s="43" t="s">
        <v>416</v>
      </c>
      <c r="P530" s="44">
        <v>372.06578285699999</v>
      </c>
      <c r="Q530" s="44">
        <v>3080.3388727699999</v>
      </c>
      <c r="R530" s="45">
        <v>0.115981</v>
      </c>
      <c r="S530" s="45">
        <v>7.558414</v>
      </c>
      <c r="T530" s="45">
        <v>0.78300000000000003</v>
      </c>
      <c r="U530" s="45">
        <v>0.6</v>
      </c>
      <c r="V530" s="45">
        <f t="shared" si="16"/>
        <v>7.2023920325979996E-4</v>
      </c>
      <c r="W530" s="45">
        <f t="shared" si="17"/>
        <v>8.6520862721440009E-2</v>
      </c>
    </row>
    <row r="531" spans="1:23" x14ac:dyDescent="0.2">
      <c r="A531" s="43">
        <v>17953</v>
      </c>
      <c r="B531" s="43">
        <v>17953</v>
      </c>
      <c r="C531" s="43">
        <v>4200</v>
      </c>
      <c r="D531" s="43">
        <v>4200</v>
      </c>
      <c r="E531" s="43" t="s">
        <v>372</v>
      </c>
      <c r="F531" s="43" t="s">
        <v>426</v>
      </c>
      <c r="G531" s="44">
        <v>5.21188683446E-2</v>
      </c>
      <c r="H531" s="44">
        <v>2.1091800000000001E-2</v>
      </c>
      <c r="I531" s="43" t="s">
        <v>405</v>
      </c>
      <c r="J531" s="43" t="s">
        <v>406</v>
      </c>
      <c r="K531" s="43">
        <v>7</v>
      </c>
      <c r="L531" s="43">
        <v>40</v>
      </c>
      <c r="M531" s="43" t="s">
        <v>412</v>
      </c>
      <c r="N531" s="43" t="s">
        <v>545</v>
      </c>
      <c r="O531" s="43" t="s">
        <v>416</v>
      </c>
      <c r="P531" s="44">
        <v>533.05478538499995</v>
      </c>
      <c r="Q531" s="44">
        <v>2270.2888239099998</v>
      </c>
      <c r="R531" s="45">
        <v>0.115981</v>
      </c>
      <c r="S531" s="45">
        <v>7.558414</v>
      </c>
      <c r="T531" s="45">
        <v>0.78300000000000003</v>
      </c>
      <c r="U531" s="45">
        <v>0.6</v>
      </c>
      <c r="V531" s="45">
        <f t="shared" si="16"/>
        <v>5.3083582810860004E-4</v>
      </c>
      <c r="W531" s="45">
        <f t="shared" si="17"/>
        <v>6.3768222562080007E-2</v>
      </c>
    </row>
    <row r="532" spans="1:23" x14ac:dyDescent="0.2">
      <c r="A532" s="43">
        <v>18480</v>
      </c>
      <c r="B532" s="43">
        <v>19344</v>
      </c>
      <c r="C532" s="43">
        <v>4340</v>
      </c>
      <c r="D532" s="43">
        <v>4340</v>
      </c>
      <c r="E532" s="43" t="s">
        <v>372</v>
      </c>
      <c r="F532" s="43" t="s">
        <v>404</v>
      </c>
      <c r="G532" s="44">
        <v>1.5840496947700001E-2</v>
      </c>
      <c r="H532" s="44">
        <v>6.41042E-3</v>
      </c>
      <c r="I532" s="43" t="s">
        <v>405</v>
      </c>
      <c r="J532" s="43" t="s">
        <v>406</v>
      </c>
      <c r="K532" s="43">
        <v>7</v>
      </c>
      <c r="L532" s="43">
        <v>40</v>
      </c>
      <c r="M532" s="43" t="s">
        <v>412</v>
      </c>
      <c r="N532" s="43" t="s">
        <v>415</v>
      </c>
      <c r="O532" s="43" t="s">
        <v>416</v>
      </c>
      <c r="P532" s="44">
        <v>529.38793908299999</v>
      </c>
      <c r="Q532" s="44">
        <v>690.00928699600001</v>
      </c>
      <c r="R532" s="45">
        <v>0.115981</v>
      </c>
      <c r="S532" s="45">
        <v>7.558414</v>
      </c>
      <c r="T532" s="45">
        <v>0.78300000000000003</v>
      </c>
      <c r="U532" s="45">
        <v>0.6</v>
      </c>
      <c r="V532" s="45">
        <f t="shared" si="16"/>
        <v>1.6133666207833998E-4</v>
      </c>
      <c r="W532" s="45">
        <f t="shared" si="17"/>
        <v>1.9381043309552003E-2</v>
      </c>
    </row>
    <row r="533" spans="1:23" x14ac:dyDescent="0.2">
      <c r="A533" s="43">
        <v>18482</v>
      </c>
      <c r="B533" s="43">
        <v>19346</v>
      </c>
      <c r="C533" s="43">
        <v>4340</v>
      </c>
      <c r="D533" s="43">
        <v>4340</v>
      </c>
      <c r="E533" s="43" t="s">
        <v>372</v>
      </c>
      <c r="F533" s="43" t="s">
        <v>404</v>
      </c>
      <c r="G533" s="44">
        <v>1.79090762497E-2</v>
      </c>
      <c r="H533" s="44">
        <v>7.2475500000000002E-3</v>
      </c>
      <c r="I533" s="43" t="s">
        <v>405</v>
      </c>
      <c r="J533" s="43" t="s">
        <v>406</v>
      </c>
      <c r="K533" s="43">
        <v>7</v>
      </c>
      <c r="L533" s="43">
        <v>40</v>
      </c>
      <c r="M533" s="43" t="s">
        <v>412</v>
      </c>
      <c r="N533" s="43" t="s">
        <v>415</v>
      </c>
      <c r="O533" s="43" t="s">
        <v>416</v>
      </c>
      <c r="P533" s="44">
        <v>679.56520194500001</v>
      </c>
      <c r="Q533" s="44">
        <v>780.11624096100002</v>
      </c>
      <c r="R533" s="45">
        <v>0.115981</v>
      </c>
      <c r="S533" s="45">
        <v>7.558414</v>
      </c>
      <c r="T533" s="45">
        <v>0.78300000000000003</v>
      </c>
      <c r="U533" s="45">
        <v>0.6</v>
      </c>
      <c r="V533" s="45">
        <f t="shared" si="16"/>
        <v>1.8240544695134997E-4</v>
      </c>
      <c r="W533" s="45">
        <f t="shared" si="17"/>
        <v>2.1911993354280002E-2</v>
      </c>
    </row>
    <row r="534" spans="1:23" x14ac:dyDescent="0.2">
      <c r="A534" s="43">
        <v>19028</v>
      </c>
      <c r="B534" s="43">
        <v>18957</v>
      </c>
      <c r="C534" s="43">
        <v>4340</v>
      </c>
      <c r="D534" s="43">
        <v>4340</v>
      </c>
      <c r="E534" s="43" t="s">
        <v>372</v>
      </c>
      <c r="F534" s="43" t="s">
        <v>472</v>
      </c>
      <c r="G534" s="44">
        <v>1.04124766717E-2</v>
      </c>
      <c r="H534" s="44">
        <v>4.2137800000000003E-3</v>
      </c>
      <c r="I534" s="43" t="s">
        <v>405</v>
      </c>
      <c r="J534" s="43" t="s">
        <v>406</v>
      </c>
      <c r="K534" s="43">
        <v>7</v>
      </c>
      <c r="L534" s="43">
        <v>40</v>
      </c>
      <c r="M534" s="43" t="s">
        <v>412</v>
      </c>
      <c r="N534" s="43" t="s">
        <v>415</v>
      </c>
      <c r="O534" s="43" t="s">
        <v>416</v>
      </c>
      <c r="P534" s="44">
        <v>153.61475317099999</v>
      </c>
      <c r="Q534" s="44">
        <v>453.56566955</v>
      </c>
      <c r="R534" s="45">
        <v>0.115981</v>
      </c>
      <c r="S534" s="45">
        <v>7.558414</v>
      </c>
      <c r="T534" s="45">
        <v>0.78300000000000003</v>
      </c>
      <c r="U534" s="45">
        <v>0.6</v>
      </c>
      <c r="V534" s="45">
        <f t="shared" si="16"/>
        <v>1.0605189674506E-4</v>
      </c>
      <c r="W534" s="45">
        <f t="shared" si="17"/>
        <v>1.2739797497968001E-2</v>
      </c>
    </row>
    <row r="535" spans="1:23" x14ac:dyDescent="0.2">
      <c r="A535" s="43">
        <v>19040</v>
      </c>
      <c r="B535" s="43">
        <v>18969</v>
      </c>
      <c r="C535" s="43">
        <v>4340</v>
      </c>
      <c r="D535" s="43">
        <v>4340</v>
      </c>
      <c r="E535" s="43" t="s">
        <v>372</v>
      </c>
      <c r="F535" s="43" t="s">
        <v>472</v>
      </c>
      <c r="G535" s="44">
        <v>1.1680003038699999E-2</v>
      </c>
      <c r="H535" s="44">
        <v>4.7267300000000002E-3</v>
      </c>
      <c r="I535" s="43" t="s">
        <v>405</v>
      </c>
      <c r="J535" s="43" t="s">
        <v>406</v>
      </c>
      <c r="K535" s="43">
        <v>7</v>
      </c>
      <c r="L535" s="43">
        <v>40</v>
      </c>
      <c r="M535" s="43" t="s">
        <v>412</v>
      </c>
      <c r="N535" s="43" t="s">
        <v>415</v>
      </c>
      <c r="O535" s="43" t="s">
        <v>416</v>
      </c>
      <c r="P535" s="44">
        <v>351.02007181200003</v>
      </c>
      <c r="Q535" s="44">
        <v>508.77889724300002</v>
      </c>
      <c r="R535" s="45">
        <v>0.115981</v>
      </c>
      <c r="S535" s="45">
        <v>7.558414</v>
      </c>
      <c r="T535" s="45">
        <v>0.78300000000000003</v>
      </c>
      <c r="U535" s="45">
        <v>0.6</v>
      </c>
      <c r="V535" s="45">
        <f t="shared" si="16"/>
        <v>1.1896175925220999E-4</v>
      </c>
      <c r="W535" s="45">
        <f t="shared" si="17"/>
        <v>1.4290632882488E-2</v>
      </c>
    </row>
    <row r="536" spans="1:23" x14ac:dyDescent="0.2">
      <c r="A536" s="43">
        <v>19089</v>
      </c>
      <c r="B536" s="43">
        <v>19018</v>
      </c>
      <c r="C536" s="43">
        <v>4340</v>
      </c>
      <c r="D536" s="43">
        <v>4340</v>
      </c>
      <c r="E536" s="43" t="s">
        <v>372</v>
      </c>
      <c r="F536" s="43" t="s">
        <v>472</v>
      </c>
      <c r="G536" s="44">
        <v>0.44163507530200002</v>
      </c>
      <c r="H536" s="44">
        <v>0.17872299999999999</v>
      </c>
      <c r="I536" s="43" t="s">
        <v>405</v>
      </c>
      <c r="J536" s="43" t="s">
        <v>406</v>
      </c>
      <c r="K536" s="43">
        <v>7</v>
      </c>
      <c r="L536" s="43">
        <v>40</v>
      </c>
      <c r="M536" s="43" t="s">
        <v>412</v>
      </c>
      <c r="N536" s="43" t="s">
        <v>415</v>
      </c>
      <c r="O536" s="43" t="s">
        <v>416</v>
      </c>
      <c r="P536" s="44">
        <v>1115.31654211</v>
      </c>
      <c r="Q536" s="44">
        <v>19237.546929700002</v>
      </c>
      <c r="R536" s="45">
        <v>0.115981</v>
      </c>
      <c r="S536" s="45">
        <v>7.558414</v>
      </c>
      <c r="T536" s="45">
        <v>0.78300000000000003</v>
      </c>
      <c r="U536" s="45">
        <v>0.6</v>
      </c>
      <c r="V536" s="45">
        <f t="shared" si="16"/>
        <v>4.498078481070999E-3</v>
      </c>
      <c r="W536" s="45">
        <f t="shared" si="17"/>
        <v>0.54034497012880001</v>
      </c>
    </row>
    <row r="537" spans="1:23" x14ac:dyDescent="0.2">
      <c r="A537" s="43">
        <v>19093</v>
      </c>
      <c r="B537" s="43">
        <v>19022</v>
      </c>
      <c r="C537" s="43">
        <v>4340</v>
      </c>
      <c r="D537" s="43">
        <v>4340</v>
      </c>
      <c r="E537" s="43" t="s">
        <v>372</v>
      </c>
      <c r="F537" s="43" t="s">
        <v>472</v>
      </c>
      <c r="G537" s="44">
        <v>4.8118221986999998E-2</v>
      </c>
      <c r="H537" s="44">
        <v>1.9472799999999998E-2</v>
      </c>
      <c r="I537" s="43" t="s">
        <v>405</v>
      </c>
      <c r="J537" s="43" t="s">
        <v>406</v>
      </c>
      <c r="K537" s="43">
        <v>7</v>
      </c>
      <c r="L537" s="43">
        <v>40</v>
      </c>
      <c r="M537" s="43" t="s">
        <v>412</v>
      </c>
      <c r="N537" s="43" t="s">
        <v>415</v>
      </c>
      <c r="O537" s="43" t="s">
        <v>416</v>
      </c>
      <c r="P537" s="44">
        <v>276.31479042400002</v>
      </c>
      <c r="Q537" s="44">
        <v>2096.0213656400001</v>
      </c>
      <c r="R537" s="45">
        <v>0.115981</v>
      </c>
      <c r="S537" s="45">
        <v>7.558414</v>
      </c>
      <c r="T537" s="45">
        <v>0.78300000000000003</v>
      </c>
      <c r="U537" s="45">
        <v>0.6</v>
      </c>
      <c r="V537" s="45">
        <f t="shared" si="16"/>
        <v>4.9008903524559993E-4</v>
      </c>
      <c r="W537" s="45">
        <f t="shared" si="17"/>
        <v>5.8873393655679999E-2</v>
      </c>
    </row>
    <row r="538" spans="1:23" x14ac:dyDescent="0.2">
      <c r="A538" s="43">
        <v>19094</v>
      </c>
      <c r="B538" s="43">
        <v>19023</v>
      </c>
      <c r="C538" s="43">
        <v>4340</v>
      </c>
      <c r="D538" s="43">
        <v>4340</v>
      </c>
      <c r="E538" s="43" t="s">
        <v>372</v>
      </c>
      <c r="F538" s="43" t="s">
        <v>472</v>
      </c>
      <c r="G538" s="44">
        <v>1.0661212307400001</v>
      </c>
      <c r="H538" s="44">
        <v>0.43144399999999999</v>
      </c>
      <c r="I538" s="43" t="s">
        <v>405</v>
      </c>
      <c r="J538" s="43" t="s">
        <v>406</v>
      </c>
      <c r="K538" s="43">
        <v>7</v>
      </c>
      <c r="L538" s="43">
        <v>40</v>
      </c>
      <c r="M538" s="43" t="s">
        <v>412</v>
      </c>
      <c r="N538" s="43" t="s">
        <v>415</v>
      </c>
      <c r="O538" s="43" t="s">
        <v>416</v>
      </c>
      <c r="P538" s="44">
        <v>2483.4890567699999</v>
      </c>
      <c r="Q538" s="44">
        <v>46440.055050199997</v>
      </c>
      <c r="R538" s="45">
        <v>0.115981</v>
      </c>
      <c r="S538" s="45">
        <v>7.558414</v>
      </c>
      <c r="T538" s="45">
        <v>0.78300000000000003</v>
      </c>
      <c r="U538" s="45">
        <v>0.6</v>
      </c>
      <c r="V538" s="45">
        <f t="shared" si="16"/>
        <v>1.0858529524387999E-2</v>
      </c>
      <c r="W538" s="45">
        <f t="shared" si="17"/>
        <v>1.3044129479263999</v>
      </c>
    </row>
    <row r="539" spans="1:23" x14ac:dyDescent="0.2">
      <c r="A539" s="43">
        <v>19095</v>
      </c>
      <c r="B539" s="43">
        <v>19024</v>
      </c>
      <c r="C539" s="43">
        <v>4340</v>
      </c>
      <c r="D539" s="43">
        <v>4340</v>
      </c>
      <c r="E539" s="43" t="s">
        <v>372</v>
      </c>
      <c r="F539" s="43" t="s">
        <v>472</v>
      </c>
      <c r="G539" s="44">
        <v>0.59887414024499996</v>
      </c>
      <c r="H539" s="44">
        <v>0.24235599999999999</v>
      </c>
      <c r="I539" s="43" t="s">
        <v>405</v>
      </c>
      <c r="J539" s="43" t="s">
        <v>406</v>
      </c>
      <c r="K539" s="43">
        <v>7</v>
      </c>
      <c r="L539" s="43">
        <v>40</v>
      </c>
      <c r="M539" s="43" t="s">
        <v>412</v>
      </c>
      <c r="N539" s="43" t="s">
        <v>415</v>
      </c>
      <c r="O539" s="43" t="s">
        <v>416</v>
      </c>
      <c r="P539" s="44">
        <v>1091.0950242599999</v>
      </c>
      <c r="Q539" s="44">
        <v>26086.853201400001</v>
      </c>
      <c r="R539" s="45">
        <v>0.115981</v>
      </c>
      <c r="S539" s="45">
        <v>7.558414</v>
      </c>
      <c r="T539" s="45">
        <v>0.78300000000000003</v>
      </c>
      <c r="U539" s="45">
        <v>0.6</v>
      </c>
      <c r="V539" s="45">
        <f t="shared" si="16"/>
        <v>6.0995859982119986E-3</v>
      </c>
      <c r="W539" s="45">
        <f t="shared" si="17"/>
        <v>0.73273079335360003</v>
      </c>
    </row>
    <row r="540" spans="1:23" x14ac:dyDescent="0.2">
      <c r="A540" s="43">
        <v>19166</v>
      </c>
      <c r="B540" s="43">
        <v>19095</v>
      </c>
      <c r="C540" s="43">
        <v>4340</v>
      </c>
      <c r="D540" s="43">
        <v>4340</v>
      </c>
      <c r="E540" s="43" t="s">
        <v>372</v>
      </c>
      <c r="F540" s="43" t="s">
        <v>596</v>
      </c>
      <c r="G540" s="44">
        <v>1.36788747084</v>
      </c>
      <c r="H540" s="44">
        <v>0.55356399999999994</v>
      </c>
      <c r="I540" s="43" t="s">
        <v>405</v>
      </c>
      <c r="J540" s="43" t="s">
        <v>406</v>
      </c>
      <c r="K540" s="43">
        <v>7</v>
      </c>
      <c r="L540" s="43">
        <v>40</v>
      </c>
      <c r="M540" s="43" t="s">
        <v>412</v>
      </c>
      <c r="N540" s="43" t="s">
        <v>415</v>
      </c>
      <c r="O540" s="43" t="s">
        <v>416</v>
      </c>
      <c r="P540" s="44">
        <v>1178.10183848</v>
      </c>
      <c r="Q540" s="44">
        <v>59584.939889399997</v>
      </c>
      <c r="R540" s="45">
        <v>0.115981</v>
      </c>
      <c r="S540" s="45">
        <v>7.558414</v>
      </c>
      <c r="T540" s="45">
        <v>0.78300000000000003</v>
      </c>
      <c r="U540" s="45">
        <v>0.6</v>
      </c>
      <c r="V540" s="45">
        <f t="shared" si="16"/>
        <v>1.3932030663627996E-2</v>
      </c>
      <c r="W540" s="45">
        <f t="shared" si="17"/>
        <v>1.6736263549984001</v>
      </c>
    </row>
    <row r="541" spans="1:23" x14ac:dyDescent="0.2">
      <c r="A541" s="43">
        <v>19167</v>
      </c>
      <c r="B541" s="43">
        <v>19096</v>
      </c>
      <c r="C541" s="43">
        <v>4340</v>
      </c>
      <c r="D541" s="43">
        <v>4340</v>
      </c>
      <c r="E541" s="43" t="s">
        <v>372</v>
      </c>
      <c r="F541" s="43" t="s">
        <v>596</v>
      </c>
      <c r="G541" s="44">
        <v>3.7610759628300002E-3</v>
      </c>
      <c r="H541" s="44">
        <v>1.5220500000000001E-3</v>
      </c>
      <c r="I541" s="43" t="s">
        <v>405</v>
      </c>
      <c r="J541" s="43" t="s">
        <v>406</v>
      </c>
      <c r="K541" s="43">
        <v>7</v>
      </c>
      <c r="L541" s="43">
        <v>40</v>
      </c>
      <c r="M541" s="43" t="s">
        <v>412</v>
      </c>
      <c r="N541" s="43" t="s">
        <v>415</v>
      </c>
      <c r="O541" s="43" t="s">
        <v>416</v>
      </c>
      <c r="P541" s="44">
        <v>300.35381115299998</v>
      </c>
      <c r="Q541" s="44">
        <v>163.83181361199999</v>
      </c>
      <c r="R541" s="45">
        <v>0.115981</v>
      </c>
      <c r="S541" s="45">
        <v>7.558414</v>
      </c>
      <c r="T541" s="45">
        <v>0.78300000000000003</v>
      </c>
      <c r="U541" s="45">
        <v>0.6</v>
      </c>
      <c r="V541" s="45">
        <f t="shared" si="16"/>
        <v>3.8306767187849994E-5</v>
      </c>
      <c r="W541" s="45">
        <f t="shared" si="17"/>
        <v>4.6017136114800006E-3</v>
      </c>
    </row>
    <row r="542" spans="1:23" x14ac:dyDescent="0.2">
      <c r="A542" s="43">
        <v>19177</v>
      </c>
      <c r="B542" s="43">
        <v>19106</v>
      </c>
      <c r="C542" s="43">
        <v>4340</v>
      </c>
      <c r="D542" s="43">
        <v>4340</v>
      </c>
      <c r="E542" s="43" t="s">
        <v>372</v>
      </c>
      <c r="F542" s="43" t="s">
        <v>596</v>
      </c>
      <c r="G542" s="44">
        <v>4.4762634604899997E-3</v>
      </c>
      <c r="H542" s="44">
        <v>1.8114800000000001E-3</v>
      </c>
      <c r="I542" s="43" t="s">
        <v>405</v>
      </c>
      <c r="J542" s="43" t="s">
        <v>406</v>
      </c>
      <c r="K542" s="43">
        <v>7</v>
      </c>
      <c r="L542" s="43">
        <v>40</v>
      </c>
      <c r="M542" s="43" t="s">
        <v>412</v>
      </c>
      <c r="N542" s="43" t="s">
        <v>415</v>
      </c>
      <c r="O542" s="43" t="s">
        <v>416</v>
      </c>
      <c r="P542" s="44">
        <v>447.98585805800002</v>
      </c>
      <c r="Q542" s="44">
        <v>194.98525639600001</v>
      </c>
      <c r="R542" s="45">
        <v>0.115981</v>
      </c>
      <c r="S542" s="45">
        <v>7.558414</v>
      </c>
      <c r="T542" s="45">
        <v>0.78300000000000003</v>
      </c>
      <c r="U542" s="45">
        <v>0.6</v>
      </c>
      <c r="V542" s="45">
        <f t="shared" si="16"/>
        <v>4.559110582796E-5</v>
      </c>
      <c r="W542" s="45">
        <f t="shared" si="17"/>
        <v>5.4767663170880001E-3</v>
      </c>
    </row>
    <row r="543" spans="1:23" x14ac:dyDescent="0.2">
      <c r="A543" s="43">
        <v>19344</v>
      </c>
      <c r="B543" s="43">
        <v>19353</v>
      </c>
      <c r="C543" s="43">
        <v>4340</v>
      </c>
      <c r="D543" s="43">
        <v>4340</v>
      </c>
      <c r="E543" s="43" t="s">
        <v>372</v>
      </c>
      <c r="F543" s="43" t="s">
        <v>404</v>
      </c>
      <c r="G543" s="44">
        <v>0.261101952852</v>
      </c>
      <c r="H543" s="44">
        <v>0.10566399999999999</v>
      </c>
      <c r="I543" s="43" t="s">
        <v>405</v>
      </c>
      <c r="J543" s="43" t="s">
        <v>406</v>
      </c>
      <c r="K543" s="43">
        <v>7</v>
      </c>
      <c r="L543" s="43">
        <v>40</v>
      </c>
      <c r="M543" s="43" t="s">
        <v>412</v>
      </c>
      <c r="N543" s="43" t="s">
        <v>415</v>
      </c>
      <c r="O543" s="43" t="s">
        <v>416</v>
      </c>
      <c r="P543" s="44">
        <v>3027.7269023899999</v>
      </c>
      <c r="Q543" s="44">
        <v>11373.5555719</v>
      </c>
      <c r="R543" s="45">
        <v>0.115981</v>
      </c>
      <c r="S543" s="45">
        <v>7.558414</v>
      </c>
      <c r="T543" s="45">
        <v>0.78300000000000003</v>
      </c>
      <c r="U543" s="45">
        <v>0.6</v>
      </c>
      <c r="V543" s="45">
        <f t="shared" si="16"/>
        <v>2.6593385553279995E-3</v>
      </c>
      <c r="W543" s="45">
        <f t="shared" si="17"/>
        <v>0.3194609027584</v>
      </c>
    </row>
    <row r="544" spans="1:23" x14ac:dyDescent="0.2">
      <c r="A544" s="43">
        <v>19358</v>
      </c>
      <c r="B544" s="43">
        <v>19277</v>
      </c>
      <c r="C544" s="43">
        <v>4340</v>
      </c>
      <c r="D544" s="43">
        <v>4340</v>
      </c>
      <c r="E544" s="43" t="s">
        <v>372</v>
      </c>
      <c r="F544" s="43" t="s">
        <v>606</v>
      </c>
      <c r="G544" s="44">
        <v>0.17319138020399999</v>
      </c>
      <c r="H544" s="44">
        <v>7.00881E-2</v>
      </c>
      <c r="I544" s="43" t="s">
        <v>405</v>
      </c>
      <c r="J544" s="43" t="s">
        <v>406</v>
      </c>
      <c r="K544" s="43">
        <v>7</v>
      </c>
      <c r="L544" s="43">
        <v>40</v>
      </c>
      <c r="M544" s="43" t="s">
        <v>412</v>
      </c>
      <c r="N544" s="43" t="s">
        <v>415</v>
      </c>
      <c r="O544" s="43" t="s">
        <v>416</v>
      </c>
      <c r="P544" s="44">
        <v>1024.1253177000001</v>
      </c>
      <c r="Q544" s="44">
        <v>7544.1863448499998</v>
      </c>
      <c r="R544" s="45">
        <v>0.115981</v>
      </c>
      <c r="S544" s="45">
        <v>7.558414</v>
      </c>
      <c r="T544" s="45">
        <v>0.78300000000000003</v>
      </c>
      <c r="U544" s="45">
        <v>0.6</v>
      </c>
      <c r="V544" s="45">
        <f t="shared" si="16"/>
        <v>1.7639686799636998E-3</v>
      </c>
      <c r="W544" s="45">
        <f t="shared" si="17"/>
        <v>0.21190195050936</v>
      </c>
    </row>
    <row r="545" spans="1:23" x14ac:dyDescent="0.2">
      <c r="A545" s="43">
        <v>19386</v>
      </c>
      <c r="B545" s="43">
        <v>19305</v>
      </c>
      <c r="C545" s="43">
        <v>4340</v>
      </c>
      <c r="D545" s="43">
        <v>4340</v>
      </c>
      <c r="E545" s="43" t="s">
        <v>372</v>
      </c>
      <c r="F545" s="43" t="s">
        <v>404</v>
      </c>
      <c r="G545" s="44">
        <v>1.00176249615</v>
      </c>
      <c r="H545" s="44">
        <v>0.40539900000000001</v>
      </c>
      <c r="I545" s="43" t="s">
        <v>405</v>
      </c>
      <c r="J545" s="43" t="s">
        <v>406</v>
      </c>
      <c r="K545" s="43">
        <v>7</v>
      </c>
      <c r="L545" s="43">
        <v>40</v>
      </c>
      <c r="M545" s="43" t="s">
        <v>412</v>
      </c>
      <c r="N545" s="43" t="s">
        <v>415</v>
      </c>
      <c r="O545" s="43" t="s">
        <v>416</v>
      </c>
      <c r="P545" s="44">
        <v>3862.3629427699998</v>
      </c>
      <c r="Q545" s="44">
        <v>43636.599785400002</v>
      </c>
      <c r="R545" s="45">
        <v>0.115981</v>
      </c>
      <c r="S545" s="45">
        <v>7.558414</v>
      </c>
      <c r="T545" s="45">
        <v>0.78300000000000003</v>
      </c>
      <c r="U545" s="45">
        <v>0.6</v>
      </c>
      <c r="V545" s="45">
        <f t="shared" si="16"/>
        <v>1.0203032167922997E-2</v>
      </c>
      <c r="W545" s="45">
        <f t="shared" si="17"/>
        <v>1.2256693908744001</v>
      </c>
    </row>
    <row r="546" spans="1:23" x14ac:dyDescent="0.2">
      <c r="A546" s="43">
        <v>19387</v>
      </c>
      <c r="B546" s="43">
        <v>19306</v>
      </c>
      <c r="C546" s="43">
        <v>4340</v>
      </c>
      <c r="D546" s="43">
        <v>4340</v>
      </c>
      <c r="E546" s="43" t="s">
        <v>372</v>
      </c>
      <c r="F546" s="43" t="s">
        <v>404</v>
      </c>
      <c r="G546" s="44">
        <v>0.90071746286499998</v>
      </c>
      <c r="H546" s="44">
        <v>0.36450700000000003</v>
      </c>
      <c r="I546" s="43" t="s">
        <v>405</v>
      </c>
      <c r="J546" s="43" t="s">
        <v>406</v>
      </c>
      <c r="K546" s="43">
        <v>7</v>
      </c>
      <c r="L546" s="43">
        <v>40</v>
      </c>
      <c r="M546" s="43" t="s">
        <v>412</v>
      </c>
      <c r="N546" s="43" t="s">
        <v>415</v>
      </c>
      <c r="O546" s="43" t="s">
        <v>416</v>
      </c>
      <c r="P546" s="44">
        <v>1603.60653129</v>
      </c>
      <c r="Q546" s="44">
        <v>39235.095741500001</v>
      </c>
      <c r="R546" s="45">
        <v>0.115981</v>
      </c>
      <c r="S546" s="45">
        <v>7.558414</v>
      </c>
      <c r="T546" s="45">
        <v>0.78300000000000003</v>
      </c>
      <c r="U546" s="45">
        <v>0.6</v>
      </c>
      <c r="V546" s="45">
        <f t="shared" si="16"/>
        <v>9.1738673416390006E-3</v>
      </c>
      <c r="W546" s="45">
        <f t="shared" si="17"/>
        <v>1.1020379247592</v>
      </c>
    </row>
    <row r="547" spans="1:23" x14ac:dyDescent="0.2">
      <c r="A547" s="43">
        <v>19393</v>
      </c>
      <c r="B547" s="43">
        <v>19312</v>
      </c>
      <c r="C547" s="43">
        <v>4340</v>
      </c>
      <c r="D547" s="43">
        <v>4340</v>
      </c>
      <c r="E547" s="43" t="s">
        <v>372</v>
      </c>
      <c r="F547" s="43" t="s">
        <v>404</v>
      </c>
      <c r="G547" s="44">
        <v>0.13058593759100001</v>
      </c>
      <c r="H547" s="44">
        <v>5.2846299999999999E-2</v>
      </c>
      <c r="I547" s="43" t="s">
        <v>405</v>
      </c>
      <c r="J547" s="43" t="s">
        <v>406</v>
      </c>
      <c r="K547" s="43">
        <v>7</v>
      </c>
      <c r="L547" s="43">
        <v>40</v>
      </c>
      <c r="M547" s="43" t="s">
        <v>412</v>
      </c>
      <c r="N547" s="43" t="s">
        <v>415</v>
      </c>
      <c r="O547" s="43" t="s">
        <v>416</v>
      </c>
      <c r="P547" s="44">
        <v>1246.09558713</v>
      </c>
      <c r="Q547" s="44">
        <v>5688.3006881900001</v>
      </c>
      <c r="R547" s="45">
        <v>0.115981</v>
      </c>
      <c r="S547" s="45">
        <v>7.558414</v>
      </c>
      <c r="T547" s="45">
        <v>0.78300000000000003</v>
      </c>
      <c r="U547" s="45">
        <v>0.6</v>
      </c>
      <c r="V547" s="45">
        <f t="shared" si="16"/>
        <v>1.3300291783050998E-3</v>
      </c>
      <c r="W547" s="45">
        <f t="shared" si="17"/>
        <v>0.15977368550727999</v>
      </c>
    </row>
    <row r="548" spans="1:23" x14ac:dyDescent="0.2">
      <c r="A548" s="43">
        <v>19398</v>
      </c>
      <c r="B548" s="43">
        <v>19317</v>
      </c>
      <c r="C548" s="43">
        <v>4340</v>
      </c>
      <c r="D548" s="43">
        <v>4340</v>
      </c>
      <c r="E548" s="43" t="s">
        <v>372</v>
      </c>
      <c r="F548" s="43" t="s">
        <v>404</v>
      </c>
      <c r="G548" s="44">
        <v>0.13296103250300001</v>
      </c>
      <c r="H548" s="44">
        <v>5.3807399999999998E-2</v>
      </c>
      <c r="I548" s="43" t="s">
        <v>405</v>
      </c>
      <c r="J548" s="43" t="s">
        <v>406</v>
      </c>
      <c r="K548" s="43">
        <v>7</v>
      </c>
      <c r="L548" s="43">
        <v>40</v>
      </c>
      <c r="M548" s="43" t="s">
        <v>412</v>
      </c>
      <c r="N548" s="43" t="s">
        <v>415</v>
      </c>
      <c r="O548" s="43" t="s">
        <v>416</v>
      </c>
      <c r="P548" s="44">
        <v>1961.41192204</v>
      </c>
      <c r="Q548" s="44">
        <v>5791.7594087400003</v>
      </c>
      <c r="R548" s="45">
        <v>0.115981</v>
      </c>
      <c r="S548" s="45">
        <v>7.558414</v>
      </c>
      <c r="T548" s="45">
        <v>0.78300000000000003</v>
      </c>
      <c r="U548" s="45">
        <v>0.6</v>
      </c>
      <c r="V548" s="45">
        <f t="shared" si="16"/>
        <v>1.3542180248897998E-3</v>
      </c>
      <c r="W548" s="45">
        <f t="shared" si="17"/>
        <v>0.16267944218544</v>
      </c>
    </row>
    <row r="549" spans="1:23" x14ac:dyDescent="0.2">
      <c r="A549" s="43">
        <v>19402</v>
      </c>
      <c r="B549" s="43">
        <v>19321</v>
      </c>
      <c r="C549" s="43">
        <v>4340</v>
      </c>
      <c r="D549" s="43">
        <v>4340</v>
      </c>
      <c r="E549" s="43" t="s">
        <v>372</v>
      </c>
      <c r="F549" s="43" t="s">
        <v>404</v>
      </c>
      <c r="G549" s="44">
        <v>9.6854707605900005E-3</v>
      </c>
      <c r="H549" s="44">
        <v>3.9195699999999998E-3</v>
      </c>
      <c r="I549" s="43" t="s">
        <v>405</v>
      </c>
      <c r="J549" s="43" t="s">
        <v>406</v>
      </c>
      <c r="K549" s="43">
        <v>7</v>
      </c>
      <c r="L549" s="43">
        <v>40</v>
      </c>
      <c r="M549" s="43" t="s">
        <v>412</v>
      </c>
      <c r="N549" s="43" t="s">
        <v>415</v>
      </c>
      <c r="O549" s="43" t="s">
        <v>416</v>
      </c>
      <c r="P549" s="44">
        <v>87.972535437299996</v>
      </c>
      <c r="Q549" s="44">
        <v>421.89741873700001</v>
      </c>
      <c r="R549" s="45">
        <v>0.115981</v>
      </c>
      <c r="S549" s="45">
        <v>7.558414</v>
      </c>
      <c r="T549" s="45">
        <v>0.78300000000000003</v>
      </c>
      <c r="U549" s="45">
        <v>0.6</v>
      </c>
      <c r="V549" s="45">
        <f t="shared" si="16"/>
        <v>9.8647255652889991E-5</v>
      </c>
      <c r="W549" s="45">
        <f t="shared" si="17"/>
        <v>1.1850293104791999E-2</v>
      </c>
    </row>
    <row r="550" spans="1:23" x14ac:dyDescent="0.2">
      <c r="A550" s="43">
        <v>19406</v>
      </c>
      <c r="B550" s="43">
        <v>19325</v>
      </c>
      <c r="C550" s="43">
        <v>4340</v>
      </c>
      <c r="D550" s="43">
        <v>4340</v>
      </c>
      <c r="E550" s="43" t="s">
        <v>372</v>
      </c>
      <c r="F550" s="43" t="s">
        <v>404</v>
      </c>
      <c r="G550" s="44">
        <v>0.24542932988999999</v>
      </c>
      <c r="H550" s="44">
        <v>9.9321699999999999E-2</v>
      </c>
      <c r="I550" s="43" t="s">
        <v>405</v>
      </c>
      <c r="J550" s="43" t="s">
        <v>406</v>
      </c>
      <c r="K550" s="43">
        <v>7</v>
      </c>
      <c r="L550" s="43">
        <v>40</v>
      </c>
      <c r="M550" s="43" t="s">
        <v>412</v>
      </c>
      <c r="N550" s="43" t="s">
        <v>415</v>
      </c>
      <c r="O550" s="43" t="s">
        <v>416</v>
      </c>
      <c r="P550" s="44">
        <v>876.16582742100002</v>
      </c>
      <c r="Q550" s="44">
        <v>10690.8588464</v>
      </c>
      <c r="R550" s="45">
        <v>0.115981</v>
      </c>
      <c r="S550" s="45">
        <v>7.558414</v>
      </c>
      <c r="T550" s="45">
        <v>0.78300000000000003</v>
      </c>
      <c r="U550" s="45">
        <v>0.6</v>
      </c>
      <c r="V550" s="45">
        <f t="shared" si="16"/>
        <v>2.4997163290308997E-3</v>
      </c>
      <c r="W550" s="45">
        <f t="shared" si="17"/>
        <v>0.30028581111352004</v>
      </c>
    </row>
    <row r="551" spans="1:23" x14ac:dyDescent="0.2">
      <c r="A551" s="43">
        <v>19408</v>
      </c>
      <c r="B551" s="43">
        <v>19327</v>
      </c>
      <c r="C551" s="43">
        <v>4340</v>
      </c>
      <c r="D551" s="43">
        <v>4340</v>
      </c>
      <c r="E551" s="43" t="s">
        <v>372</v>
      </c>
      <c r="F551" s="43" t="s">
        <v>404</v>
      </c>
      <c r="G551" s="44">
        <v>0.12809452282200001</v>
      </c>
      <c r="H551" s="44">
        <v>5.1838000000000002E-2</v>
      </c>
      <c r="I551" s="43" t="s">
        <v>405</v>
      </c>
      <c r="J551" s="43" t="s">
        <v>406</v>
      </c>
      <c r="K551" s="43">
        <v>7</v>
      </c>
      <c r="L551" s="43">
        <v>40</v>
      </c>
      <c r="M551" s="43" t="s">
        <v>412</v>
      </c>
      <c r="N551" s="43" t="s">
        <v>415</v>
      </c>
      <c r="O551" s="43" t="s">
        <v>416</v>
      </c>
      <c r="P551" s="44">
        <v>2054.98684026</v>
      </c>
      <c r="Q551" s="44">
        <v>5579.7750949800002</v>
      </c>
      <c r="R551" s="45">
        <v>0.115981</v>
      </c>
      <c r="S551" s="45">
        <v>7.558414</v>
      </c>
      <c r="T551" s="45">
        <v>0.78300000000000003</v>
      </c>
      <c r="U551" s="45">
        <v>0.6</v>
      </c>
      <c r="V551" s="45">
        <f t="shared" si="16"/>
        <v>1.3046524079259999E-3</v>
      </c>
      <c r="W551" s="45">
        <f t="shared" si="17"/>
        <v>0.15672522597280003</v>
      </c>
    </row>
    <row r="552" spans="1:23" x14ac:dyDescent="0.2">
      <c r="A552" s="43">
        <v>19412</v>
      </c>
      <c r="B552" s="43">
        <v>19331</v>
      </c>
      <c r="C552" s="43">
        <v>4340</v>
      </c>
      <c r="D552" s="43">
        <v>4340</v>
      </c>
      <c r="E552" s="43" t="s">
        <v>372</v>
      </c>
      <c r="F552" s="43" t="s">
        <v>404</v>
      </c>
      <c r="G552" s="44">
        <v>0.75431312531000005</v>
      </c>
      <c r="H552" s="44">
        <v>0.30525999999999998</v>
      </c>
      <c r="I552" s="43" t="s">
        <v>405</v>
      </c>
      <c r="J552" s="43" t="s">
        <v>406</v>
      </c>
      <c r="K552" s="43">
        <v>7</v>
      </c>
      <c r="L552" s="43">
        <v>40</v>
      </c>
      <c r="M552" s="43" t="s">
        <v>412</v>
      </c>
      <c r="N552" s="43" t="s">
        <v>415</v>
      </c>
      <c r="O552" s="43" t="s">
        <v>416</v>
      </c>
      <c r="P552" s="44">
        <v>5165.85515063</v>
      </c>
      <c r="Q552" s="44">
        <v>32857.748307100002</v>
      </c>
      <c r="R552" s="45">
        <v>0.115981</v>
      </c>
      <c r="S552" s="45">
        <v>7.558414</v>
      </c>
      <c r="T552" s="45">
        <v>0.78300000000000003</v>
      </c>
      <c r="U552" s="45">
        <v>0.6</v>
      </c>
      <c r="V552" s="45">
        <f t="shared" si="16"/>
        <v>7.6827461330199994E-3</v>
      </c>
      <c r="W552" s="45">
        <f t="shared" si="17"/>
        <v>0.92291258305599999</v>
      </c>
    </row>
    <row r="553" spans="1:23" x14ac:dyDescent="0.2">
      <c r="A553" s="43">
        <v>19421</v>
      </c>
      <c r="B553" s="43">
        <v>19340</v>
      </c>
      <c r="C553" s="43">
        <v>4340</v>
      </c>
      <c r="D553" s="43">
        <v>4340</v>
      </c>
      <c r="E553" s="43" t="s">
        <v>372</v>
      </c>
      <c r="F553" s="43" t="s">
        <v>404</v>
      </c>
      <c r="G553" s="44">
        <v>0.44749060589900003</v>
      </c>
      <c r="H553" s="44">
        <v>0.181093</v>
      </c>
      <c r="I553" s="43" t="s">
        <v>405</v>
      </c>
      <c r="J553" s="43" t="s">
        <v>406</v>
      </c>
      <c r="K553" s="43">
        <v>7</v>
      </c>
      <c r="L553" s="43">
        <v>40</v>
      </c>
      <c r="M553" s="43" t="s">
        <v>412</v>
      </c>
      <c r="N553" s="43" t="s">
        <v>415</v>
      </c>
      <c r="O553" s="43" t="s">
        <v>416</v>
      </c>
      <c r="P553" s="44">
        <v>4689.2751419599999</v>
      </c>
      <c r="Q553" s="44">
        <v>19492.612822300001</v>
      </c>
      <c r="R553" s="45">
        <v>0.115981</v>
      </c>
      <c r="S553" s="45">
        <v>7.558414</v>
      </c>
      <c r="T553" s="45">
        <v>0.78300000000000003</v>
      </c>
      <c r="U553" s="45">
        <v>0.6</v>
      </c>
      <c r="V553" s="45">
        <f t="shared" si="16"/>
        <v>4.5577263495609997E-3</v>
      </c>
      <c r="W553" s="45">
        <f t="shared" si="17"/>
        <v>0.5475103466008</v>
      </c>
    </row>
    <row r="554" spans="1:23" x14ac:dyDescent="0.2">
      <c r="A554" s="43">
        <v>19455</v>
      </c>
      <c r="B554" s="43">
        <v>19394</v>
      </c>
      <c r="C554" s="43">
        <v>4340</v>
      </c>
      <c r="D554" s="43">
        <v>4340</v>
      </c>
      <c r="E554" s="43" t="s">
        <v>372</v>
      </c>
      <c r="F554" s="43" t="s">
        <v>426</v>
      </c>
      <c r="G554" s="44">
        <v>0.54146577625199999</v>
      </c>
      <c r="H554" s="44">
        <v>0.21912300000000001</v>
      </c>
      <c r="I554" s="43" t="s">
        <v>405</v>
      </c>
      <c r="J554" s="43" t="s">
        <v>406</v>
      </c>
      <c r="K554" s="43">
        <v>7</v>
      </c>
      <c r="L554" s="43">
        <v>40</v>
      </c>
      <c r="M554" s="43" t="s">
        <v>412</v>
      </c>
      <c r="N554" s="43" t="s">
        <v>415</v>
      </c>
      <c r="O554" s="43" t="s">
        <v>416</v>
      </c>
      <c r="P554" s="44">
        <v>783.50566138299996</v>
      </c>
      <c r="Q554" s="44">
        <v>23586.154868599999</v>
      </c>
      <c r="R554" s="45">
        <v>0.115981</v>
      </c>
      <c r="S554" s="45">
        <v>7.558414</v>
      </c>
      <c r="T554" s="45">
        <v>0.78300000000000003</v>
      </c>
      <c r="U554" s="45">
        <v>0.6</v>
      </c>
      <c r="V554" s="45">
        <f t="shared" si="16"/>
        <v>5.5148607118709995E-3</v>
      </c>
      <c r="W554" s="45">
        <f t="shared" si="17"/>
        <v>0.66248894036880002</v>
      </c>
    </row>
    <row r="555" spans="1:23" x14ac:dyDescent="0.2">
      <c r="A555" s="43">
        <v>19458</v>
      </c>
      <c r="B555" s="43">
        <v>19397</v>
      </c>
      <c r="C555" s="43">
        <v>4340</v>
      </c>
      <c r="D555" s="43">
        <v>4340</v>
      </c>
      <c r="E555" s="43" t="s">
        <v>372</v>
      </c>
      <c r="F555" s="43" t="s">
        <v>426</v>
      </c>
      <c r="G555" s="44">
        <v>0.26203668605399999</v>
      </c>
      <c r="H555" s="44">
        <v>0.106042</v>
      </c>
      <c r="I555" s="43" t="s">
        <v>405</v>
      </c>
      <c r="J555" s="43" t="s">
        <v>406</v>
      </c>
      <c r="K555" s="43">
        <v>7</v>
      </c>
      <c r="L555" s="43">
        <v>40</v>
      </c>
      <c r="M555" s="43" t="s">
        <v>412</v>
      </c>
      <c r="N555" s="43" t="s">
        <v>415</v>
      </c>
      <c r="O555" s="43" t="s">
        <v>416</v>
      </c>
      <c r="P555" s="44">
        <v>1628.2022511299999</v>
      </c>
      <c r="Q555" s="44">
        <v>11414.2723873</v>
      </c>
      <c r="R555" s="45">
        <v>0.115981</v>
      </c>
      <c r="S555" s="45">
        <v>7.558414</v>
      </c>
      <c r="T555" s="45">
        <v>0.78300000000000003</v>
      </c>
      <c r="U555" s="45">
        <v>0.6</v>
      </c>
      <c r="V555" s="45">
        <f t="shared" si="16"/>
        <v>2.6688520128339997E-3</v>
      </c>
      <c r="W555" s="45">
        <f t="shared" si="17"/>
        <v>0.3206037349552</v>
      </c>
    </row>
    <row r="556" spans="1:23" x14ac:dyDescent="0.2">
      <c r="A556" s="43">
        <v>19459</v>
      </c>
      <c r="B556" s="43">
        <v>19398</v>
      </c>
      <c r="C556" s="43">
        <v>4340</v>
      </c>
      <c r="D556" s="43">
        <v>4340</v>
      </c>
      <c r="E556" s="43" t="s">
        <v>372</v>
      </c>
      <c r="F556" s="43" t="s">
        <v>426</v>
      </c>
      <c r="G556" s="44">
        <v>0.77585769380400005</v>
      </c>
      <c r="H556" s="44">
        <v>0.31397799999999998</v>
      </c>
      <c r="I556" s="43" t="s">
        <v>405</v>
      </c>
      <c r="J556" s="43" t="s">
        <v>406</v>
      </c>
      <c r="K556" s="43">
        <v>7</v>
      </c>
      <c r="L556" s="43">
        <v>40</v>
      </c>
      <c r="M556" s="43" t="s">
        <v>412</v>
      </c>
      <c r="N556" s="43" t="s">
        <v>415</v>
      </c>
      <c r="O556" s="43" t="s">
        <v>416</v>
      </c>
      <c r="P556" s="44">
        <v>1508.0954160799999</v>
      </c>
      <c r="Q556" s="44">
        <v>33796.225956800001</v>
      </c>
      <c r="R556" s="45">
        <v>0.115981</v>
      </c>
      <c r="S556" s="45">
        <v>7.558414</v>
      </c>
      <c r="T556" s="45">
        <v>0.78300000000000003</v>
      </c>
      <c r="U556" s="45">
        <v>0.6</v>
      </c>
      <c r="V556" s="45">
        <f t="shared" si="16"/>
        <v>7.9021596847059974E-3</v>
      </c>
      <c r="W556" s="45">
        <f t="shared" si="17"/>
        <v>0.94927028435679994</v>
      </c>
    </row>
    <row r="557" spans="1:23" x14ac:dyDescent="0.2">
      <c r="A557" s="43">
        <v>19461</v>
      </c>
      <c r="B557" s="43">
        <v>19400</v>
      </c>
      <c r="C557" s="43">
        <v>4340</v>
      </c>
      <c r="D557" s="43">
        <v>4340</v>
      </c>
      <c r="E557" s="43" t="s">
        <v>372</v>
      </c>
      <c r="F557" s="43" t="s">
        <v>426</v>
      </c>
      <c r="G557" s="44">
        <v>1.3359983984499999</v>
      </c>
      <c r="H557" s="44">
        <v>0.540659</v>
      </c>
      <c r="I557" s="43" t="s">
        <v>405</v>
      </c>
      <c r="J557" s="43" t="s">
        <v>406</v>
      </c>
      <c r="K557" s="43">
        <v>7</v>
      </c>
      <c r="L557" s="43">
        <v>40</v>
      </c>
      <c r="M557" s="43" t="s">
        <v>412</v>
      </c>
      <c r="N557" s="43" t="s">
        <v>415</v>
      </c>
      <c r="O557" s="43" t="s">
        <v>416</v>
      </c>
      <c r="P557" s="44">
        <v>2150.6668833499998</v>
      </c>
      <c r="Q557" s="44">
        <v>58195.8574525</v>
      </c>
      <c r="R557" s="45">
        <v>0.115981</v>
      </c>
      <c r="S557" s="45">
        <v>7.558414</v>
      </c>
      <c r="T557" s="45">
        <v>0.78300000000000003</v>
      </c>
      <c r="U557" s="45">
        <v>0.6</v>
      </c>
      <c r="V557" s="45">
        <f t="shared" si="16"/>
        <v>1.3607239210942998E-2</v>
      </c>
      <c r="W557" s="45">
        <f t="shared" si="17"/>
        <v>1.6346098219304002</v>
      </c>
    </row>
    <row r="558" spans="1:23" x14ac:dyDescent="0.2">
      <c r="A558" s="43">
        <v>19462</v>
      </c>
      <c r="B558" s="43">
        <v>19401</v>
      </c>
      <c r="C558" s="43">
        <v>4340</v>
      </c>
      <c r="D558" s="43">
        <v>4340</v>
      </c>
      <c r="E558" s="43" t="s">
        <v>372</v>
      </c>
      <c r="F558" s="43" t="s">
        <v>426</v>
      </c>
      <c r="G558" s="44">
        <v>0.350662708662</v>
      </c>
      <c r="H558" s="44">
        <v>0.14190800000000001</v>
      </c>
      <c r="I558" s="43" t="s">
        <v>405</v>
      </c>
      <c r="J558" s="43" t="s">
        <v>406</v>
      </c>
      <c r="K558" s="43">
        <v>7</v>
      </c>
      <c r="L558" s="43">
        <v>40</v>
      </c>
      <c r="M558" s="43" t="s">
        <v>412</v>
      </c>
      <c r="N558" s="43" t="s">
        <v>415</v>
      </c>
      <c r="O558" s="43" t="s">
        <v>416</v>
      </c>
      <c r="P558" s="44">
        <v>587.47446992499999</v>
      </c>
      <c r="Q558" s="44">
        <v>15274.8064899</v>
      </c>
      <c r="R558" s="45">
        <v>0.115981</v>
      </c>
      <c r="S558" s="45">
        <v>7.558414</v>
      </c>
      <c r="T558" s="45">
        <v>0.78300000000000003</v>
      </c>
      <c r="U558" s="45">
        <v>0.6</v>
      </c>
      <c r="V558" s="45">
        <f t="shared" si="16"/>
        <v>3.5715230893159995E-3</v>
      </c>
      <c r="W558" s="45">
        <f t="shared" si="17"/>
        <v>0.42903976556480006</v>
      </c>
    </row>
    <row r="559" spans="1:23" x14ac:dyDescent="0.2">
      <c r="A559" s="43">
        <v>19470</v>
      </c>
      <c r="B559" s="43">
        <v>19409</v>
      </c>
      <c r="C559" s="43">
        <v>4340</v>
      </c>
      <c r="D559" s="43">
        <v>4340</v>
      </c>
      <c r="E559" s="43" t="s">
        <v>372</v>
      </c>
      <c r="F559" s="43" t="s">
        <v>426</v>
      </c>
      <c r="G559" s="44">
        <v>2.63616305905E-2</v>
      </c>
      <c r="H559" s="44">
        <v>1.0668199999999999E-2</v>
      </c>
      <c r="I559" s="43" t="s">
        <v>405</v>
      </c>
      <c r="J559" s="43" t="s">
        <v>406</v>
      </c>
      <c r="K559" s="43">
        <v>7</v>
      </c>
      <c r="L559" s="43">
        <v>40</v>
      </c>
      <c r="M559" s="43" t="s">
        <v>412</v>
      </c>
      <c r="N559" s="43" t="s">
        <v>415</v>
      </c>
      <c r="O559" s="43" t="s">
        <v>416</v>
      </c>
      <c r="P559" s="44">
        <v>436.82782989899999</v>
      </c>
      <c r="Q559" s="44">
        <v>1148.3080352699999</v>
      </c>
      <c r="R559" s="45">
        <v>0.115981</v>
      </c>
      <c r="S559" s="45">
        <v>7.558414</v>
      </c>
      <c r="T559" s="45">
        <v>0.78300000000000003</v>
      </c>
      <c r="U559" s="45">
        <v>0.6</v>
      </c>
      <c r="V559" s="45">
        <f t="shared" si="16"/>
        <v>2.6849594541139999E-4</v>
      </c>
      <c r="W559" s="45">
        <f t="shared" si="17"/>
        <v>3.2253868893919999E-2</v>
      </c>
    </row>
    <row r="560" spans="1:23" x14ac:dyDescent="0.2">
      <c r="A560" s="43">
        <v>19472</v>
      </c>
      <c r="B560" s="43">
        <v>19411</v>
      </c>
      <c r="C560" s="43">
        <v>4340</v>
      </c>
      <c r="D560" s="43">
        <v>4340</v>
      </c>
      <c r="E560" s="43" t="s">
        <v>372</v>
      </c>
      <c r="F560" s="43" t="s">
        <v>426</v>
      </c>
      <c r="G560" s="44">
        <v>1.1482321706</v>
      </c>
      <c r="H560" s="44">
        <v>0.464673</v>
      </c>
      <c r="I560" s="43" t="s">
        <v>405</v>
      </c>
      <c r="J560" s="43" t="s">
        <v>406</v>
      </c>
      <c r="K560" s="43">
        <v>7</v>
      </c>
      <c r="L560" s="43">
        <v>40</v>
      </c>
      <c r="M560" s="43" t="s">
        <v>412</v>
      </c>
      <c r="N560" s="43" t="s">
        <v>415</v>
      </c>
      <c r="O560" s="43" t="s">
        <v>416</v>
      </c>
      <c r="P560" s="44">
        <v>6590.3110003299998</v>
      </c>
      <c r="Q560" s="44">
        <v>50016.793283699997</v>
      </c>
      <c r="R560" s="45">
        <v>0.115981</v>
      </c>
      <c r="S560" s="45">
        <v>7.558414</v>
      </c>
      <c r="T560" s="45">
        <v>0.78300000000000003</v>
      </c>
      <c r="U560" s="45">
        <v>0.6</v>
      </c>
      <c r="V560" s="45">
        <f t="shared" si="16"/>
        <v>1.1694832909220999E-2</v>
      </c>
      <c r="W560" s="45">
        <f t="shared" si="17"/>
        <v>1.4048763634488</v>
      </c>
    </row>
    <row r="561" spans="1:23" x14ac:dyDescent="0.2">
      <c r="A561" s="43">
        <v>19474</v>
      </c>
      <c r="B561" s="43">
        <v>19413</v>
      </c>
      <c r="C561" s="43">
        <v>4340</v>
      </c>
      <c r="D561" s="43">
        <v>4340</v>
      </c>
      <c r="E561" s="43" t="s">
        <v>372</v>
      </c>
      <c r="F561" s="43" t="s">
        <v>426</v>
      </c>
      <c r="G561" s="44">
        <v>0.30826194671099999</v>
      </c>
      <c r="H561" s="44">
        <v>0.124749</v>
      </c>
      <c r="I561" s="43" t="s">
        <v>405</v>
      </c>
      <c r="J561" s="43" t="s">
        <v>406</v>
      </c>
      <c r="K561" s="43">
        <v>7</v>
      </c>
      <c r="L561" s="43">
        <v>40</v>
      </c>
      <c r="M561" s="43" t="s">
        <v>412</v>
      </c>
      <c r="N561" s="43" t="s">
        <v>415</v>
      </c>
      <c r="O561" s="43" t="s">
        <v>416</v>
      </c>
      <c r="P561" s="44">
        <v>2166.8567656499999</v>
      </c>
      <c r="Q561" s="44">
        <v>13427.836687200001</v>
      </c>
      <c r="R561" s="45">
        <v>0.115981</v>
      </c>
      <c r="S561" s="45">
        <v>7.558414</v>
      </c>
      <c r="T561" s="45">
        <v>0.78300000000000003</v>
      </c>
      <c r="U561" s="45">
        <v>0.6</v>
      </c>
      <c r="V561" s="45">
        <f t="shared" si="16"/>
        <v>3.1396674878729994E-3</v>
      </c>
      <c r="W561" s="45">
        <f t="shared" si="17"/>
        <v>0.3771618352344</v>
      </c>
    </row>
    <row r="562" spans="1:23" x14ac:dyDescent="0.2">
      <c r="A562" s="43">
        <v>19476</v>
      </c>
      <c r="B562" s="43">
        <v>19415</v>
      </c>
      <c r="C562" s="43">
        <v>4340</v>
      </c>
      <c r="D562" s="43">
        <v>4340</v>
      </c>
      <c r="E562" s="43" t="s">
        <v>372</v>
      </c>
      <c r="F562" s="43" t="s">
        <v>426</v>
      </c>
      <c r="G562" s="44">
        <v>1.10693469152</v>
      </c>
      <c r="H562" s="44">
        <v>0.447961</v>
      </c>
      <c r="I562" s="43" t="s">
        <v>405</v>
      </c>
      <c r="J562" s="43" t="s">
        <v>406</v>
      </c>
      <c r="K562" s="43">
        <v>7</v>
      </c>
      <c r="L562" s="43">
        <v>40</v>
      </c>
      <c r="M562" s="43" t="s">
        <v>412</v>
      </c>
      <c r="N562" s="43" t="s">
        <v>415</v>
      </c>
      <c r="O562" s="43" t="s">
        <v>416</v>
      </c>
      <c r="P562" s="44">
        <v>3676.4288200000001</v>
      </c>
      <c r="Q562" s="44">
        <v>48217.882290499998</v>
      </c>
      <c r="R562" s="45">
        <v>0.115981</v>
      </c>
      <c r="S562" s="45">
        <v>7.558414</v>
      </c>
      <c r="T562" s="45">
        <v>0.78300000000000003</v>
      </c>
      <c r="U562" s="45">
        <v>0.6</v>
      </c>
      <c r="V562" s="45">
        <f t="shared" si="16"/>
        <v>1.1274227348796998E-2</v>
      </c>
      <c r="W562" s="45">
        <f t="shared" si="17"/>
        <v>1.3543498775416001</v>
      </c>
    </row>
    <row r="563" spans="1:23" x14ac:dyDescent="0.2">
      <c r="A563" s="43">
        <v>19490</v>
      </c>
      <c r="B563" s="43">
        <v>19429</v>
      </c>
      <c r="C563" s="43">
        <v>4340</v>
      </c>
      <c r="D563" s="43">
        <v>4340</v>
      </c>
      <c r="E563" s="43" t="s">
        <v>372</v>
      </c>
      <c r="F563" s="43" t="s">
        <v>426</v>
      </c>
      <c r="G563" s="44">
        <v>0.79704307805300001</v>
      </c>
      <c r="H563" s="44">
        <v>0.32255200000000001</v>
      </c>
      <c r="I563" s="43" t="s">
        <v>405</v>
      </c>
      <c r="J563" s="43" t="s">
        <v>406</v>
      </c>
      <c r="K563" s="43">
        <v>7</v>
      </c>
      <c r="L563" s="43">
        <v>40</v>
      </c>
      <c r="M563" s="43" t="s">
        <v>412</v>
      </c>
      <c r="N563" s="43" t="s">
        <v>415</v>
      </c>
      <c r="O563" s="43" t="s">
        <v>416</v>
      </c>
      <c r="P563" s="44">
        <v>13003.925854499999</v>
      </c>
      <c r="Q563" s="44">
        <v>34719.057603300003</v>
      </c>
      <c r="R563" s="45">
        <v>0.115981</v>
      </c>
      <c r="S563" s="45">
        <v>7.558414</v>
      </c>
      <c r="T563" s="45">
        <v>0.78300000000000003</v>
      </c>
      <c r="U563" s="45">
        <v>0.6</v>
      </c>
      <c r="V563" s="45">
        <f t="shared" si="16"/>
        <v>8.1179490621039983E-3</v>
      </c>
      <c r="W563" s="45">
        <f t="shared" si="17"/>
        <v>0.97519262101120008</v>
      </c>
    </row>
    <row r="564" spans="1:23" x14ac:dyDescent="0.2">
      <c r="A564" s="43">
        <v>19608</v>
      </c>
      <c r="B564" s="43">
        <v>19547</v>
      </c>
      <c r="C564" s="43">
        <v>4410</v>
      </c>
      <c r="D564" s="43">
        <v>4410</v>
      </c>
      <c r="E564" s="43" t="s">
        <v>372</v>
      </c>
      <c r="F564" s="43" t="s">
        <v>472</v>
      </c>
      <c r="G564" s="44">
        <v>0.18640401985800001</v>
      </c>
      <c r="H564" s="44">
        <v>7.5435000000000002E-2</v>
      </c>
      <c r="I564" s="43" t="s">
        <v>405</v>
      </c>
      <c r="J564" s="43" t="s">
        <v>406</v>
      </c>
      <c r="K564" s="43">
        <v>8</v>
      </c>
      <c r="L564" s="43">
        <v>40</v>
      </c>
      <c r="M564" s="43" t="s">
        <v>412</v>
      </c>
      <c r="N564" s="43" t="s">
        <v>553</v>
      </c>
      <c r="O564" s="43" t="s">
        <v>553</v>
      </c>
      <c r="P564" s="44">
        <v>1192.5059121100001</v>
      </c>
      <c r="Q564" s="44">
        <v>8119.7266260099996</v>
      </c>
      <c r="R564" s="45">
        <v>0.101843</v>
      </c>
      <c r="S564" s="45">
        <v>14.620869000000001</v>
      </c>
      <c r="T564" s="45">
        <v>0.78300000000000003</v>
      </c>
      <c r="U564" s="45">
        <v>0.6</v>
      </c>
      <c r="V564" s="45">
        <f t="shared" si="16"/>
        <v>1.6671082949849998E-3</v>
      </c>
      <c r="W564" s="45">
        <f t="shared" si="17"/>
        <v>0.44117010120600003</v>
      </c>
    </row>
    <row r="565" spans="1:23" x14ac:dyDescent="0.2">
      <c r="A565" s="43">
        <v>19613</v>
      </c>
      <c r="B565" s="43">
        <v>19552</v>
      </c>
      <c r="C565" s="43">
        <v>4410</v>
      </c>
      <c r="D565" s="43">
        <v>4410</v>
      </c>
      <c r="E565" s="43" t="s">
        <v>372</v>
      </c>
      <c r="F565" s="43" t="s">
        <v>472</v>
      </c>
      <c r="G565" s="44">
        <v>4.1242121599400001E-2</v>
      </c>
      <c r="H565" s="44">
        <v>1.6690099999999999E-2</v>
      </c>
      <c r="I565" s="43" t="s">
        <v>405</v>
      </c>
      <c r="J565" s="43" t="s">
        <v>406</v>
      </c>
      <c r="K565" s="43">
        <v>8</v>
      </c>
      <c r="L565" s="43">
        <v>40</v>
      </c>
      <c r="M565" s="43" t="s">
        <v>412</v>
      </c>
      <c r="N565" s="43" t="s">
        <v>553</v>
      </c>
      <c r="O565" s="43" t="s">
        <v>553</v>
      </c>
      <c r="P565" s="44">
        <v>854.97396161799998</v>
      </c>
      <c r="Q565" s="44">
        <v>1796.4996308499999</v>
      </c>
      <c r="R565" s="45">
        <v>0.101843</v>
      </c>
      <c r="S565" s="45">
        <v>14.620869000000001</v>
      </c>
      <c r="T565" s="45">
        <v>0.78300000000000003</v>
      </c>
      <c r="U565" s="45">
        <v>0.6</v>
      </c>
      <c r="V565" s="45">
        <f t="shared" si="16"/>
        <v>3.6885005838309994E-4</v>
      </c>
      <c r="W565" s="45">
        <f t="shared" si="17"/>
        <v>9.7609506278760014E-2</v>
      </c>
    </row>
    <row r="566" spans="1:23" x14ac:dyDescent="0.2">
      <c r="A566" s="43">
        <v>19619</v>
      </c>
      <c r="B566" s="43">
        <v>19558</v>
      </c>
      <c r="C566" s="43">
        <v>4410</v>
      </c>
      <c r="D566" s="43">
        <v>4410</v>
      </c>
      <c r="E566" s="43" t="s">
        <v>372</v>
      </c>
      <c r="F566" s="43" t="s">
        <v>472</v>
      </c>
      <c r="G566" s="44">
        <v>4.2564507200499998E-3</v>
      </c>
      <c r="H566" s="44">
        <v>1.72252E-3</v>
      </c>
      <c r="I566" s="43" t="s">
        <v>405</v>
      </c>
      <c r="J566" s="43" t="s">
        <v>406</v>
      </c>
      <c r="K566" s="43">
        <v>8</v>
      </c>
      <c r="L566" s="43">
        <v>40</v>
      </c>
      <c r="M566" s="43" t="s">
        <v>412</v>
      </c>
      <c r="N566" s="43" t="s">
        <v>553</v>
      </c>
      <c r="O566" s="43" t="s">
        <v>553</v>
      </c>
      <c r="P566" s="44">
        <v>526.544637395</v>
      </c>
      <c r="Q566" s="44">
        <v>185.410251722</v>
      </c>
      <c r="R566" s="45">
        <v>0.101843</v>
      </c>
      <c r="S566" s="45">
        <v>14.620869000000001</v>
      </c>
      <c r="T566" s="45">
        <v>0.78300000000000003</v>
      </c>
      <c r="U566" s="45">
        <v>0.6</v>
      </c>
      <c r="V566" s="45">
        <f t="shared" si="16"/>
        <v>3.8067573146119994E-5</v>
      </c>
      <c r="W566" s="45">
        <f t="shared" si="17"/>
        <v>1.0073895707952002E-2</v>
      </c>
    </row>
    <row r="567" spans="1:23" x14ac:dyDescent="0.2">
      <c r="A567" s="43">
        <v>19624</v>
      </c>
      <c r="B567" s="43">
        <v>19563</v>
      </c>
      <c r="C567" s="43">
        <v>4410</v>
      </c>
      <c r="D567" s="43">
        <v>4410</v>
      </c>
      <c r="E567" s="43" t="s">
        <v>372</v>
      </c>
      <c r="F567" s="43" t="s">
        <v>472</v>
      </c>
      <c r="G567" s="44">
        <v>4.5916197211299998</v>
      </c>
      <c r="H567" s="44">
        <v>1.85816</v>
      </c>
      <c r="I567" s="43" t="s">
        <v>405</v>
      </c>
      <c r="J567" s="43" t="s">
        <v>406</v>
      </c>
      <c r="K567" s="43">
        <v>8</v>
      </c>
      <c r="L567" s="43">
        <v>40</v>
      </c>
      <c r="M567" s="43" t="s">
        <v>412</v>
      </c>
      <c r="N567" s="43" t="s">
        <v>553</v>
      </c>
      <c r="O567" s="43" t="s">
        <v>553</v>
      </c>
      <c r="P567" s="44">
        <v>5278.4010779199998</v>
      </c>
      <c r="Q567" s="44">
        <v>200010.15500999999</v>
      </c>
      <c r="R567" s="45">
        <v>0.101843</v>
      </c>
      <c r="S567" s="45">
        <v>14.620869000000001</v>
      </c>
      <c r="T567" s="45">
        <v>0.78300000000000003</v>
      </c>
      <c r="U567" s="45">
        <v>0.6</v>
      </c>
      <c r="V567" s="45">
        <f t="shared" si="16"/>
        <v>4.1065207786959997E-2</v>
      </c>
      <c r="W567" s="45">
        <f t="shared" si="17"/>
        <v>10.867165576416001</v>
      </c>
    </row>
    <row r="568" spans="1:23" x14ac:dyDescent="0.2">
      <c r="A568" s="43">
        <v>19675</v>
      </c>
      <c r="B568" s="43">
        <v>19614</v>
      </c>
      <c r="C568" s="43">
        <v>4410</v>
      </c>
      <c r="D568" s="43">
        <v>4410</v>
      </c>
      <c r="E568" s="43" t="s">
        <v>372</v>
      </c>
      <c r="F568" s="43" t="s">
        <v>404</v>
      </c>
      <c r="G568" s="44">
        <v>0.55133933115400002</v>
      </c>
      <c r="H568" s="44">
        <v>0.22311900000000001</v>
      </c>
      <c r="I568" s="43" t="s">
        <v>405</v>
      </c>
      <c r="J568" s="43" t="s">
        <v>406</v>
      </c>
      <c r="K568" s="43">
        <v>8</v>
      </c>
      <c r="L568" s="43">
        <v>40</v>
      </c>
      <c r="M568" s="43" t="s">
        <v>412</v>
      </c>
      <c r="N568" s="43" t="s">
        <v>553</v>
      </c>
      <c r="O568" s="43" t="s">
        <v>553</v>
      </c>
      <c r="P568" s="44">
        <v>5016.6784899499999</v>
      </c>
      <c r="Q568" s="44">
        <v>24016.2451998</v>
      </c>
      <c r="R568" s="45">
        <v>0.101843</v>
      </c>
      <c r="S568" s="45">
        <v>14.620869000000001</v>
      </c>
      <c r="T568" s="45">
        <v>0.78300000000000003</v>
      </c>
      <c r="U568" s="45">
        <v>0.6</v>
      </c>
      <c r="V568" s="45">
        <f t="shared" si="16"/>
        <v>4.9309145047889994E-3</v>
      </c>
      <c r="W568" s="45">
        <f t="shared" si="17"/>
        <v>1.3048774681644002</v>
      </c>
    </row>
    <row r="569" spans="1:23" x14ac:dyDescent="0.2">
      <c r="A569" s="43">
        <v>19682</v>
      </c>
      <c r="B569" s="43">
        <v>19621</v>
      </c>
      <c r="C569" s="43">
        <v>4410</v>
      </c>
      <c r="D569" s="43">
        <v>4410</v>
      </c>
      <c r="E569" s="43" t="s">
        <v>372</v>
      </c>
      <c r="F569" s="43" t="s">
        <v>426</v>
      </c>
      <c r="G569" s="44">
        <v>4.3908157540500002E-2</v>
      </c>
      <c r="H569" s="44">
        <v>1.7769E-2</v>
      </c>
      <c r="I569" s="43" t="s">
        <v>405</v>
      </c>
      <c r="J569" s="43" t="s">
        <v>406</v>
      </c>
      <c r="K569" s="43">
        <v>8</v>
      </c>
      <c r="L569" s="43">
        <v>40</v>
      </c>
      <c r="M569" s="43" t="s">
        <v>412</v>
      </c>
      <c r="N569" s="43" t="s">
        <v>553</v>
      </c>
      <c r="O569" s="43" t="s">
        <v>553</v>
      </c>
      <c r="P569" s="44">
        <v>1053.52330919</v>
      </c>
      <c r="Q569" s="44">
        <v>1912.63169191</v>
      </c>
      <c r="R569" s="45">
        <v>0.101843</v>
      </c>
      <c r="S569" s="45">
        <v>14.620869000000001</v>
      </c>
      <c r="T569" s="45">
        <v>0.78300000000000003</v>
      </c>
      <c r="U569" s="45">
        <v>0.6</v>
      </c>
      <c r="V569" s="45">
        <f t="shared" si="16"/>
        <v>3.9269367393899999E-4</v>
      </c>
      <c r="W569" s="45">
        <f t="shared" si="17"/>
        <v>0.10391928850440001</v>
      </c>
    </row>
    <row r="570" spans="1:23" x14ac:dyDescent="0.2">
      <c r="A570" s="43">
        <v>19754</v>
      </c>
      <c r="B570" s="43">
        <v>19704</v>
      </c>
      <c r="C570" s="43">
        <v>4430</v>
      </c>
      <c r="D570" s="43">
        <v>4430</v>
      </c>
      <c r="E570" s="43" t="s">
        <v>372</v>
      </c>
      <c r="F570" s="43" t="s">
        <v>472</v>
      </c>
      <c r="G570" s="44">
        <v>0.46561294199600001</v>
      </c>
      <c r="H570" s="44">
        <v>0.18842700000000001</v>
      </c>
      <c r="I570" s="43" t="s">
        <v>405</v>
      </c>
      <c r="J570" s="43" t="s">
        <v>406</v>
      </c>
      <c r="K570" s="43">
        <v>8</v>
      </c>
      <c r="L570" s="43">
        <v>40</v>
      </c>
      <c r="M570" s="43" t="s">
        <v>412</v>
      </c>
      <c r="N570" s="43" t="s">
        <v>620</v>
      </c>
      <c r="O570" s="43" t="s">
        <v>553</v>
      </c>
      <c r="P570" s="44">
        <v>3815.0910061700001</v>
      </c>
      <c r="Q570" s="44">
        <v>20282.018625000001</v>
      </c>
      <c r="R570" s="45">
        <v>0.101843</v>
      </c>
      <c r="S570" s="45">
        <v>14.620869000000001</v>
      </c>
      <c r="T570" s="45">
        <v>0.78300000000000003</v>
      </c>
      <c r="U570" s="45">
        <v>0.6</v>
      </c>
      <c r="V570" s="45">
        <f t="shared" si="16"/>
        <v>4.1642236985369998E-3</v>
      </c>
      <c r="W570" s="45">
        <f t="shared" si="17"/>
        <v>1.1019865932252002</v>
      </c>
    </row>
    <row r="571" spans="1:23" x14ac:dyDescent="0.2">
      <c r="A571" s="43">
        <v>19756</v>
      </c>
      <c r="B571" s="43">
        <v>19706</v>
      </c>
      <c r="C571" s="43">
        <v>4430</v>
      </c>
      <c r="D571" s="43">
        <v>4430</v>
      </c>
      <c r="E571" s="43" t="s">
        <v>372</v>
      </c>
      <c r="F571" s="43" t="s">
        <v>472</v>
      </c>
      <c r="G571" s="44">
        <v>2.5655716925900001E-2</v>
      </c>
      <c r="H571" s="44">
        <v>1.0382499999999999E-2</v>
      </c>
      <c r="I571" s="43" t="s">
        <v>405</v>
      </c>
      <c r="J571" s="43" t="s">
        <v>406</v>
      </c>
      <c r="K571" s="43">
        <v>8</v>
      </c>
      <c r="L571" s="43">
        <v>40</v>
      </c>
      <c r="M571" s="43" t="s">
        <v>412</v>
      </c>
      <c r="N571" s="43" t="s">
        <v>620</v>
      </c>
      <c r="O571" s="43" t="s">
        <v>553</v>
      </c>
      <c r="P571" s="44">
        <v>939.47688293199997</v>
      </c>
      <c r="Q571" s="44">
        <v>1117.5585590400001</v>
      </c>
      <c r="R571" s="45">
        <v>0.101843</v>
      </c>
      <c r="S571" s="45">
        <v>14.620869000000001</v>
      </c>
      <c r="T571" s="45">
        <v>0.78300000000000003</v>
      </c>
      <c r="U571" s="45">
        <v>0.6</v>
      </c>
      <c r="V571" s="45">
        <f t="shared" si="16"/>
        <v>2.2945253360749995E-4</v>
      </c>
      <c r="W571" s="45">
        <f t="shared" si="17"/>
        <v>6.0720468957E-2</v>
      </c>
    </row>
    <row r="572" spans="1:23" x14ac:dyDescent="0.2">
      <c r="A572" s="43">
        <v>19765</v>
      </c>
      <c r="B572" s="43">
        <v>19715</v>
      </c>
      <c r="C572" s="43">
        <v>4430</v>
      </c>
      <c r="D572" s="43">
        <v>4430</v>
      </c>
      <c r="E572" s="43" t="s">
        <v>372</v>
      </c>
      <c r="F572" s="43" t="s">
        <v>472</v>
      </c>
      <c r="G572" s="44">
        <v>0.41653601679500002</v>
      </c>
      <c r="H572" s="44">
        <v>0.16856599999999999</v>
      </c>
      <c r="I572" s="43" t="s">
        <v>405</v>
      </c>
      <c r="J572" s="43" t="s">
        <v>406</v>
      </c>
      <c r="K572" s="43">
        <v>8</v>
      </c>
      <c r="L572" s="43">
        <v>40</v>
      </c>
      <c r="M572" s="43" t="s">
        <v>412</v>
      </c>
      <c r="N572" s="43" t="s">
        <v>620</v>
      </c>
      <c r="O572" s="43" t="s">
        <v>553</v>
      </c>
      <c r="P572" s="44">
        <v>2686.6826109600001</v>
      </c>
      <c r="Q572" s="44">
        <v>18144.236314400001</v>
      </c>
      <c r="R572" s="45">
        <v>0.101843</v>
      </c>
      <c r="S572" s="45">
        <v>14.620869000000001</v>
      </c>
      <c r="T572" s="45">
        <v>0.78300000000000003</v>
      </c>
      <c r="U572" s="45">
        <v>0.6</v>
      </c>
      <c r="V572" s="45">
        <f t="shared" si="16"/>
        <v>3.7252969689459997E-3</v>
      </c>
      <c r="W572" s="45">
        <f t="shared" si="17"/>
        <v>0.98583256154160004</v>
      </c>
    </row>
    <row r="573" spans="1:23" x14ac:dyDescent="0.2">
      <c r="A573" s="43">
        <v>19773</v>
      </c>
      <c r="B573" s="43">
        <v>19723</v>
      </c>
      <c r="C573" s="43">
        <v>4430</v>
      </c>
      <c r="D573" s="43">
        <v>4430</v>
      </c>
      <c r="E573" s="43" t="s">
        <v>372</v>
      </c>
      <c r="F573" s="43" t="s">
        <v>404</v>
      </c>
      <c r="G573" s="44">
        <v>1.6481074563599998E-2</v>
      </c>
      <c r="H573" s="44">
        <v>6.6696500000000001E-3</v>
      </c>
      <c r="I573" s="43" t="s">
        <v>405</v>
      </c>
      <c r="J573" s="43" t="s">
        <v>406</v>
      </c>
      <c r="K573" s="43">
        <v>8</v>
      </c>
      <c r="L573" s="43">
        <v>40</v>
      </c>
      <c r="M573" s="43" t="s">
        <v>412</v>
      </c>
      <c r="N573" s="43" t="s">
        <v>620</v>
      </c>
      <c r="O573" s="43" t="s">
        <v>553</v>
      </c>
      <c r="P573" s="44">
        <v>420.36066629800001</v>
      </c>
      <c r="Q573" s="44">
        <v>717.91273633000003</v>
      </c>
      <c r="R573" s="45">
        <v>0.101843</v>
      </c>
      <c r="S573" s="45">
        <v>14.620869000000001</v>
      </c>
      <c r="T573" s="45">
        <v>0.78300000000000003</v>
      </c>
      <c r="U573" s="45">
        <v>0.6</v>
      </c>
      <c r="V573" s="45">
        <f t="shared" si="16"/>
        <v>1.4739880479414997E-4</v>
      </c>
      <c r="W573" s="45">
        <f t="shared" si="17"/>
        <v>3.9006431570340006E-2</v>
      </c>
    </row>
    <row r="574" spans="1:23" x14ac:dyDescent="0.2">
      <c r="A574" s="43">
        <v>20105</v>
      </c>
      <c r="B574" s="43">
        <v>20055</v>
      </c>
      <c r="C574" s="43">
        <v>5120</v>
      </c>
      <c r="D574" s="43">
        <v>5120</v>
      </c>
      <c r="E574" s="43" t="s">
        <v>372</v>
      </c>
      <c r="F574" s="43" t="s">
        <v>606</v>
      </c>
      <c r="G574" s="44">
        <v>8.0516149009299998</v>
      </c>
      <c r="H574" s="44">
        <v>3.2583700000000002</v>
      </c>
      <c r="I574" s="43" t="s">
        <v>405</v>
      </c>
      <c r="J574" s="43" t="s">
        <v>406</v>
      </c>
      <c r="K574" s="43">
        <v>9</v>
      </c>
      <c r="L574" s="43">
        <v>50</v>
      </c>
      <c r="M574" s="43" t="s">
        <v>438</v>
      </c>
      <c r="N574" s="43" t="s">
        <v>474</v>
      </c>
      <c r="O574" s="43" t="s">
        <v>440</v>
      </c>
      <c r="P574" s="44">
        <v>5491.6368296999999</v>
      </c>
      <c r="Q574" s="44">
        <v>350726.94217200001</v>
      </c>
      <c r="R574" s="45">
        <v>0.128413</v>
      </c>
      <c r="S574" s="45">
        <v>2.201031</v>
      </c>
      <c r="T574" s="45">
        <v>0.78300000000000003</v>
      </c>
      <c r="U574" s="45">
        <v>0.6</v>
      </c>
      <c r="V574" s="45">
        <f t="shared" si="16"/>
        <v>9.0796503497769993E-2</v>
      </c>
      <c r="W574" s="45">
        <f t="shared" si="17"/>
        <v>2.8687093517880005</v>
      </c>
    </row>
    <row r="575" spans="1:23" x14ac:dyDescent="0.2">
      <c r="A575" s="43">
        <v>20135</v>
      </c>
      <c r="B575" s="43">
        <v>20085</v>
      </c>
      <c r="C575" s="43">
        <v>5120</v>
      </c>
      <c r="D575" s="43">
        <v>5120</v>
      </c>
      <c r="E575" s="43" t="s">
        <v>372</v>
      </c>
      <c r="F575" s="43" t="s">
        <v>404</v>
      </c>
      <c r="G575" s="44">
        <v>2.4777758466699999E-3</v>
      </c>
      <c r="H575" s="44">
        <v>1.0027199999999999E-3</v>
      </c>
      <c r="I575" s="43" t="s">
        <v>405</v>
      </c>
      <c r="J575" s="43" t="s">
        <v>406</v>
      </c>
      <c r="K575" s="43">
        <v>9</v>
      </c>
      <c r="L575" s="43">
        <v>50</v>
      </c>
      <c r="M575" s="43" t="s">
        <v>438</v>
      </c>
      <c r="N575" s="43" t="s">
        <v>474</v>
      </c>
      <c r="O575" s="43" t="s">
        <v>440</v>
      </c>
      <c r="P575" s="44">
        <v>192.20289475800001</v>
      </c>
      <c r="Q575" s="44">
        <v>107.931484154</v>
      </c>
      <c r="R575" s="45">
        <v>0.128413</v>
      </c>
      <c r="S575" s="45">
        <v>2.201031</v>
      </c>
      <c r="T575" s="45">
        <v>0.78300000000000003</v>
      </c>
      <c r="U575" s="45">
        <v>0.6</v>
      </c>
      <c r="V575" s="45">
        <f t="shared" si="16"/>
        <v>2.7941415489119996E-5</v>
      </c>
      <c r="W575" s="45">
        <f t="shared" si="17"/>
        <v>8.8280712172799996E-4</v>
      </c>
    </row>
    <row r="576" spans="1:23" x14ac:dyDescent="0.2">
      <c r="A576" s="43">
        <v>20138</v>
      </c>
      <c r="B576" s="43">
        <v>20088</v>
      </c>
      <c r="C576" s="43">
        <v>5120</v>
      </c>
      <c r="D576" s="43">
        <v>5120</v>
      </c>
      <c r="E576" s="43" t="s">
        <v>372</v>
      </c>
      <c r="F576" s="43" t="s">
        <v>404</v>
      </c>
      <c r="G576" s="44">
        <v>1.05251218193E-2</v>
      </c>
      <c r="H576" s="44">
        <v>4.2593700000000002E-3</v>
      </c>
      <c r="I576" s="43" t="s">
        <v>405</v>
      </c>
      <c r="J576" s="43" t="s">
        <v>406</v>
      </c>
      <c r="K576" s="43">
        <v>9</v>
      </c>
      <c r="L576" s="43">
        <v>50</v>
      </c>
      <c r="M576" s="43" t="s">
        <v>438</v>
      </c>
      <c r="N576" s="43" t="s">
        <v>474</v>
      </c>
      <c r="O576" s="43" t="s">
        <v>440</v>
      </c>
      <c r="P576" s="44">
        <v>102.47198192800001</v>
      </c>
      <c r="Q576" s="44">
        <v>458.472472552</v>
      </c>
      <c r="R576" s="45">
        <v>0.128413</v>
      </c>
      <c r="S576" s="45">
        <v>2.201031</v>
      </c>
      <c r="T576" s="45">
        <v>0.78300000000000003</v>
      </c>
      <c r="U576" s="45">
        <v>0.6</v>
      </c>
      <c r="V576" s="45">
        <f t="shared" si="16"/>
        <v>1.1868999011877E-4</v>
      </c>
      <c r="W576" s="45">
        <f t="shared" si="17"/>
        <v>3.7500021641880005E-3</v>
      </c>
    </row>
    <row r="577" spans="1:23" x14ac:dyDescent="0.2">
      <c r="A577" s="43">
        <v>20139</v>
      </c>
      <c r="B577" s="43">
        <v>20089</v>
      </c>
      <c r="C577" s="43">
        <v>5120</v>
      </c>
      <c r="D577" s="43">
        <v>5120</v>
      </c>
      <c r="E577" s="43" t="s">
        <v>372</v>
      </c>
      <c r="F577" s="43" t="s">
        <v>404</v>
      </c>
      <c r="G577" s="44">
        <v>4.97618318793E-2</v>
      </c>
      <c r="H577" s="44">
        <v>2.01379E-2</v>
      </c>
      <c r="I577" s="43" t="s">
        <v>405</v>
      </c>
      <c r="J577" s="43" t="s">
        <v>406</v>
      </c>
      <c r="K577" s="43">
        <v>9</v>
      </c>
      <c r="L577" s="43">
        <v>50</v>
      </c>
      <c r="M577" s="43" t="s">
        <v>438</v>
      </c>
      <c r="N577" s="43" t="s">
        <v>474</v>
      </c>
      <c r="O577" s="43" t="s">
        <v>440</v>
      </c>
      <c r="P577" s="44">
        <v>187.65188663800001</v>
      </c>
      <c r="Q577" s="44">
        <v>2167.6167261700002</v>
      </c>
      <c r="R577" s="45">
        <v>0.128413</v>
      </c>
      <c r="S577" s="45">
        <v>2.201031</v>
      </c>
      <c r="T577" s="45">
        <v>0.78300000000000003</v>
      </c>
      <c r="U577" s="45">
        <v>0.6</v>
      </c>
      <c r="V577" s="45">
        <f t="shared" si="16"/>
        <v>5.6115508913589986E-4</v>
      </c>
      <c r="W577" s="45">
        <f t="shared" si="17"/>
        <v>1.772965686996E-2</v>
      </c>
    </row>
    <row r="578" spans="1:23" x14ac:dyDescent="0.2">
      <c r="A578" s="43">
        <v>20142</v>
      </c>
      <c r="B578" s="43">
        <v>20092</v>
      </c>
      <c r="C578" s="43">
        <v>5120</v>
      </c>
      <c r="D578" s="43">
        <v>5120</v>
      </c>
      <c r="E578" s="43" t="s">
        <v>372</v>
      </c>
      <c r="F578" s="43" t="s">
        <v>404</v>
      </c>
      <c r="G578" s="44">
        <v>1.31382422476</v>
      </c>
      <c r="H578" s="44">
        <v>0.53168599999999999</v>
      </c>
      <c r="I578" s="43" t="s">
        <v>405</v>
      </c>
      <c r="J578" s="43" t="s">
        <v>406</v>
      </c>
      <c r="K578" s="43">
        <v>9</v>
      </c>
      <c r="L578" s="43">
        <v>50</v>
      </c>
      <c r="M578" s="43" t="s">
        <v>438</v>
      </c>
      <c r="N578" s="43" t="s">
        <v>474</v>
      </c>
      <c r="O578" s="43" t="s">
        <v>440</v>
      </c>
      <c r="P578" s="44">
        <v>2296.5711349799999</v>
      </c>
      <c r="Q578" s="44">
        <v>57229.9543099</v>
      </c>
      <c r="R578" s="45">
        <v>0.128413</v>
      </c>
      <c r="S578" s="45">
        <v>2.201031</v>
      </c>
      <c r="T578" s="45">
        <v>0.78300000000000003</v>
      </c>
      <c r="U578" s="45">
        <v>0.6</v>
      </c>
      <c r="V578" s="45">
        <f t="shared" si="16"/>
        <v>1.4815760567005998E-2</v>
      </c>
      <c r="W578" s="45">
        <f t="shared" si="17"/>
        <v>0.46810294730640001</v>
      </c>
    </row>
    <row r="579" spans="1:23" x14ac:dyDescent="0.2">
      <c r="A579" s="43">
        <v>20158</v>
      </c>
      <c r="B579" s="43">
        <v>20108</v>
      </c>
      <c r="C579" s="43">
        <v>5120</v>
      </c>
      <c r="D579" s="43">
        <v>5120</v>
      </c>
      <c r="E579" s="43" t="s">
        <v>372</v>
      </c>
      <c r="F579" s="43" t="s">
        <v>426</v>
      </c>
      <c r="G579" s="44">
        <v>3.0518388881399999E-2</v>
      </c>
      <c r="H579" s="44">
        <v>1.2350399999999999E-2</v>
      </c>
      <c r="I579" s="43" t="s">
        <v>405</v>
      </c>
      <c r="J579" s="43" t="s">
        <v>406</v>
      </c>
      <c r="K579" s="43">
        <v>9</v>
      </c>
      <c r="L579" s="43">
        <v>50</v>
      </c>
      <c r="M579" s="43" t="s">
        <v>438</v>
      </c>
      <c r="N579" s="43" t="s">
        <v>474</v>
      </c>
      <c r="O579" s="43" t="s">
        <v>440</v>
      </c>
      <c r="P579" s="44">
        <v>184.27735509999999</v>
      </c>
      <c r="Q579" s="44">
        <v>1329.3757021599999</v>
      </c>
      <c r="R579" s="45">
        <v>0.128413</v>
      </c>
      <c r="S579" s="45">
        <v>2.201031</v>
      </c>
      <c r="T579" s="45">
        <v>0.78300000000000003</v>
      </c>
      <c r="U579" s="45">
        <v>0.6</v>
      </c>
      <c r="V579" s="45">
        <f t="shared" ref="V579:V642" si="18">H579*R579*(1-T579)</f>
        <v>3.4415156559839994E-4</v>
      </c>
      <c r="W579" s="45">
        <f t="shared" ref="W579:W642" si="19">H579*S579*(1-U579)</f>
        <v>1.0873445304959999E-2</v>
      </c>
    </row>
    <row r="580" spans="1:23" x14ac:dyDescent="0.2">
      <c r="A580" s="43">
        <v>20162</v>
      </c>
      <c r="B580" s="43">
        <v>20112</v>
      </c>
      <c r="C580" s="43">
        <v>5120</v>
      </c>
      <c r="D580" s="43">
        <v>5120</v>
      </c>
      <c r="E580" s="43" t="s">
        <v>372</v>
      </c>
      <c r="F580" s="43" t="s">
        <v>426</v>
      </c>
      <c r="G580" s="44">
        <v>1.1264065465199999</v>
      </c>
      <c r="H580" s="44">
        <v>0.455841</v>
      </c>
      <c r="I580" s="43" t="s">
        <v>405</v>
      </c>
      <c r="J580" s="43" t="s">
        <v>406</v>
      </c>
      <c r="K580" s="43">
        <v>9</v>
      </c>
      <c r="L580" s="43">
        <v>50</v>
      </c>
      <c r="M580" s="43" t="s">
        <v>438</v>
      </c>
      <c r="N580" s="43" t="s">
        <v>474</v>
      </c>
      <c r="O580" s="43" t="s">
        <v>440</v>
      </c>
      <c r="P580" s="44">
        <v>2650.4193322400001</v>
      </c>
      <c r="Q580" s="44">
        <v>49066.072901699998</v>
      </c>
      <c r="R580" s="45">
        <v>0.128413</v>
      </c>
      <c r="S580" s="45">
        <v>2.201031</v>
      </c>
      <c r="T580" s="45">
        <v>0.78300000000000003</v>
      </c>
      <c r="U580" s="45">
        <v>0.6</v>
      </c>
      <c r="V580" s="45">
        <f t="shared" si="18"/>
        <v>1.2702292542260999E-2</v>
      </c>
      <c r="W580" s="45">
        <f t="shared" si="19"/>
        <v>0.4013280688284</v>
      </c>
    </row>
    <row r="581" spans="1:23" x14ac:dyDescent="0.2">
      <c r="A581" s="43">
        <v>20307</v>
      </c>
      <c r="B581" s="43">
        <v>20282</v>
      </c>
      <c r="C581" s="43">
        <v>5200</v>
      </c>
      <c r="D581" s="43">
        <v>5200</v>
      </c>
      <c r="E581" s="43" t="s">
        <v>372</v>
      </c>
      <c r="F581" s="43" t="s">
        <v>472</v>
      </c>
      <c r="G581" s="44">
        <v>5.0843819993500001E-3</v>
      </c>
      <c r="H581" s="44">
        <v>2.0575799999999998E-3</v>
      </c>
      <c r="I581" s="43" t="s">
        <v>405</v>
      </c>
      <c r="J581" s="43" t="s">
        <v>406</v>
      </c>
      <c r="K581" s="43">
        <v>9</v>
      </c>
      <c r="L581" s="43">
        <v>50</v>
      </c>
      <c r="M581" s="43" t="s">
        <v>438</v>
      </c>
      <c r="N581" s="43" t="s">
        <v>621</v>
      </c>
      <c r="O581" s="43" t="s">
        <v>440</v>
      </c>
      <c r="P581" s="44">
        <v>143.17992537699999</v>
      </c>
      <c r="Q581" s="44">
        <v>221.47479398999999</v>
      </c>
      <c r="R581" s="45">
        <v>0.128413</v>
      </c>
      <c r="S581" s="45">
        <v>2.201031</v>
      </c>
      <c r="T581" s="45">
        <v>0.78300000000000003</v>
      </c>
      <c r="U581" s="45">
        <v>0.6</v>
      </c>
      <c r="V581" s="45">
        <f t="shared" si="18"/>
        <v>5.733574445717999E-5</v>
      </c>
      <c r="W581" s="45">
        <f t="shared" si="19"/>
        <v>1.8115189459919998E-3</v>
      </c>
    </row>
    <row r="582" spans="1:23" x14ac:dyDescent="0.2">
      <c r="A582" s="43">
        <v>20312</v>
      </c>
      <c r="B582" s="43">
        <v>20287</v>
      </c>
      <c r="C582" s="43">
        <v>5200</v>
      </c>
      <c r="D582" s="43">
        <v>5200</v>
      </c>
      <c r="E582" s="43" t="s">
        <v>372</v>
      </c>
      <c r="F582" s="43" t="s">
        <v>472</v>
      </c>
      <c r="G582" s="44">
        <v>0.118651163782</v>
      </c>
      <c r="H582" s="44">
        <v>4.8016400000000001E-2</v>
      </c>
      <c r="I582" s="43" t="s">
        <v>405</v>
      </c>
      <c r="J582" s="43" t="s">
        <v>406</v>
      </c>
      <c r="K582" s="43">
        <v>9</v>
      </c>
      <c r="L582" s="43">
        <v>50</v>
      </c>
      <c r="M582" s="43" t="s">
        <v>438</v>
      </c>
      <c r="N582" s="43" t="s">
        <v>621</v>
      </c>
      <c r="O582" s="43" t="s">
        <v>440</v>
      </c>
      <c r="P582" s="44">
        <v>834.46569192499999</v>
      </c>
      <c r="Q582" s="44">
        <v>5168.4240205799997</v>
      </c>
      <c r="R582" s="45">
        <v>0.128413</v>
      </c>
      <c r="S582" s="45">
        <v>2.201031</v>
      </c>
      <c r="T582" s="45">
        <v>0.78300000000000003</v>
      </c>
      <c r="U582" s="45">
        <v>0.6</v>
      </c>
      <c r="V582" s="45">
        <f t="shared" si="18"/>
        <v>1.3380068041843999E-3</v>
      </c>
      <c r="W582" s="45">
        <f t="shared" si="19"/>
        <v>4.2274233963359997E-2</v>
      </c>
    </row>
    <row r="583" spans="1:23" x14ac:dyDescent="0.2">
      <c r="A583" s="43">
        <v>20373</v>
      </c>
      <c r="B583" s="43">
        <v>20348</v>
      </c>
      <c r="C583" s="43">
        <v>5200</v>
      </c>
      <c r="D583" s="43">
        <v>5200</v>
      </c>
      <c r="E583" s="43" t="s">
        <v>372</v>
      </c>
      <c r="F583" s="43" t="s">
        <v>472</v>
      </c>
      <c r="G583" s="44">
        <v>0.19053378828100001</v>
      </c>
      <c r="H583" s="44">
        <v>7.7106300000000003E-2</v>
      </c>
      <c r="I583" s="43" t="s">
        <v>405</v>
      </c>
      <c r="J583" s="43" t="s">
        <v>406</v>
      </c>
      <c r="K583" s="43">
        <v>9</v>
      </c>
      <c r="L583" s="43">
        <v>50</v>
      </c>
      <c r="M583" s="43" t="s">
        <v>438</v>
      </c>
      <c r="N583" s="43" t="s">
        <v>621</v>
      </c>
      <c r="O583" s="43" t="s">
        <v>440</v>
      </c>
      <c r="P583" s="44">
        <v>998.87961039100003</v>
      </c>
      <c r="Q583" s="44">
        <v>8299.6186189399996</v>
      </c>
      <c r="R583" s="45">
        <v>0.128413</v>
      </c>
      <c r="S583" s="45">
        <v>2.201031</v>
      </c>
      <c r="T583" s="45">
        <v>0.78300000000000003</v>
      </c>
      <c r="U583" s="45">
        <v>0.6</v>
      </c>
      <c r="V583" s="45">
        <f t="shared" si="18"/>
        <v>2.1486149325122997E-3</v>
      </c>
      <c r="W583" s="45">
        <f t="shared" si="19"/>
        <v>6.7885342638120003E-2</v>
      </c>
    </row>
    <row r="584" spans="1:23" x14ac:dyDescent="0.2">
      <c r="A584" s="43">
        <v>20515</v>
      </c>
      <c r="B584" s="43">
        <v>20490</v>
      </c>
      <c r="C584" s="43">
        <v>5200</v>
      </c>
      <c r="D584" s="43">
        <v>5200</v>
      </c>
      <c r="E584" s="43" t="s">
        <v>372</v>
      </c>
      <c r="F584" s="43" t="s">
        <v>404</v>
      </c>
      <c r="G584" s="44">
        <v>0.16933514771399999</v>
      </c>
      <c r="H584" s="44">
        <v>6.8527500000000005E-2</v>
      </c>
      <c r="I584" s="43" t="s">
        <v>405</v>
      </c>
      <c r="J584" s="43" t="s">
        <v>406</v>
      </c>
      <c r="K584" s="43">
        <v>9</v>
      </c>
      <c r="L584" s="43">
        <v>50</v>
      </c>
      <c r="M584" s="43" t="s">
        <v>438</v>
      </c>
      <c r="N584" s="43" t="s">
        <v>621</v>
      </c>
      <c r="O584" s="43" t="s">
        <v>440</v>
      </c>
      <c r="P584" s="44">
        <v>1233.61569618</v>
      </c>
      <c r="Q584" s="44">
        <v>7376.2095294999999</v>
      </c>
      <c r="R584" s="45">
        <v>0.128413</v>
      </c>
      <c r="S584" s="45">
        <v>2.201031</v>
      </c>
      <c r="T584" s="45">
        <v>0.78300000000000003</v>
      </c>
      <c r="U584" s="45">
        <v>0.6</v>
      </c>
      <c r="V584" s="45">
        <f t="shared" si="18"/>
        <v>1.9095613430774999E-3</v>
      </c>
      <c r="W584" s="45">
        <f t="shared" si="19"/>
        <v>6.0332460741000009E-2</v>
      </c>
    </row>
    <row r="585" spans="1:23" x14ac:dyDescent="0.2">
      <c r="A585" s="43">
        <v>20986</v>
      </c>
      <c r="B585" s="43">
        <v>20986</v>
      </c>
      <c r="C585" s="43">
        <v>5300</v>
      </c>
      <c r="D585" s="43">
        <v>5300</v>
      </c>
      <c r="E585" s="43" t="s">
        <v>372</v>
      </c>
      <c r="F585" s="43" t="s">
        <v>478</v>
      </c>
      <c r="G585" s="44">
        <v>4.3801823399200002</v>
      </c>
      <c r="H585" s="44">
        <v>1.7726</v>
      </c>
      <c r="I585" s="43" t="s">
        <v>405</v>
      </c>
      <c r="J585" s="43" t="s">
        <v>406</v>
      </c>
      <c r="K585" s="43">
        <v>9</v>
      </c>
      <c r="L585" s="43">
        <v>50</v>
      </c>
      <c r="M585" s="43" t="s">
        <v>438</v>
      </c>
      <c r="N585" s="43" t="s">
        <v>439</v>
      </c>
      <c r="O585" s="43" t="s">
        <v>440</v>
      </c>
      <c r="P585" s="44">
        <v>2020.10102904</v>
      </c>
      <c r="Q585" s="44">
        <v>190799.979525</v>
      </c>
      <c r="R585" s="45">
        <v>0.128413</v>
      </c>
      <c r="S585" s="45">
        <v>2.201031</v>
      </c>
      <c r="T585" s="45">
        <v>0.78300000000000003</v>
      </c>
      <c r="U585" s="45">
        <v>0.6</v>
      </c>
      <c r="V585" s="45">
        <f t="shared" si="18"/>
        <v>4.9394599784599987E-2</v>
      </c>
      <c r="W585" s="45">
        <f t="shared" si="19"/>
        <v>1.5606190202399999</v>
      </c>
    </row>
    <row r="586" spans="1:23" x14ac:dyDescent="0.2">
      <c r="A586" s="43">
        <v>20991</v>
      </c>
      <c r="B586" s="43">
        <v>20991</v>
      </c>
      <c r="C586" s="43">
        <v>5300</v>
      </c>
      <c r="D586" s="43">
        <v>5300</v>
      </c>
      <c r="E586" s="43" t="s">
        <v>372</v>
      </c>
      <c r="F586" s="43" t="s">
        <v>478</v>
      </c>
      <c r="G586" s="44">
        <v>2.2643407339000001</v>
      </c>
      <c r="H586" s="44">
        <v>0.91634599999999999</v>
      </c>
      <c r="I586" s="43" t="s">
        <v>405</v>
      </c>
      <c r="J586" s="43" t="s">
        <v>406</v>
      </c>
      <c r="K586" s="43">
        <v>9</v>
      </c>
      <c r="L586" s="43">
        <v>50</v>
      </c>
      <c r="M586" s="43" t="s">
        <v>438</v>
      </c>
      <c r="N586" s="43" t="s">
        <v>439</v>
      </c>
      <c r="O586" s="43" t="s">
        <v>440</v>
      </c>
      <c r="P586" s="44">
        <v>1164.65587409</v>
      </c>
      <c r="Q586" s="44">
        <v>98634.287830300003</v>
      </c>
      <c r="R586" s="45">
        <v>0.128413</v>
      </c>
      <c r="S586" s="45">
        <v>2.201031</v>
      </c>
      <c r="T586" s="45">
        <v>0.78300000000000003</v>
      </c>
      <c r="U586" s="45">
        <v>0.6</v>
      </c>
      <c r="V586" s="45">
        <f t="shared" si="18"/>
        <v>2.5534550340865998E-2</v>
      </c>
      <c r="W586" s="45">
        <f t="shared" si="19"/>
        <v>0.80676238109039999</v>
      </c>
    </row>
    <row r="587" spans="1:23" x14ac:dyDescent="0.2">
      <c r="A587" s="43">
        <v>20994</v>
      </c>
      <c r="B587" s="43">
        <v>20994</v>
      </c>
      <c r="C587" s="43">
        <v>5300</v>
      </c>
      <c r="D587" s="43">
        <v>5300</v>
      </c>
      <c r="E587" s="43" t="s">
        <v>372</v>
      </c>
      <c r="F587" s="43" t="s">
        <v>478</v>
      </c>
      <c r="G587" s="44">
        <v>0.81035292635099998</v>
      </c>
      <c r="H587" s="44">
        <v>0.32793800000000001</v>
      </c>
      <c r="I587" s="43" t="s">
        <v>405</v>
      </c>
      <c r="J587" s="43" t="s">
        <v>406</v>
      </c>
      <c r="K587" s="43">
        <v>9</v>
      </c>
      <c r="L587" s="43">
        <v>50</v>
      </c>
      <c r="M587" s="43" t="s">
        <v>438</v>
      </c>
      <c r="N587" s="43" t="s">
        <v>439</v>
      </c>
      <c r="O587" s="43" t="s">
        <v>440</v>
      </c>
      <c r="P587" s="44">
        <v>2278.8442207500002</v>
      </c>
      <c r="Q587" s="44">
        <v>35298.832276100002</v>
      </c>
      <c r="R587" s="45">
        <v>0.128413</v>
      </c>
      <c r="S587" s="45">
        <v>2.201031</v>
      </c>
      <c r="T587" s="45">
        <v>0.78300000000000003</v>
      </c>
      <c r="U587" s="45">
        <v>0.6</v>
      </c>
      <c r="V587" s="45">
        <f t="shared" si="18"/>
        <v>9.1381960194979999E-3</v>
      </c>
      <c r="W587" s="45">
        <f t="shared" si="19"/>
        <v>0.28872068163120002</v>
      </c>
    </row>
    <row r="588" spans="1:23" x14ac:dyDescent="0.2">
      <c r="A588" s="43">
        <v>21004</v>
      </c>
      <c r="B588" s="43">
        <v>21004</v>
      </c>
      <c r="C588" s="43">
        <v>5300</v>
      </c>
      <c r="D588" s="43">
        <v>5300</v>
      </c>
      <c r="E588" s="43" t="s">
        <v>372</v>
      </c>
      <c r="F588" s="43" t="s">
        <v>478</v>
      </c>
      <c r="G588" s="44">
        <v>7.9389726849199999E-3</v>
      </c>
      <c r="H588" s="44">
        <v>3.2127900000000001E-3</v>
      </c>
      <c r="I588" s="43" t="s">
        <v>405</v>
      </c>
      <c r="J588" s="43" t="s">
        <v>406</v>
      </c>
      <c r="K588" s="43">
        <v>9</v>
      </c>
      <c r="L588" s="43">
        <v>50</v>
      </c>
      <c r="M588" s="43" t="s">
        <v>438</v>
      </c>
      <c r="N588" s="43" t="s">
        <v>439</v>
      </c>
      <c r="O588" s="43" t="s">
        <v>440</v>
      </c>
      <c r="P588" s="44">
        <v>121.925530545</v>
      </c>
      <c r="Q588" s="44">
        <v>345.82026687000001</v>
      </c>
      <c r="R588" s="45">
        <v>0.128413</v>
      </c>
      <c r="S588" s="45">
        <v>2.201031</v>
      </c>
      <c r="T588" s="45">
        <v>0.78300000000000003</v>
      </c>
      <c r="U588" s="45">
        <v>0.6</v>
      </c>
      <c r="V588" s="45">
        <f t="shared" si="18"/>
        <v>8.9526388492589996E-5</v>
      </c>
      <c r="W588" s="45">
        <f t="shared" si="19"/>
        <v>2.8285801545959999E-3</v>
      </c>
    </row>
    <row r="589" spans="1:23" x14ac:dyDescent="0.2">
      <c r="A589" s="43">
        <v>21778</v>
      </c>
      <c r="B589" s="43">
        <v>21719</v>
      </c>
      <c r="C589" s="43">
        <v>5300</v>
      </c>
      <c r="D589" s="43">
        <v>5300</v>
      </c>
      <c r="E589" s="43" t="s">
        <v>372</v>
      </c>
      <c r="F589" s="43" t="s">
        <v>472</v>
      </c>
      <c r="G589" s="44">
        <v>4.7037551293900002</v>
      </c>
      <c r="H589" s="44">
        <v>1.90354</v>
      </c>
      <c r="I589" s="43" t="s">
        <v>405</v>
      </c>
      <c r="J589" s="43" t="s">
        <v>406</v>
      </c>
      <c r="K589" s="43">
        <v>9</v>
      </c>
      <c r="L589" s="43">
        <v>50</v>
      </c>
      <c r="M589" s="43" t="s">
        <v>438</v>
      </c>
      <c r="N589" s="43" t="s">
        <v>439</v>
      </c>
      <c r="O589" s="43" t="s">
        <v>440</v>
      </c>
      <c r="P589" s="44">
        <v>2246.1984315999998</v>
      </c>
      <c r="Q589" s="44">
        <v>204894.75385499999</v>
      </c>
      <c r="R589" s="45">
        <v>0.128413</v>
      </c>
      <c r="S589" s="45">
        <v>2.201031</v>
      </c>
      <c r="T589" s="45">
        <v>0.78300000000000003</v>
      </c>
      <c r="U589" s="45">
        <v>0.6</v>
      </c>
      <c r="V589" s="45">
        <f t="shared" si="18"/>
        <v>5.3043324198339993E-2</v>
      </c>
      <c r="W589" s="45">
        <f t="shared" si="19"/>
        <v>1.6759002198960002</v>
      </c>
    </row>
    <row r="590" spans="1:23" x14ac:dyDescent="0.2">
      <c r="A590" s="43">
        <v>21875</v>
      </c>
      <c r="B590" s="43">
        <v>21816</v>
      </c>
      <c r="C590" s="43">
        <v>5300</v>
      </c>
      <c r="D590" s="43">
        <v>5300</v>
      </c>
      <c r="E590" s="43" t="s">
        <v>372</v>
      </c>
      <c r="F590" s="43" t="s">
        <v>472</v>
      </c>
      <c r="G590" s="44">
        <v>1.6088207920599999</v>
      </c>
      <c r="H590" s="44">
        <v>0.65106699999999995</v>
      </c>
      <c r="I590" s="43" t="s">
        <v>405</v>
      </c>
      <c r="J590" s="43" t="s">
        <v>406</v>
      </c>
      <c r="K590" s="43">
        <v>9</v>
      </c>
      <c r="L590" s="43">
        <v>50</v>
      </c>
      <c r="M590" s="43" t="s">
        <v>438</v>
      </c>
      <c r="N590" s="43" t="s">
        <v>439</v>
      </c>
      <c r="O590" s="43" t="s">
        <v>440</v>
      </c>
      <c r="P590" s="44">
        <v>1721.8494624499999</v>
      </c>
      <c r="Q590" s="44">
        <v>70079.953381600004</v>
      </c>
      <c r="R590" s="45">
        <v>0.128413</v>
      </c>
      <c r="S590" s="45">
        <v>2.201031</v>
      </c>
      <c r="T590" s="45">
        <v>0.78300000000000003</v>
      </c>
      <c r="U590" s="45">
        <v>0.6</v>
      </c>
      <c r="V590" s="45">
        <f t="shared" si="18"/>
        <v>1.8142386267606996E-2</v>
      </c>
      <c r="W590" s="45">
        <f t="shared" si="19"/>
        <v>0.57320746003080003</v>
      </c>
    </row>
    <row r="591" spans="1:23" x14ac:dyDescent="0.2">
      <c r="A591" s="43">
        <v>21879</v>
      </c>
      <c r="B591" s="43">
        <v>21820</v>
      </c>
      <c r="C591" s="43">
        <v>5300</v>
      </c>
      <c r="D591" s="43">
        <v>5300</v>
      </c>
      <c r="E591" s="43" t="s">
        <v>372</v>
      </c>
      <c r="F591" s="43" t="s">
        <v>472</v>
      </c>
      <c r="G591" s="44">
        <v>2.68163719514</v>
      </c>
      <c r="H591" s="44">
        <v>1.0852200000000001</v>
      </c>
      <c r="I591" s="43" t="s">
        <v>405</v>
      </c>
      <c r="J591" s="43" t="s">
        <v>406</v>
      </c>
      <c r="K591" s="43">
        <v>9</v>
      </c>
      <c r="L591" s="43">
        <v>50</v>
      </c>
      <c r="M591" s="43" t="s">
        <v>438</v>
      </c>
      <c r="N591" s="43" t="s">
        <v>439</v>
      </c>
      <c r="O591" s="43" t="s">
        <v>440</v>
      </c>
      <c r="P591" s="44">
        <v>2225.2773908999998</v>
      </c>
      <c r="Q591" s="44">
        <v>116811.648972</v>
      </c>
      <c r="R591" s="45">
        <v>0.128413</v>
      </c>
      <c r="S591" s="45">
        <v>2.201031</v>
      </c>
      <c r="T591" s="45">
        <v>0.78300000000000003</v>
      </c>
      <c r="U591" s="45">
        <v>0.6</v>
      </c>
      <c r="V591" s="45">
        <f t="shared" si="18"/>
        <v>3.0240329221619996E-2</v>
      </c>
      <c r="W591" s="45">
        <f t="shared" si="19"/>
        <v>0.95544114472800001</v>
      </c>
    </row>
    <row r="592" spans="1:23" x14ac:dyDescent="0.2">
      <c r="A592" s="43">
        <v>21882</v>
      </c>
      <c r="B592" s="43">
        <v>21823</v>
      </c>
      <c r="C592" s="43">
        <v>5300</v>
      </c>
      <c r="D592" s="43">
        <v>5300</v>
      </c>
      <c r="E592" s="43" t="s">
        <v>372</v>
      </c>
      <c r="F592" s="43" t="s">
        <v>472</v>
      </c>
      <c r="G592" s="44">
        <v>10.1658871734</v>
      </c>
      <c r="H592" s="44">
        <v>4.1139900000000003</v>
      </c>
      <c r="I592" s="43" t="s">
        <v>405</v>
      </c>
      <c r="J592" s="43" t="s">
        <v>406</v>
      </c>
      <c r="K592" s="43">
        <v>9</v>
      </c>
      <c r="L592" s="43">
        <v>50</v>
      </c>
      <c r="M592" s="43" t="s">
        <v>438</v>
      </c>
      <c r="N592" s="43" t="s">
        <v>439</v>
      </c>
      <c r="O592" s="43" t="s">
        <v>440</v>
      </c>
      <c r="P592" s="44">
        <v>3055.1307099999999</v>
      </c>
      <c r="Q592" s="44">
        <v>442824.273972</v>
      </c>
      <c r="R592" s="45">
        <v>0.128413</v>
      </c>
      <c r="S592" s="45">
        <v>2.201031</v>
      </c>
      <c r="T592" s="45">
        <v>0.78300000000000003</v>
      </c>
      <c r="U592" s="45">
        <v>0.6</v>
      </c>
      <c r="V592" s="45">
        <f t="shared" si="18"/>
        <v>0.11463888613779</v>
      </c>
      <c r="W592" s="45">
        <f t="shared" si="19"/>
        <v>3.622007809476</v>
      </c>
    </row>
    <row r="593" spans="1:23" x14ac:dyDescent="0.2">
      <c r="A593" s="43">
        <v>21894</v>
      </c>
      <c r="B593" s="43">
        <v>21847</v>
      </c>
      <c r="C593" s="43">
        <v>5300</v>
      </c>
      <c r="D593" s="43">
        <v>5300</v>
      </c>
      <c r="E593" s="43" t="s">
        <v>372</v>
      </c>
      <c r="F593" s="43" t="s">
        <v>472</v>
      </c>
      <c r="G593" s="44">
        <v>1.9886985283900001</v>
      </c>
      <c r="H593" s="44">
        <v>0.80479800000000001</v>
      </c>
      <c r="I593" s="43" t="s">
        <v>405</v>
      </c>
      <c r="J593" s="43" t="s">
        <v>406</v>
      </c>
      <c r="K593" s="43">
        <v>9</v>
      </c>
      <c r="L593" s="43">
        <v>50</v>
      </c>
      <c r="M593" s="43" t="s">
        <v>438</v>
      </c>
      <c r="N593" s="43" t="s">
        <v>439</v>
      </c>
      <c r="O593" s="43" t="s">
        <v>440</v>
      </c>
      <c r="P593" s="44">
        <v>1483.81801406</v>
      </c>
      <c r="Q593" s="44">
        <v>86627.361386200006</v>
      </c>
      <c r="R593" s="45">
        <v>0.128413</v>
      </c>
      <c r="S593" s="45">
        <v>2.201031</v>
      </c>
      <c r="T593" s="45">
        <v>0.78300000000000003</v>
      </c>
      <c r="U593" s="45">
        <v>0.6</v>
      </c>
      <c r="V593" s="45">
        <f t="shared" si="18"/>
        <v>2.2426196049557996E-2</v>
      </c>
      <c r="W593" s="45">
        <f t="shared" si="19"/>
        <v>0.70855413869520012</v>
      </c>
    </row>
    <row r="594" spans="1:23" x14ac:dyDescent="0.2">
      <c r="A594" s="43">
        <v>21895</v>
      </c>
      <c r="B594" s="43">
        <v>21848</v>
      </c>
      <c r="C594" s="43">
        <v>5300</v>
      </c>
      <c r="D594" s="43">
        <v>5300</v>
      </c>
      <c r="E594" s="43" t="s">
        <v>372</v>
      </c>
      <c r="F594" s="43" t="s">
        <v>472</v>
      </c>
      <c r="G594" s="44">
        <v>5.6229215020900001E-4</v>
      </c>
      <c r="H594" s="44">
        <v>2.2755200000000001E-4</v>
      </c>
      <c r="I594" s="43" t="s">
        <v>405</v>
      </c>
      <c r="J594" s="43" t="s">
        <v>406</v>
      </c>
      <c r="K594" s="43">
        <v>9</v>
      </c>
      <c r="L594" s="43">
        <v>50</v>
      </c>
      <c r="M594" s="43" t="s">
        <v>438</v>
      </c>
      <c r="N594" s="43" t="s">
        <v>439</v>
      </c>
      <c r="O594" s="43" t="s">
        <v>440</v>
      </c>
      <c r="P594" s="44">
        <v>43.8613962087</v>
      </c>
      <c r="Q594" s="44">
        <v>24.493348089400001</v>
      </c>
      <c r="R594" s="45">
        <v>0.128413</v>
      </c>
      <c r="S594" s="45">
        <v>2.201031</v>
      </c>
      <c r="T594" s="45">
        <v>0.78300000000000003</v>
      </c>
      <c r="U594" s="45">
        <v>0.6</v>
      </c>
      <c r="V594" s="45">
        <f t="shared" si="18"/>
        <v>6.340877789791999E-6</v>
      </c>
      <c r="W594" s="45">
        <f t="shared" si="19"/>
        <v>2.0033960244480003E-4</v>
      </c>
    </row>
    <row r="595" spans="1:23" x14ac:dyDescent="0.2">
      <c r="A595" s="43">
        <v>22113</v>
      </c>
      <c r="B595" s="43">
        <v>22066</v>
      </c>
      <c r="C595" s="43">
        <v>5300</v>
      </c>
      <c r="D595" s="43">
        <v>5300</v>
      </c>
      <c r="E595" s="43" t="s">
        <v>372</v>
      </c>
      <c r="F595" s="43" t="s">
        <v>596</v>
      </c>
      <c r="G595" s="44">
        <v>0.112901501066</v>
      </c>
      <c r="H595" s="44">
        <v>4.5689599999999997E-2</v>
      </c>
      <c r="I595" s="43" t="s">
        <v>405</v>
      </c>
      <c r="J595" s="43" t="s">
        <v>406</v>
      </c>
      <c r="K595" s="43">
        <v>9</v>
      </c>
      <c r="L595" s="43">
        <v>50</v>
      </c>
      <c r="M595" s="43" t="s">
        <v>438</v>
      </c>
      <c r="N595" s="43" t="s">
        <v>439</v>
      </c>
      <c r="O595" s="43" t="s">
        <v>440</v>
      </c>
      <c r="P595" s="44">
        <v>527.90172434500005</v>
      </c>
      <c r="Q595" s="44">
        <v>4917.9697145099999</v>
      </c>
      <c r="R595" s="45">
        <v>0.128413</v>
      </c>
      <c r="S595" s="45">
        <v>2.201031</v>
      </c>
      <c r="T595" s="45">
        <v>0.78300000000000003</v>
      </c>
      <c r="U595" s="45">
        <v>0.6</v>
      </c>
      <c r="V595" s="45">
        <f t="shared" si="18"/>
        <v>1.2731690772415996E-3</v>
      </c>
      <c r="W595" s="45">
        <f t="shared" si="19"/>
        <v>4.022569039104E-2</v>
      </c>
    </row>
    <row r="596" spans="1:23" x14ac:dyDescent="0.2">
      <c r="A596" s="43">
        <v>22114</v>
      </c>
      <c r="B596" s="43">
        <v>22067</v>
      </c>
      <c r="C596" s="43">
        <v>5300</v>
      </c>
      <c r="D596" s="43">
        <v>5300</v>
      </c>
      <c r="E596" s="43" t="s">
        <v>372</v>
      </c>
      <c r="F596" s="43" t="s">
        <v>596</v>
      </c>
      <c r="G596" s="44">
        <v>3.5664004382700001</v>
      </c>
      <c r="H596" s="44">
        <v>1.4432700000000001</v>
      </c>
      <c r="I596" s="43" t="s">
        <v>405</v>
      </c>
      <c r="J596" s="43" t="s">
        <v>406</v>
      </c>
      <c r="K596" s="43">
        <v>9</v>
      </c>
      <c r="L596" s="43">
        <v>50</v>
      </c>
      <c r="M596" s="43" t="s">
        <v>438</v>
      </c>
      <c r="N596" s="43" t="s">
        <v>439</v>
      </c>
      <c r="O596" s="43" t="s">
        <v>440</v>
      </c>
      <c r="P596" s="44">
        <v>1802.4620041200001</v>
      </c>
      <c r="Q596" s="44">
        <v>155351.781682</v>
      </c>
      <c r="R596" s="45">
        <v>0.128413</v>
      </c>
      <c r="S596" s="45">
        <v>2.201031</v>
      </c>
      <c r="T596" s="45">
        <v>0.78300000000000003</v>
      </c>
      <c r="U596" s="45">
        <v>0.6</v>
      </c>
      <c r="V596" s="45">
        <f t="shared" si="18"/>
        <v>4.0217614820669996E-2</v>
      </c>
      <c r="W596" s="45">
        <f t="shared" si="19"/>
        <v>1.270672804548</v>
      </c>
    </row>
    <row r="597" spans="1:23" x14ac:dyDescent="0.2">
      <c r="A597" s="43">
        <v>22116</v>
      </c>
      <c r="B597" s="43">
        <v>22069</v>
      </c>
      <c r="C597" s="43">
        <v>5300</v>
      </c>
      <c r="D597" s="43">
        <v>5300</v>
      </c>
      <c r="E597" s="43" t="s">
        <v>372</v>
      </c>
      <c r="F597" s="43" t="s">
        <v>596</v>
      </c>
      <c r="G597" s="44">
        <v>2.3755388280699998</v>
      </c>
      <c r="H597" s="44">
        <v>0.96134600000000003</v>
      </c>
      <c r="I597" s="43" t="s">
        <v>405</v>
      </c>
      <c r="J597" s="43" t="s">
        <v>406</v>
      </c>
      <c r="K597" s="43">
        <v>9</v>
      </c>
      <c r="L597" s="43">
        <v>50</v>
      </c>
      <c r="M597" s="43" t="s">
        <v>438</v>
      </c>
      <c r="N597" s="43" t="s">
        <v>439</v>
      </c>
      <c r="O597" s="43" t="s">
        <v>440</v>
      </c>
      <c r="P597" s="44">
        <v>1647.53524249</v>
      </c>
      <c r="Q597" s="44">
        <v>103478.057437</v>
      </c>
      <c r="R597" s="45">
        <v>0.128413</v>
      </c>
      <c r="S597" s="45">
        <v>2.201031</v>
      </c>
      <c r="T597" s="45">
        <v>0.78300000000000003</v>
      </c>
      <c r="U597" s="45">
        <v>0.6</v>
      </c>
      <c r="V597" s="45">
        <f t="shared" si="18"/>
        <v>2.6788503285865999E-2</v>
      </c>
      <c r="W597" s="45">
        <f t="shared" si="19"/>
        <v>0.84638093909040002</v>
      </c>
    </row>
    <row r="598" spans="1:23" x14ac:dyDescent="0.2">
      <c r="A598" s="43">
        <v>22132</v>
      </c>
      <c r="B598" s="43">
        <v>22085</v>
      </c>
      <c r="C598" s="43">
        <v>5300</v>
      </c>
      <c r="D598" s="43">
        <v>5300</v>
      </c>
      <c r="E598" s="43" t="s">
        <v>372</v>
      </c>
      <c r="F598" s="43" t="s">
        <v>596</v>
      </c>
      <c r="G598" s="44">
        <v>2.8553978169200001</v>
      </c>
      <c r="H598" s="44">
        <v>1.15554</v>
      </c>
      <c r="I598" s="43" t="s">
        <v>405</v>
      </c>
      <c r="J598" s="43" t="s">
        <v>406</v>
      </c>
      <c r="K598" s="43">
        <v>9</v>
      </c>
      <c r="L598" s="43">
        <v>50</v>
      </c>
      <c r="M598" s="43" t="s">
        <v>438</v>
      </c>
      <c r="N598" s="43" t="s">
        <v>439</v>
      </c>
      <c r="O598" s="43" t="s">
        <v>440</v>
      </c>
      <c r="P598" s="44">
        <v>1544.7880879500001</v>
      </c>
      <c r="Q598" s="44">
        <v>124380.631381</v>
      </c>
      <c r="R598" s="45">
        <v>0.128413</v>
      </c>
      <c r="S598" s="45">
        <v>2.201031</v>
      </c>
      <c r="T598" s="45">
        <v>0.78300000000000003</v>
      </c>
      <c r="U598" s="45">
        <v>0.6</v>
      </c>
      <c r="V598" s="45">
        <f t="shared" si="18"/>
        <v>3.2199839690339994E-2</v>
      </c>
      <c r="W598" s="45">
        <f t="shared" si="19"/>
        <v>1.0173517446960001</v>
      </c>
    </row>
    <row r="599" spans="1:23" x14ac:dyDescent="0.2">
      <c r="A599" s="43">
        <v>22136</v>
      </c>
      <c r="B599" s="43">
        <v>22089</v>
      </c>
      <c r="C599" s="43">
        <v>5300</v>
      </c>
      <c r="D599" s="43">
        <v>5300</v>
      </c>
      <c r="E599" s="43" t="s">
        <v>372</v>
      </c>
      <c r="F599" s="43" t="s">
        <v>596</v>
      </c>
      <c r="G599" s="44">
        <v>0.51188348429999997</v>
      </c>
      <c r="H599" s="44">
        <v>0.207152</v>
      </c>
      <c r="I599" s="43" t="s">
        <v>405</v>
      </c>
      <c r="J599" s="43" t="s">
        <v>406</v>
      </c>
      <c r="K599" s="43">
        <v>9</v>
      </c>
      <c r="L599" s="43">
        <v>50</v>
      </c>
      <c r="M599" s="43" t="s">
        <v>438</v>
      </c>
      <c r="N599" s="43" t="s">
        <v>439</v>
      </c>
      <c r="O599" s="43" t="s">
        <v>440</v>
      </c>
      <c r="P599" s="44">
        <v>2959.1900993499999</v>
      </c>
      <c r="Q599" s="44">
        <v>22297.555385600001</v>
      </c>
      <c r="R599" s="45">
        <v>0.128413</v>
      </c>
      <c r="S599" s="45">
        <v>2.201031</v>
      </c>
      <c r="T599" s="45">
        <v>0.78300000000000003</v>
      </c>
      <c r="U599" s="45">
        <v>0.6</v>
      </c>
      <c r="V599" s="45">
        <f t="shared" si="18"/>
        <v>5.7724191213919989E-3</v>
      </c>
      <c r="W599" s="45">
        <f t="shared" si="19"/>
        <v>0.18237918948480003</v>
      </c>
    </row>
    <row r="600" spans="1:23" x14ac:dyDescent="0.2">
      <c r="A600" s="43">
        <v>22166</v>
      </c>
      <c r="B600" s="43">
        <v>22119</v>
      </c>
      <c r="C600" s="43">
        <v>5300</v>
      </c>
      <c r="D600" s="43">
        <v>5300</v>
      </c>
      <c r="E600" s="43" t="s">
        <v>372</v>
      </c>
      <c r="F600" s="43" t="s">
        <v>596</v>
      </c>
      <c r="G600" s="44">
        <v>2.08326359439</v>
      </c>
      <c r="H600" s="44">
        <v>0.84306700000000001</v>
      </c>
      <c r="I600" s="43" t="s">
        <v>405</v>
      </c>
      <c r="J600" s="43" t="s">
        <v>406</v>
      </c>
      <c r="K600" s="43">
        <v>9</v>
      </c>
      <c r="L600" s="43">
        <v>50</v>
      </c>
      <c r="M600" s="43" t="s">
        <v>438</v>
      </c>
      <c r="N600" s="43" t="s">
        <v>439</v>
      </c>
      <c r="O600" s="43" t="s">
        <v>440</v>
      </c>
      <c r="P600" s="44">
        <v>1161.8735372199999</v>
      </c>
      <c r="Q600" s="44">
        <v>90746.599184299994</v>
      </c>
      <c r="R600" s="45">
        <v>0.128413</v>
      </c>
      <c r="S600" s="45">
        <v>2.201031</v>
      </c>
      <c r="T600" s="45">
        <v>0.78300000000000003</v>
      </c>
      <c r="U600" s="45">
        <v>0.6</v>
      </c>
      <c r="V600" s="45">
        <f t="shared" si="18"/>
        <v>2.3492585499606998E-2</v>
      </c>
      <c r="W600" s="45">
        <f t="shared" si="19"/>
        <v>0.74224664083080005</v>
      </c>
    </row>
    <row r="601" spans="1:23" x14ac:dyDescent="0.2">
      <c r="A601" s="43">
        <v>22180</v>
      </c>
      <c r="B601" s="43">
        <v>22133</v>
      </c>
      <c r="C601" s="43">
        <v>5300</v>
      </c>
      <c r="D601" s="43">
        <v>5300</v>
      </c>
      <c r="E601" s="43" t="s">
        <v>372</v>
      </c>
      <c r="F601" s="43" t="s">
        <v>596</v>
      </c>
      <c r="G601" s="44">
        <v>2.41240863152</v>
      </c>
      <c r="H601" s="44">
        <v>0.976267</v>
      </c>
      <c r="I601" s="43" t="s">
        <v>405</v>
      </c>
      <c r="J601" s="43" t="s">
        <v>406</v>
      </c>
      <c r="K601" s="43">
        <v>9</v>
      </c>
      <c r="L601" s="43">
        <v>50</v>
      </c>
      <c r="M601" s="43" t="s">
        <v>438</v>
      </c>
      <c r="N601" s="43" t="s">
        <v>439</v>
      </c>
      <c r="O601" s="43" t="s">
        <v>440</v>
      </c>
      <c r="P601" s="44">
        <v>1608.1854389299999</v>
      </c>
      <c r="Q601" s="44">
        <v>105084.099651</v>
      </c>
      <c r="R601" s="45">
        <v>0.128413</v>
      </c>
      <c r="S601" s="45">
        <v>2.201031</v>
      </c>
      <c r="T601" s="45">
        <v>0.78300000000000003</v>
      </c>
      <c r="U601" s="45">
        <v>0.6</v>
      </c>
      <c r="V601" s="45">
        <f t="shared" si="18"/>
        <v>2.7204286216806997E-2</v>
      </c>
      <c r="W601" s="45">
        <f t="shared" si="19"/>
        <v>0.85951757251079997</v>
      </c>
    </row>
    <row r="602" spans="1:23" x14ac:dyDescent="0.2">
      <c r="A602" s="43">
        <v>22209</v>
      </c>
      <c r="B602" s="43">
        <v>22162</v>
      </c>
      <c r="C602" s="43">
        <v>5300</v>
      </c>
      <c r="D602" s="43">
        <v>5300</v>
      </c>
      <c r="E602" s="43" t="s">
        <v>372</v>
      </c>
      <c r="F602" s="43" t="s">
        <v>596</v>
      </c>
      <c r="G602" s="44">
        <v>3.7663266216400002</v>
      </c>
      <c r="H602" s="44">
        <v>1.5241800000000001</v>
      </c>
      <c r="I602" s="43" t="s">
        <v>405</v>
      </c>
      <c r="J602" s="43" t="s">
        <v>406</v>
      </c>
      <c r="K602" s="43">
        <v>9</v>
      </c>
      <c r="L602" s="43">
        <v>50</v>
      </c>
      <c r="M602" s="43" t="s">
        <v>438</v>
      </c>
      <c r="N602" s="43" t="s">
        <v>439</v>
      </c>
      <c r="O602" s="43" t="s">
        <v>440</v>
      </c>
      <c r="P602" s="44">
        <v>1616.1068793699999</v>
      </c>
      <c r="Q602" s="44">
        <v>164060.531395</v>
      </c>
      <c r="R602" s="45">
        <v>0.128413</v>
      </c>
      <c r="S602" s="45">
        <v>2.201031</v>
      </c>
      <c r="T602" s="45">
        <v>0.78300000000000003</v>
      </c>
      <c r="U602" s="45">
        <v>0.6</v>
      </c>
      <c r="V602" s="45">
        <f t="shared" si="18"/>
        <v>4.2472222215779995E-2</v>
      </c>
      <c r="W602" s="45">
        <f t="shared" si="19"/>
        <v>1.3419069718320003</v>
      </c>
    </row>
    <row r="603" spans="1:23" x14ac:dyDescent="0.2">
      <c r="A603" s="43">
        <v>22245</v>
      </c>
      <c r="B603" s="43">
        <v>22198</v>
      </c>
      <c r="C603" s="43">
        <v>5300</v>
      </c>
      <c r="D603" s="43">
        <v>5300</v>
      </c>
      <c r="E603" s="43" t="s">
        <v>372</v>
      </c>
      <c r="F603" s="43" t="s">
        <v>596</v>
      </c>
      <c r="G603" s="44">
        <v>1.82055142129</v>
      </c>
      <c r="H603" s="44">
        <v>0.73675100000000004</v>
      </c>
      <c r="I603" s="43" t="s">
        <v>405</v>
      </c>
      <c r="J603" s="43" t="s">
        <v>406</v>
      </c>
      <c r="K603" s="43">
        <v>9</v>
      </c>
      <c r="L603" s="43">
        <v>50</v>
      </c>
      <c r="M603" s="43" t="s">
        <v>438</v>
      </c>
      <c r="N603" s="43" t="s">
        <v>439</v>
      </c>
      <c r="O603" s="43" t="s">
        <v>440</v>
      </c>
      <c r="P603" s="44">
        <v>1222.16752101</v>
      </c>
      <c r="Q603" s="44">
        <v>79302.902698899998</v>
      </c>
      <c r="R603" s="45">
        <v>0.128413</v>
      </c>
      <c r="S603" s="45">
        <v>2.201031</v>
      </c>
      <c r="T603" s="45">
        <v>0.78300000000000003</v>
      </c>
      <c r="U603" s="45">
        <v>0.6</v>
      </c>
      <c r="V603" s="45">
        <f t="shared" si="18"/>
        <v>2.0530024137370997E-2</v>
      </c>
      <c r="W603" s="45">
        <f t="shared" si="19"/>
        <v>0.64864471611240004</v>
      </c>
    </row>
    <row r="604" spans="1:23" x14ac:dyDescent="0.2">
      <c r="A604" s="43">
        <v>22249</v>
      </c>
      <c r="B604" s="43">
        <v>22202</v>
      </c>
      <c r="C604" s="43">
        <v>5300</v>
      </c>
      <c r="D604" s="43">
        <v>5300</v>
      </c>
      <c r="E604" s="43" t="s">
        <v>372</v>
      </c>
      <c r="F604" s="43" t="s">
        <v>596</v>
      </c>
      <c r="G604" s="44">
        <v>2.1915148414900001</v>
      </c>
      <c r="H604" s="44">
        <v>0.88687499999999997</v>
      </c>
      <c r="I604" s="43" t="s">
        <v>405</v>
      </c>
      <c r="J604" s="43" t="s">
        <v>406</v>
      </c>
      <c r="K604" s="43">
        <v>9</v>
      </c>
      <c r="L604" s="43">
        <v>50</v>
      </c>
      <c r="M604" s="43" t="s">
        <v>438</v>
      </c>
      <c r="N604" s="43" t="s">
        <v>439</v>
      </c>
      <c r="O604" s="43" t="s">
        <v>440</v>
      </c>
      <c r="P604" s="44">
        <v>2085.72722699</v>
      </c>
      <c r="Q604" s="44">
        <v>95462.004646000001</v>
      </c>
      <c r="R604" s="45">
        <v>0.128413</v>
      </c>
      <c r="S604" s="45">
        <v>2.201031</v>
      </c>
      <c r="T604" s="45">
        <v>0.78300000000000003</v>
      </c>
      <c r="U604" s="45">
        <v>0.6</v>
      </c>
      <c r="V604" s="45">
        <f t="shared" si="18"/>
        <v>2.4713322624374996E-2</v>
      </c>
      <c r="W604" s="45">
        <f t="shared" si="19"/>
        <v>0.78081574725000003</v>
      </c>
    </row>
    <row r="605" spans="1:23" x14ac:dyDescent="0.2">
      <c r="A605" s="43">
        <v>22579</v>
      </c>
      <c r="B605" s="43">
        <v>22544</v>
      </c>
      <c r="C605" s="43">
        <v>5300</v>
      </c>
      <c r="D605" s="43">
        <v>5300</v>
      </c>
      <c r="E605" s="43" t="s">
        <v>372</v>
      </c>
      <c r="F605" s="43" t="s">
        <v>606</v>
      </c>
      <c r="G605" s="44">
        <v>0.53106155359200002</v>
      </c>
      <c r="H605" s="44">
        <v>0.21491299999999999</v>
      </c>
      <c r="I605" s="43" t="s">
        <v>405</v>
      </c>
      <c r="J605" s="43" t="s">
        <v>406</v>
      </c>
      <c r="K605" s="43">
        <v>9</v>
      </c>
      <c r="L605" s="43">
        <v>50</v>
      </c>
      <c r="M605" s="43" t="s">
        <v>438</v>
      </c>
      <c r="N605" s="43" t="s">
        <v>439</v>
      </c>
      <c r="O605" s="43" t="s">
        <v>440</v>
      </c>
      <c r="P605" s="44">
        <v>954.117317243</v>
      </c>
      <c r="Q605" s="44">
        <v>23132.9487424</v>
      </c>
      <c r="R605" s="45">
        <v>0.128413</v>
      </c>
      <c r="S605" s="45">
        <v>2.201031</v>
      </c>
      <c r="T605" s="45">
        <v>0.78300000000000003</v>
      </c>
      <c r="U605" s="45">
        <v>0.6</v>
      </c>
      <c r="V605" s="45">
        <f t="shared" si="18"/>
        <v>5.9886842059729993E-3</v>
      </c>
      <c r="W605" s="45">
        <f t="shared" si="19"/>
        <v>0.1892120701212</v>
      </c>
    </row>
    <row r="606" spans="1:23" x14ac:dyDescent="0.2">
      <c r="A606" s="43">
        <v>22581</v>
      </c>
      <c r="B606" s="43">
        <v>22546</v>
      </c>
      <c r="C606" s="43">
        <v>5300</v>
      </c>
      <c r="D606" s="43">
        <v>5300</v>
      </c>
      <c r="E606" s="43" t="s">
        <v>372</v>
      </c>
      <c r="F606" s="43" t="s">
        <v>606</v>
      </c>
      <c r="G606" s="44">
        <v>0.124110087492</v>
      </c>
      <c r="H606" s="44">
        <v>5.0225600000000002E-2</v>
      </c>
      <c r="I606" s="43" t="s">
        <v>405</v>
      </c>
      <c r="J606" s="43" t="s">
        <v>406</v>
      </c>
      <c r="K606" s="43">
        <v>9</v>
      </c>
      <c r="L606" s="43">
        <v>50</v>
      </c>
      <c r="M606" s="43" t="s">
        <v>438</v>
      </c>
      <c r="N606" s="43" t="s">
        <v>439</v>
      </c>
      <c r="O606" s="43" t="s">
        <v>440</v>
      </c>
      <c r="P606" s="44">
        <v>853.08902927300005</v>
      </c>
      <c r="Q606" s="44">
        <v>5406.2137862099999</v>
      </c>
      <c r="R606" s="45">
        <v>0.128413</v>
      </c>
      <c r="S606" s="45">
        <v>2.201031</v>
      </c>
      <c r="T606" s="45">
        <v>0.78300000000000003</v>
      </c>
      <c r="U606" s="45">
        <v>0.6</v>
      </c>
      <c r="V606" s="45">
        <f t="shared" si="18"/>
        <v>1.3995675340975999E-3</v>
      </c>
      <c r="W606" s="45">
        <f t="shared" si="19"/>
        <v>4.4219241037440002E-2</v>
      </c>
    </row>
    <row r="607" spans="1:23" x14ac:dyDescent="0.2">
      <c r="A607" s="43">
        <v>22582</v>
      </c>
      <c r="B607" s="43">
        <v>22547</v>
      </c>
      <c r="C607" s="43">
        <v>5300</v>
      </c>
      <c r="D607" s="43">
        <v>5300</v>
      </c>
      <c r="E607" s="43" t="s">
        <v>372</v>
      </c>
      <c r="F607" s="43" t="s">
        <v>606</v>
      </c>
      <c r="G607" s="44">
        <v>9.1901022487699997E-3</v>
      </c>
      <c r="H607" s="44">
        <v>3.7190999999999999E-3</v>
      </c>
      <c r="I607" s="43" t="s">
        <v>405</v>
      </c>
      <c r="J607" s="43" t="s">
        <v>406</v>
      </c>
      <c r="K607" s="43">
        <v>9</v>
      </c>
      <c r="L607" s="43">
        <v>50</v>
      </c>
      <c r="M607" s="43" t="s">
        <v>438</v>
      </c>
      <c r="N607" s="43" t="s">
        <v>439</v>
      </c>
      <c r="O607" s="43" t="s">
        <v>440</v>
      </c>
      <c r="P607" s="44">
        <v>355.62135459299998</v>
      </c>
      <c r="Q607" s="44">
        <v>400.31925267499997</v>
      </c>
      <c r="R607" s="45">
        <v>0.128413</v>
      </c>
      <c r="S607" s="45">
        <v>2.201031</v>
      </c>
      <c r="T607" s="45">
        <v>0.78300000000000003</v>
      </c>
      <c r="U607" s="45">
        <v>0.6</v>
      </c>
      <c r="V607" s="45">
        <f t="shared" si="18"/>
        <v>1.0363503106109999E-4</v>
      </c>
      <c r="W607" s="45">
        <f t="shared" si="19"/>
        <v>3.27434175684E-3</v>
      </c>
    </row>
    <row r="608" spans="1:23" x14ac:dyDescent="0.2">
      <c r="A608" s="43">
        <v>22583</v>
      </c>
      <c r="B608" s="43">
        <v>22548</v>
      </c>
      <c r="C608" s="43">
        <v>5300</v>
      </c>
      <c r="D608" s="43">
        <v>5300</v>
      </c>
      <c r="E608" s="43" t="s">
        <v>372</v>
      </c>
      <c r="F608" s="43" t="s">
        <v>606</v>
      </c>
      <c r="G608" s="44">
        <v>1.80329662767</v>
      </c>
      <c r="H608" s="44">
        <v>0.72976799999999997</v>
      </c>
      <c r="I608" s="43" t="s">
        <v>405</v>
      </c>
      <c r="J608" s="43" t="s">
        <v>406</v>
      </c>
      <c r="K608" s="43">
        <v>9</v>
      </c>
      <c r="L608" s="43">
        <v>50</v>
      </c>
      <c r="M608" s="43" t="s">
        <v>438</v>
      </c>
      <c r="N608" s="43" t="s">
        <v>439</v>
      </c>
      <c r="O608" s="43" t="s">
        <v>440</v>
      </c>
      <c r="P608" s="44">
        <v>1098.8898376100001</v>
      </c>
      <c r="Q608" s="44">
        <v>78551.286895400001</v>
      </c>
      <c r="R608" s="45">
        <v>0.128413</v>
      </c>
      <c r="S608" s="45">
        <v>2.201031</v>
      </c>
      <c r="T608" s="45">
        <v>0.78300000000000003</v>
      </c>
      <c r="U608" s="45">
        <v>0.6</v>
      </c>
      <c r="V608" s="45">
        <f t="shared" si="18"/>
        <v>2.0335438505927995E-2</v>
      </c>
      <c r="W608" s="45">
        <f t="shared" si="19"/>
        <v>0.6424967963232</v>
      </c>
    </row>
    <row r="609" spans="1:23" x14ac:dyDescent="0.2">
      <c r="A609" s="43">
        <v>22585</v>
      </c>
      <c r="B609" s="43">
        <v>22550</v>
      </c>
      <c r="C609" s="43">
        <v>5300</v>
      </c>
      <c r="D609" s="43">
        <v>5300</v>
      </c>
      <c r="E609" s="43" t="s">
        <v>372</v>
      </c>
      <c r="F609" s="43" t="s">
        <v>606</v>
      </c>
      <c r="G609" s="44">
        <v>10.1890836623</v>
      </c>
      <c r="H609" s="44">
        <v>4.12338</v>
      </c>
      <c r="I609" s="43" t="s">
        <v>405</v>
      </c>
      <c r="J609" s="43" t="s">
        <v>406</v>
      </c>
      <c r="K609" s="43">
        <v>9</v>
      </c>
      <c r="L609" s="43">
        <v>50</v>
      </c>
      <c r="M609" s="43" t="s">
        <v>438</v>
      </c>
      <c r="N609" s="43" t="s">
        <v>439</v>
      </c>
      <c r="O609" s="43" t="s">
        <v>440</v>
      </c>
      <c r="P609" s="44">
        <v>3843.6558421099999</v>
      </c>
      <c r="Q609" s="44">
        <v>443834.70898699999</v>
      </c>
      <c r="R609" s="45">
        <v>0.128413</v>
      </c>
      <c r="S609" s="45">
        <v>2.201031</v>
      </c>
      <c r="T609" s="45">
        <v>0.78300000000000003</v>
      </c>
      <c r="U609" s="45">
        <v>0.6</v>
      </c>
      <c r="V609" s="45">
        <f t="shared" si="18"/>
        <v>0.11490054431897997</v>
      </c>
      <c r="W609" s="45">
        <f t="shared" si="19"/>
        <v>3.6302748819119999</v>
      </c>
    </row>
    <row r="610" spans="1:23" x14ac:dyDescent="0.2">
      <c r="A610" s="43">
        <v>22586</v>
      </c>
      <c r="B610" s="43">
        <v>22551</v>
      </c>
      <c r="C610" s="43">
        <v>5300</v>
      </c>
      <c r="D610" s="43">
        <v>5300</v>
      </c>
      <c r="E610" s="43" t="s">
        <v>372</v>
      </c>
      <c r="F610" s="43" t="s">
        <v>606</v>
      </c>
      <c r="G610" s="44">
        <v>16.198319864599998</v>
      </c>
      <c r="H610" s="44">
        <v>6.5552299999999999</v>
      </c>
      <c r="I610" s="43" t="s">
        <v>405</v>
      </c>
      <c r="J610" s="43" t="s">
        <v>406</v>
      </c>
      <c r="K610" s="43">
        <v>9</v>
      </c>
      <c r="L610" s="43">
        <v>50</v>
      </c>
      <c r="M610" s="43" t="s">
        <v>438</v>
      </c>
      <c r="N610" s="43" t="s">
        <v>439</v>
      </c>
      <c r="O610" s="43" t="s">
        <v>440</v>
      </c>
      <c r="P610" s="44">
        <v>3263.31032086</v>
      </c>
      <c r="Q610" s="44">
        <v>705595.99091099994</v>
      </c>
      <c r="R610" s="45">
        <v>0.128413</v>
      </c>
      <c r="S610" s="45">
        <v>2.201031</v>
      </c>
      <c r="T610" s="45">
        <v>0.78300000000000003</v>
      </c>
      <c r="U610" s="45">
        <v>0.6</v>
      </c>
      <c r="V610" s="45">
        <f t="shared" si="18"/>
        <v>0.18266555474782997</v>
      </c>
      <c r="W610" s="45">
        <f t="shared" si="19"/>
        <v>5.7713057768519995</v>
      </c>
    </row>
    <row r="611" spans="1:23" x14ac:dyDescent="0.2">
      <c r="A611" s="43">
        <v>22587</v>
      </c>
      <c r="B611" s="43">
        <v>22552</v>
      </c>
      <c r="C611" s="43">
        <v>5300</v>
      </c>
      <c r="D611" s="43">
        <v>5300</v>
      </c>
      <c r="E611" s="43" t="s">
        <v>372</v>
      </c>
      <c r="F611" s="43" t="s">
        <v>606</v>
      </c>
      <c r="G611" s="44">
        <v>0.65886325939400003</v>
      </c>
      <c r="H611" s="44">
        <v>0.26663199999999998</v>
      </c>
      <c r="I611" s="43" t="s">
        <v>405</v>
      </c>
      <c r="J611" s="43" t="s">
        <v>406</v>
      </c>
      <c r="K611" s="43">
        <v>9</v>
      </c>
      <c r="L611" s="43">
        <v>50</v>
      </c>
      <c r="M611" s="43" t="s">
        <v>438</v>
      </c>
      <c r="N611" s="43" t="s">
        <v>439</v>
      </c>
      <c r="O611" s="43" t="s">
        <v>440</v>
      </c>
      <c r="P611" s="44">
        <v>1790.6933242600001</v>
      </c>
      <c r="Q611" s="44">
        <v>28699.968778999999</v>
      </c>
      <c r="R611" s="45">
        <v>0.128413</v>
      </c>
      <c r="S611" s="45">
        <v>2.201031</v>
      </c>
      <c r="T611" s="45">
        <v>0.78300000000000003</v>
      </c>
      <c r="U611" s="45">
        <v>0.6</v>
      </c>
      <c r="V611" s="45">
        <f t="shared" si="18"/>
        <v>7.4298662584719984E-3</v>
      </c>
      <c r="W611" s="45">
        <f t="shared" si="19"/>
        <v>0.23474611903679998</v>
      </c>
    </row>
    <row r="612" spans="1:23" x14ac:dyDescent="0.2">
      <c r="A612" s="43">
        <v>22589</v>
      </c>
      <c r="B612" s="43">
        <v>22554</v>
      </c>
      <c r="C612" s="43">
        <v>5300</v>
      </c>
      <c r="D612" s="43">
        <v>5300</v>
      </c>
      <c r="E612" s="43" t="s">
        <v>372</v>
      </c>
      <c r="F612" s="43" t="s">
        <v>606</v>
      </c>
      <c r="G612" s="44">
        <v>4.7817162670900002</v>
      </c>
      <c r="H612" s="44">
        <v>1.93509</v>
      </c>
      <c r="I612" s="43" t="s">
        <v>405</v>
      </c>
      <c r="J612" s="43" t="s">
        <v>406</v>
      </c>
      <c r="K612" s="43">
        <v>9</v>
      </c>
      <c r="L612" s="43">
        <v>50</v>
      </c>
      <c r="M612" s="43" t="s">
        <v>438</v>
      </c>
      <c r="N612" s="43" t="s">
        <v>439</v>
      </c>
      <c r="O612" s="43" t="s">
        <v>440</v>
      </c>
      <c r="P612" s="44">
        <v>1945.4054713099999</v>
      </c>
      <c r="Q612" s="44">
        <v>208290.72742899999</v>
      </c>
      <c r="R612" s="45">
        <v>0.128413</v>
      </c>
      <c r="S612" s="45">
        <v>2.201031</v>
      </c>
      <c r="T612" s="45">
        <v>0.78300000000000003</v>
      </c>
      <c r="U612" s="45">
        <v>0.6</v>
      </c>
      <c r="V612" s="45">
        <f t="shared" si="18"/>
        <v>5.3922484540889992E-2</v>
      </c>
      <c r="W612" s="45">
        <f t="shared" si="19"/>
        <v>1.703677231116</v>
      </c>
    </row>
    <row r="613" spans="1:23" x14ac:dyDescent="0.2">
      <c r="A613" s="43">
        <v>22594</v>
      </c>
      <c r="B613" s="43">
        <v>22559</v>
      </c>
      <c r="C613" s="43">
        <v>5300</v>
      </c>
      <c r="D613" s="43">
        <v>5300</v>
      </c>
      <c r="E613" s="43" t="s">
        <v>372</v>
      </c>
      <c r="F613" s="43" t="s">
        <v>606</v>
      </c>
      <c r="G613" s="44">
        <v>2.0099555968699998</v>
      </c>
      <c r="H613" s="44">
        <v>0.81340000000000001</v>
      </c>
      <c r="I613" s="43" t="s">
        <v>405</v>
      </c>
      <c r="J613" s="43" t="s">
        <v>406</v>
      </c>
      <c r="K613" s="43">
        <v>9</v>
      </c>
      <c r="L613" s="43">
        <v>50</v>
      </c>
      <c r="M613" s="43" t="s">
        <v>438</v>
      </c>
      <c r="N613" s="43" t="s">
        <v>439</v>
      </c>
      <c r="O613" s="43" t="s">
        <v>440</v>
      </c>
      <c r="P613" s="44">
        <v>1417.5994372600001</v>
      </c>
      <c r="Q613" s="44">
        <v>87553.315585300006</v>
      </c>
      <c r="R613" s="45">
        <v>0.128413</v>
      </c>
      <c r="S613" s="45">
        <v>2.201031</v>
      </c>
      <c r="T613" s="45">
        <v>0.78300000000000003</v>
      </c>
      <c r="U613" s="45">
        <v>0.6</v>
      </c>
      <c r="V613" s="45">
        <f t="shared" si="18"/>
        <v>2.2665896121399999E-2</v>
      </c>
      <c r="W613" s="45">
        <f t="shared" si="19"/>
        <v>0.71612744616000001</v>
      </c>
    </row>
    <row r="614" spans="1:23" x14ac:dyDescent="0.2">
      <c r="A614" s="43">
        <v>22595</v>
      </c>
      <c r="B614" s="43">
        <v>22560</v>
      </c>
      <c r="C614" s="43">
        <v>5300</v>
      </c>
      <c r="D614" s="43">
        <v>5300</v>
      </c>
      <c r="E614" s="43" t="s">
        <v>372</v>
      </c>
      <c r="F614" s="43" t="s">
        <v>606</v>
      </c>
      <c r="G614" s="44">
        <v>13.923637022599999</v>
      </c>
      <c r="H614" s="44">
        <v>5.6346999999999996</v>
      </c>
      <c r="I614" s="43" t="s">
        <v>405</v>
      </c>
      <c r="J614" s="43" t="s">
        <v>406</v>
      </c>
      <c r="K614" s="43">
        <v>9</v>
      </c>
      <c r="L614" s="43">
        <v>50</v>
      </c>
      <c r="M614" s="43" t="s">
        <v>438</v>
      </c>
      <c r="N614" s="43" t="s">
        <v>439</v>
      </c>
      <c r="O614" s="43" t="s">
        <v>440</v>
      </c>
      <c r="P614" s="44">
        <v>3317.4603218900002</v>
      </c>
      <c r="Q614" s="44">
        <v>606511.20265400002</v>
      </c>
      <c r="R614" s="45">
        <v>0.128413</v>
      </c>
      <c r="S614" s="45">
        <v>2.201031</v>
      </c>
      <c r="T614" s="45">
        <v>0.78300000000000003</v>
      </c>
      <c r="U614" s="45">
        <v>0.6</v>
      </c>
      <c r="V614" s="45">
        <f t="shared" si="18"/>
        <v>0.15701441464869997</v>
      </c>
      <c r="W614" s="45">
        <f t="shared" si="19"/>
        <v>4.96085975028</v>
      </c>
    </row>
    <row r="615" spans="1:23" x14ac:dyDescent="0.2">
      <c r="A615" s="43">
        <v>22754</v>
      </c>
      <c r="B615" s="43">
        <v>22719</v>
      </c>
      <c r="C615" s="43">
        <v>5300</v>
      </c>
      <c r="D615" s="43">
        <v>5300</v>
      </c>
      <c r="E615" s="43" t="s">
        <v>372</v>
      </c>
      <c r="F615" s="43" t="s">
        <v>404</v>
      </c>
      <c r="G615" s="44">
        <v>3.1840811864999999E-2</v>
      </c>
      <c r="H615" s="44">
        <v>1.2885499999999999E-2</v>
      </c>
      <c r="I615" s="43" t="s">
        <v>405</v>
      </c>
      <c r="J615" s="43" t="s">
        <v>406</v>
      </c>
      <c r="K615" s="43">
        <v>9</v>
      </c>
      <c r="L615" s="43">
        <v>50</v>
      </c>
      <c r="M615" s="43" t="s">
        <v>438</v>
      </c>
      <c r="N615" s="43" t="s">
        <v>439</v>
      </c>
      <c r="O615" s="43" t="s">
        <v>440</v>
      </c>
      <c r="P615" s="44">
        <v>484.82703734900002</v>
      </c>
      <c r="Q615" s="44">
        <v>1386.9802169</v>
      </c>
      <c r="R615" s="45">
        <v>0.128413</v>
      </c>
      <c r="S615" s="45">
        <v>2.201031</v>
      </c>
      <c r="T615" s="45">
        <v>0.78300000000000003</v>
      </c>
      <c r="U615" s="45">
        <v>0.6</v>
      </c>
      <c r="V615" s="45">
        <f t="shared" si="18"/>
        <v>3.5906245939549994E-4</v>
      </c>
      <c r="W615" s="45">
        <f t="shared" si="19"/>
        <v>1.13445539802E-2</v>
      </c>
    </row>
    <row r="616" spans="1:23" x14ac:dyDescent="0.2">
      <c r="A616" s="43">
        <v>22756</v>
      </c>
      <c r="B616" s="43">
        <v>22721</v>
      </c>
      <c r="C616" s="43">
        <v>5300</v>
      </c>
      <c r="D616" s="43">
        <v>5300</v>
      </c>
      <c r="E616" s="43" t="s">
        <v>372</v>
      </c>
      <c r="F616" s="43" t="s">
        <v>404</v>
      </c>
      <c r="G616" s="44">
        <v>0.118230086185</v>
      </c>
      <c r="H616" s="44">
        <v>4.7846E-2</v>
      </c>
      <c r="I616" s="43" t="s">
        <v>405</v>
      </c>
      <c r="J616" s="43" t="s">
        <v>406</v>
      </c>
      <c r="K616" s="43">
        <v>9</v>
      </c>
      <c r="L616" s="43">
        <v>50</v>
      </c>
      <c r="M616" s="43" t="s">
        <v>438</v>
      </c>
      <c r="N616" s="43" t="s">
        <v>439</v>
      </c>
      <c r="O616" s="43" t="s">
        <v>440</v>
      </c>
      <c r="P616" s="44">
        <v>747.64240864700002</v>
      </c>
      <c r="Q616" s="44">
        <v>5150.0819538300002</v>
      </c>
      <c r="R616" s="45">
        <v>0.128413</v>
      </c>
      <c r="S616" s="45">
        <v>2.201031</v>
      </c>
      <c r="T616" s="45">
        <v>0.78300000000000003</v>
      </c>
      <c r="U616" s="45">
        <v>0.6</v>
      </c>
      <c r="V616" s="45">
        <f t="shared" si="18"/>
        <v>1.3332585023659999E-3</v>
      </c>
      <c r="W616" s="45">
        <f t="shared" si="19"/>
        <v>4.2124211690400003E-2</v>
      </c>
    </row>
    <row r="617" spans="1:23" x14ac:dyDescent="0.2">
      <c r="A617" s="43">
        <v>22765</v>
      </c>
      <c r="B617" s="43">
        <v>22730</v>
      </c>
      <c r="C617" s="43">
        <v>5300</v>
      </c>
      <c r="D617" s="43">
        <v>5300</v>
      </c>
      <c r="E617" s="43" t="s">
        <v>372</v>
      </c>
      <c r="F617" s="43" t="s">
        <v>404</v>
      </c>
      <c r="G617" s="44">
        <v>0.63009429074199996</v>
      </c>
      <c r="H617" s="44">
        <v>0.25498999999999999</v>
      </c>
      <c r="I617" s="43" t="s">
        <v>405</v>
      </c>
      <c r="J617" s="43" t="s">
        <v>406</v>
      </c>
      <c r="K617" s="43">
        <v>9</v>
      </c>
      <c r="L617" s="43">
        <v>50</v>
      </c>
      <c r="M617" s="43" t="s">
        <v>438</v>
      </c>
      <c r="N617" s="43" t="s">
        <v>439</v>
      </c>
      <c r="O617" s="43" t="s">
        <v>440</v>
      </c>
      <c r="P617" s="44">
        <v>1506.5363818400001</v>
      </c>
      <c r="Q617" s="44">
        <v>27446.797517200001</v>
      </c>
      <c r="R617" s="45">
        <v>0.128413</v>
      </c>
      <c r="S617" s="45">
        <v>2.201031</v>
      </c>
      <c r="T617" s="45">
        <v>0.78300000000000003</v>
      </c>
      <c r="U617" s="45">
        <v>0.6</v>
      </c>
      <c r="V617" s="45">
        <f t="shared" si="18"/>
        <v>7.1054546987899979E-3</v>
      </c>
      <c r="W617" s="45">
        <f t="shared" si="19"/>
        <v>0.22449635787599997</v>
      </c>
    </row>
    <row r="618" spans="1:23" x14ac:dyDescent="0.2">
      <c r="A618" s="43">
        <v>22796</v>
      </c>
      <c r="B618" s="43">
        <v>22761</v>
      </c>
      <c r="C618" s="43">
        <v>5300</v>
      </c>
      <c r="D618" s="43">
        <v>5300</v>
      </c>
      <c r="E618" s="43" t="s">
        <v>372</v>
      </c>
      <c r="F618" s="43" t="s">
        <v>404</v>
      </c>
      <c r="G618" s="44">
        <v>0.15381376035899999</v>
      </c>
      <c r="H618" s="44">
        <v>6.2246200000000002E-2</v>
      </c>
      <c r="I618" s="43" t="s">
        <v>405</v>
      </c>
      <c r="J618" s="43" t="s">
        <v>406</v>
      </c>
      <c r="K618" s="43">
        <v>9</v>
      </c>
      <c r="L618" s="43">
        <v>50</v>
      </c>
      <c r="M618" s="43" t="s">
        <v>438</v>
      </c>
      <c r="N618" s="43" t="s">
        <v>439</v>
      </c>
      <c r="O618" s="43" t="s">
        <v>440</v>
      </c>
      <c r="P618" s="44">
        <v>906.86951264000004</v>
      </c>
      <c r="Q618" s="44">
        <v>6700.1006007599999</v>
      </c>
      <c r="R618" s="45">
        <v>0.128413</v>
      </c>
      <c r="S618" s="45">
        <v>2.201031</v>
      </c>
      <c r="T618" s="45">
        <v>0.78300000000000003</v>
      </c>
      <c r="U618" s="45">
        <v>0.6</v>
      </c>
      <c r="V618" s="45">
        <f t="shared" si="18"/>
        <v>1.7345290178901998E-3</v>
      </c>
      <c r="W618" s="45">
        <f t="shared" si="19"/>
        <v>5.4802326332880007E-2</v>
      </c>
    </row>
    <row r="619" spans="1:23" x14ac:dyDescent="0.2">
      <c r="A619" s="43">
        <v>22800</v>
      </c>
      <c r="B619" s="43">
        <v>22765</v>
      </c>
      <c r="C619" s="43">
        <v>5300</v>
      </c>
      <c r="D619" s="43">
        <v>5300</v>
      </c>
      <c r="E619" s="43" t="s">
        <v>372</v>
      </c>
      <c r="F619" s="43" t="s">
        <v>404</v>
      </c>
      <c r="G619" s="44">
        <v>0.111836277889</v>
      </c>
      <c r="H619" s="44">
        <v>4.52585E-2</v>
      </c>
      <c r="I619" s="43" t="s">
        <v>405</v>
      </c>
      <c r="J619" s="43" t="s">
        <v>406</v>
      </c>
      <c r="K619" s="43">
        <v>9</v>
      </c>
      <c r="L619" s="43">
        <v>50</v>
      </c>
      <c r="M619" s="43" t="s">
        <v>438</v>
      </c>
      <c r="N619" s="43" t="s">
        <v>439</v>
      </c>
      <c r="O619" s="43" t="s">
        <v>440</v>
      </c>
      <c r="P619" s="44">
        <v>802.68491466299997</v>
      </c>
      <c r="Q619" s="44">
        <v>4871.5687784900001</v>
      </c>
      <c r="R619" s="45">
        <v>0.128413</v>
      </c>
      <c r="S619" s="45">
        <v>2.201031</v>
      </c>
      <c r="T619" s="45">
        <v>0.78300000000000003</v>
      </c>
      <c r="U619" s="45">
        <v>0.6</v>
      </c>
      <c r="V619" s="45">
        <f t="shared" si="18"/>
        <v>1.2611562080284998E-3</v>
      </c>
      <c r="W619" s="45">
        <f t="shared" si="19"/>
        <v>3.9846144605400001E-2</v>
      </c>
    </row>
    <row r="620" spans="1:23" x14ac:dyDescent="0.2">
      <c r="A620" s="43">
        <v>22804</v>
      </c>
      <c r="B620" s="43">
        <v>22769</v>
      </c>
      <c r="C620" s="43">
        <v>5300</v>
      </c>
      <c r="D620" s="43">
        <v>5300</v>
      </c>
      <c r="E620" s="43" t="s">
        <v>372</v>
      </c>
      <c r="F620" s="43" t="s">
        <v>404</v>
      </c>
      <c r="G620" s="44">
        <v>5.28807266165E-2</v>
      </c>
      <c r="H620" s="44">
        <v>2.1400099999999998E-2</v>
      </c>
      <c r="I620" s="43" t="s">
        <v>405</v>
      </c>
      <c r="J620" s="43" t="s">
        <v>406</v>
      </c>
      <c r="K620" s="43">
        <v>9</v>
      </c>
      <c r="L620" s="43">
        <v>50</v>
      </c>
      <c r="M620" s="43" t="s">
        <v>438</v>
      </c>
      <c r="N620" s="43" t="s">
        <v>439</v>
      </c>
      <c r="O620" s="43" t="s">
        <v>440</v>
      </c>
      <c r="P620" s="44">
        <v>451.83501133800002</v>
      </c>
      <c r="Q620" s="44">
        <v>2303.47523748</v>
      </c>
      <c r="R620" s="45">
        <v>0.128413</v>
      </c>
      <c r="S620" s="45">
        <v>2.201031</v>
      </c>
      <c r="T620" s="45">
        <v>0.78300000000000003</v>
      </c>
      <c r="U620" s="45">
        <v>0.6</v>
      </c>
      <c r="V620" s="45">
        <f t="shared" si="18"/>
        <v>5.963270759620999E-4</v>
      </c>
      <c r="W620" s="45">
        <f t="shared" si="19"/>
        <v>1.884091340124E-2</v>
      </c>
    </row>
    <row r="621" spans="1:23" x14ac:dyDescent="0.2">
      <c r="A621" s="43">
        <v>22824</v>
      </c>
      <c r="B621" s="43">
        <v>22789</v>
      </c>
      <c r="C621" s="43">
        <v>5300</v>
      </c>
      <c r="D621" s="43">
        <v>5300</v>
      </c>
      <c r="E621" s="43" t="s">
        <v>372</v>
      </c>
      <c r="F621" s="43" t="s">
        <v>404</v>
      </c>
      <c r="G621" s="44">
        <v>3.90126623987</v>
      </c>
      <c r="H621" s="44">
        <v>1.5787899999999999</v>
      </c>
      <c r="I621" s="43" t="s">
        <v>405</v>
      </c>
      <c r="J621" s="43" t="s">
        <v>406</v>
      </c>
      <c r="K621" s="43">
        <v>9</v>
      </c>
      <c r="L621" s="43">
        <v>50</v>
      </c>
      <c r="M621" s="43" t="s">
        <v>438</v>
      </c>
      <c r="N621" s="43" t="s">
        <v>439</v>
      </c>
      <c r="O621" s="43" t="s">
        <v>440</v>
      </c>
      <c r="P621" s="44">
        <v>1505.18675904</v>
      </c>
      <c r="Q621" s="44">
        <v>169938.47765300001</v>
      </c>
      <c r="R621" s="45">
        <v>0.128413</v>
      </c>
      <c r="S621" s="45">
        <v>2.201031</v>
      </c>
      <c r="T621" s="45">
        <v>0.78300000000000003</v>
      </c>
      <c r="U621" s="45">
        <v>0.6</v>
      </c>
      <c r="V621" s="45">
        <f t="shared" si="18"/>
        <v>4.3993963778589995E-2</v>
      </c>
      <c r="W621" s="45">
        <f t="shared" si="19"/>
        <v>1.3899862929960001</v>
      </c>
    </row>
    <row r="622" spans="1:23" x14ac:dyDescent="0.2">
      <c r="A622" s="43">
        <v>22829</v>
      </c>
      <c r="B622" s="43">
        <v>22794</v>
      </c>
      <c r="C622" s="43">
        <v>5300</v>
      </c>
      <c r="D622" s="43">
        <v>5300</v>
      </c>
      <c r="E622" s="43" t="s">
        <v>372</v>
      </c>
      <c r="F622" s="43" t="s">
        <v>404</v>
      </c>
      <c r="G622" s="44">
        <v>7.6638072566800002</v>
      </c>
      <c r="H622" s="44">
        <v>3.1014300000000001</v>
      </c>
      <c r="I622" s="43" t="s">
        <v>405</v>
      </c>
      <c r="J622" s="43" t="s">
        <v>406</v>
      </c>
      <c r="K622" s="43">
        <v>9</v>
      </c>
      <c r="L622" s="43">
        <v>50</v>
      </c>
      <c r="M622" s="43" t="s">
        <v>438</v>
      </c>
      <c r="N622" s="43" t="s">
        <v>439</v>
      </c>
      <c r="O622" s="43" t="s">
        <v>440</v>
      </c>
      <c r="P622" s="44">
        <v>2783.7513376699999</v>
      </c>
      <c r="Q622" s="44">
        <v>333834.10876099998</v>
      </c>
      <c r="R622" s="45">
        <v>0.128413</v>
      </c>
      <c r="S622" s="45">
        <v>2.201031</v>
      </c>
      <c r="T622" s="45">
        <v>0.78300000000000003</v>
      </c>
      <c r="U622" s="45">
        <v>0.6</v>
      </c>
      <c r="V622" s="45">
        <f t="shared" si="18"/>
        <v>8.6423272938029996E-2</v>
      </c>
      <c r="W622" s="45">
        <f t="shared" si="19"/>
        <v>2.7305374297320002</v>
      </c>
    </row>
    <row r="623" spans="1:23" x14ac:dyDescent="0.2">
      <c r="A623" s="43">
        <v>22841</v>
      </c>
      <c r="B623" s="43">
        <v>22806</v>
      </c>
      <c r="C623" s="43">
        <v>5300</v>
      </c>
      <c r="D623" s="43">
        <v>5300</v>
      </c>
      <c r="E623" s="43" t="s">
        <v>372</v>
      </c>
      <c r="F623" s="43" t="s">
        <v>404</v>
      </c>
      <c r="G623" s="44">
        <v>5.3985361774300002E-2</v>
      </c>
      <c r="H623" s="44">
        <v>2.1847100000000001E-2</v>
      </c>
      <c r="I623" s="43" t="s">
        <v>405</v>
      </c>
      <c r="J623" s="43" t="s">
        <v>406</v>
      </c>
      <c r="K623" s="43">
        <v>9</v>
      </c>
      <c r="L623" s="43">
        <v>50</v>
      </c>
      <c r="M623" s="43" t="s">
        <v>438</v>
      </c>
      <c r="N623" s="43" t="s">
        <v>439</v>
      </c>
      <c r="O623" s="43" t="s">
        <v>440</v>
      </c>
      <c r="P623" s="44">
        <v>775.73299937700006</v>
      </c>
      <c r="Q623" s="44">
        <v>2351.5929524899998</v>
      </c>
      <c r="R623" s="45">
        <v>0.128413</v>
      </c>
      <c r="S623" s="45">
        <v>2.201031</v>
      </c>
      <c r="T623" s="45">
        <v>0.78300000000000003</v>
      </c>
      <c r="U623" s="45">
        <v>0.6</v>
      </c>
      <c r="V623" s="45">
        <f t="shared" si="18"/>
        <v>6.0878300854909991E-4</v>
      </c>
      <c r="W623" s="45">
        <f t="shared" si="19"/>
        <v>1.9234457744040003E-2</v>
      </c>
    </row>
    <row r="624" spans="1:23" x14ac:dyDescent="0.2">
      <c r="A624" s="43">
        <v>23080</v>
      </c>
      <c r="B624" s="43">
        <v>23045</v>
      </c>
      <c r="C624" s="43">
        <v>5300</v>
      </c>
      <c r="D624" s="43">
        <v>5300</v>
      </c>
      <c r="E624" s="43" t="s">
        <v>372</v>
      </c>
      <c r="F624" s="43" t="s">
        <v>404</v>
      </c>
      <c r="G624" s="44">
        <v>5.3287115007399999</v>
      </c>
      <c r="H624" s="44">
        <v>2.15645</v>
      </c>
      <c r="I624" s="43" t="s">
        <v>405</v>
      </c>
      <c r="J624" s="43" t="s">
        <v>406</v>
      </c>
      <c r="K624" s="43">
        <v>9</v>
      </c>
      <c r="L624" s="43">
        <v>50</v>
      </c>
      <c r="M624" s="43" t="s">
        <v>438</v>
      </c>
      <c r="N624" s="43" t="s">
        <v>439</v>
      </c>
      <c r="O624" s="43" t="s">
        <v>440</v>
      </c>
      <c r="P624" s="44">
        <v>3504.4688969700001</v>
      </c>
      <c r="Q624" s="44">
        <v>232117.74449899999</v>
      </c>
      <c r="R624" s="45">
        <v>0.128413</v>
      </c>
      <c r="S624" s="45">
        <v>2.201031</v>
      </c>
      <c r="T624" s="45">
        <v>0.78300000000000003</v>
      </c>
      <c r="U624" s="45">
        <v>0.6</v>
      </c>
      <c r="V624" s="45">
        <f t="shared" si="18"/>
        <v>6.009081840544999E-2</v>
      </c>
      <c r="W624" s="45">
        <f t="shared" si="19"/>
        <v>1.8985653199799999</v>
      </c>
    </row>
    <row r="625" spans="1:23" x14ac:dyDescent="0.2">
      <c r="A625" s="43">
        <v>23087</v>
      </c>
      <c r="B625" s="43">
        <v>23052</v>
      </c>
      <c r="C625" s="43">
        <v>5300</v>
      </c>
      <c r="D625" s="43">
        <v>5300</v>
      </c>
      <c r="E625" s="43" t="s">
        <v>372</v>
      </c>
      <c r="F625" s="43" t="s">
        <v>404</v>
      </c>
      <c r="G625" s="44">
        <v>9.2730250642799994E-2</v>
      </c>
      <c r="H625" s="44">
        <v>3.75266E-2</v>
      </c>
      <c r="I625" s="43" t="s">
        <v>405</v>
      </c>
      <c r="J625" s="43" t="s">
        <v>406</v>
      </c>
      <c r="K625" s="43">
        <v>9</v>
      </c>
      <c r="L625" s="43">
        <v>50</v>
      </c>
      <c r="M625" s="43" t="s">
        <v>438</v>
      </c>
      <c r="N625" s="43" t="s">
        <v>439</v>
      </c>
      <c r="O625" s="43" t="s">
        <v>440</v>
      </c>
      <c r="P625" s="44">
        <v>250.02250192400001</v>
      </c>
      <c r="Q625" s="44">
        <v>4039.3135606999999</v>
      </c>
      <c r="R625" s="45">
        <v>0.128413</v>
      </c>
      <c r="S625" s="45">
        <v>2.201031</v>
      </c>
      <c r="T625" s="45">
        <v>0.78300000000000003</v>
      </c>
      <c r="U625" s="45">
        <v>0.6</v>
      </c>
      <c r="V625" s="45">
        <f t="shared" si="18"/>
        <v>1.0457020130186E-3</v>
      </c>
      <c r="W625" s="45">
        <f t="shared" si="19"/>
        <v>3.3038883969839998E-2</v>
      </c>
    </row>
    <row r="626" spans="1:23" x14ac:dyDescent="0.2">
      <c r="A626" s="43">
        <v>23088</v>
      </c>
      <c r="B626" s="43">
        <v>23053</v>
      </c>
      <c r="C626" s="43">
        <v>5300</v>
      </c>
      <c r="D626" s="43">
        <v>5300</v>
      </c>
      <c r="E626" s="43" t="s">
        <v>372</v>
      </c>
      <c r="F626" s="43" t="s">
        <v>404</v>
      </c>
      <c r="G626" s="44">
        <v>1.7836649222000001</v>
      </c>
      <c r="H626" s="44">
        <v>0.72182400000000002</v>
      </c>
      <c r="I626" s="43" t="s">
        <v>405</v>
      </c>
      <c r="J626" s="43" t="s">
        <v>406</v>
      </c>
      <c r="K626" s="43">
        <v>9</v>
      </c>
      <c r="L626" s="43">
        <v>50</v>
      </c>
      <c r="M626" s="43" t="s">
        <v>438</v>
      </c>
      <c r="N626" s="43" t="s">
        <v>439</v>
      </c>
      <c r="O626" s="43" t="s">
        <v>440</v>
      </c>
      <c r="P626" s="44">
        <v>1306.58057942</v>
      </c>
      <c r="Q626" s="44">
        <v>77696.133225600002</v>
      </c>
      <c r="R626" s="45">
        <v>0.128413</v>
      </c>
      <c r="S626" s="45">
        <v>2.201031</v>
      </c>
      <c r="T626" s="45">
        <v>0.78300000000000003</v>
      </c>
      <c r="U626" s="45">
        <v>0.6</v>
      </c>
      <c r="V626" s="45">
        <f t="shared" si="18"/>
        <v>2.0114074012703997E-2</v>
      </c>
      <c r="W626" s="45">
        <f t="shared" si="19"/>
        <v>0.63550280021759997</v>
      </c>
    </row>
    <row r="627" spans="1:23" x14ac:dyDescent="0.2">
      <c r="A627" s="43">
        <v>23098</v>
      </c>
      <c r="B627" s="43">
        <v>23063</v>
      </c>
      <c r="C627" s="43">
        <v>5300</v>
      </c>
      <c r="D627" s="43">
        <v>5300</v>
      </c>
      <c r="E627" s="43" t="s">
        <v>372</v>
      </c>
      <c r="F627" s="43" t="s">
        <v>404</v>
      </c>
      <c r="G627" s="44">
        <v>7.1156155856899996</v>
      </c>
      <c r="H627" s="44">
        <v>2.8795899999999999</v>
      </c>
      <c r="I627" s="43" t="s">
        <v>405</v>
      </c>
      <c r="J627" s="43" t="s">
        <v>406</v>
      </c>
      <c r="K627" s="43">
        <v>9</v>
      </c>
      <c r="L627" s="43">
        <v>50</v>
      </c>
      <c r="M627" s="43" t="s">
        <v>438</v>
      </c>
      <c r="N627" s="43" t="s">
        <v>439</v>
      </c>
      <c r="O627" s="43" t="s">
        <v>440</v>
      </c>
      <c r="P627" s="44">
        <v>2648.62499235</v>
      </c>
      <c r="Q627" s="44">
        <v>309954.97508900001</v>
      </c>
      <c r="R627" s="45">
        <v>0.128413</v>
      </c>
      <c r="S627" s="45">
        <v>2.201031</v>
      </c>
      <c r="T627" s="45">
        <v>0.78300000000000003</v>
      </c>
      <c r="U627" s="45">
        <v>0.6</v>
      </c>
      <c r="V627" s="45">
        <f t="shared" si="18"/>
        <v>8.0241563575389988E-2</v>
      </c>
      <c r="W627" s="45">
        <f t="shared" si="19"/>
        <v>2.535226742916</v>
      </c>
    </row>
    <row r="628" spans="1:23" x14ac:dyDescent="0.2">
      <c r="A628" s="43">
        <v>23108</v>
      </c>
      <c r="B628" s="43">
        <v>23073</v>
      </c>
      <c r="C628" s="43">
        <v>5300</v>
      </c>
      <c r="D628" s="43">
        <v>5300</v>
      </c>
      <c r="E628" s="43" t="s">
        <v>372</v>
      </c>
      <c r="F628" s="43" t="s">
        <v>404</v>
      </c>
      <c r="G628" s="44">
        <v>6.9931693928199996</v>
      </c>
      <c r="H628" s="44">
        <v>2.8300399999999999</v>
      </c>
      <c r="I628" s="43" t="s">
        <v>405</v>
      </c>
      <c r="J628" s="43" t="s">
        <v>406</v>
      </c>
      <c r="K628" s="43">
        <v>9</v>
      </c>
      <c r="L628" s="43">
        <v>50</v>
      </c>
      <c r="M628" s="43" t="s">
        <v>438</v>
      </c>
      <c r="N628" s="43" t="s">
        <v>439</v>
      </c>
      <c r="O628" s="43" t="s">
        <v>440</v>
      </c>
      <c r="P628" s="44">
        <v>2500.2254407400001</v>
      </c>
      <c r="Q628" s="44">
        <v>304621.24026300001</v>
      </c>
      <c r="R628" s="45">
        <v>0.128413</v>
      </c>
      <c r="S628" s="45">
        <v>2.201031</v>
      </c>
      <c r="T628" s="45">
        <v>0.78300000000000003</v>
      </c>
      <c r="U628" s="45">
        <v>0.6</v>
      </c>
      <c r="V628" s="45">
        <f t="shared" si="18"/>
        <v>7.8860822054839991E-2</v>
      </c>
      <c r="W628" s="45">
        <f t="shared" si="19"/>
        <v>2.4916023084960002</v>
      </c>
    </row>
    <row r="629" spans="1:23" x14ac:dyDescent="0.2">
      <c r="A629" s="43">
        <v>23111</v>
      </c>
      <c r="B629" s="43">
        <v>23076</v>
      </c>
      <c r="C629" s="43">
        <v>5300</v>
      </c>
      <c r="D629" s="43">
        <v>5300</v>
      </c>
      <c r="E629" s="43" t="s">
        <v>372</v>
      </c>
      <c r="F629" s="43" t="s">
        <v>404</v>
      </c>
      <c r="G629" s="44">
        <v>2.7084193381200001</v>
      </c>
      <c r="H629" s="44">
        <v>1.09606</v>
      </c>
      <c r="I629" s="43" t="s">
        <v>405</v>
      </c>
      <c r="J629" s="43" t="s">
        <v>406</v>
      </c>
      <c r="K629" s="43">
        <v>9</v>
      </c>
      <c r="L629" s="43">
        <v>50</v>
      </c>
      <c r="M629" s="43" t="s">
        <v>438</v>
      </c>
      <c r="N629" s="43" t="s">
        <v>439</v>
      </c>
      <c r="O629" s="43" t="s">
        <v>440</v>
      </c>
      <c r="P629" s="44">
        <v>2134.26921958</v>
      </c>
      <c r="Q629" s="44">
        <v>117978.274454</v>
      </c>
      <c r="R629" s="45">
        <v>0.128413</v>
      </c>
      <c r="S629" s="45">
        <v>2.201031</v>
      </c>
      <c r="T629" s="45">
        <v>0.78300000000000003</v>
      </c>
      <c r="U629" s="45">
        <v>0.6</v>
      </c>
      <c r="V629" s="45">
        <f t="shared" si="18"/>
        <v>3.0542392553259995E-2</v>
      </c>
      <c r="W629" s="45">
        <f t="shared" si="19"/>
        <v>0.96498481514400014</v>
      </c>
    </row>
    <row r="630" spans="1:23" x14ac:dyDescent="0.2">
      <c r="A630" s="43">
        <v>23218</v>
      </c>
      <c r="B630" s="43">
        <v>23195</v>
      </c>
      <c r="C630" s="43">
        <v>5300</v>
      </c>
      <c r="D630" s="43">
        <v>5300</v>
      </c>
      <c r="E630" s="43" t="s">
        <v>372</v>
      </c>
      <c r="F630" s="43" t="s">
        <v>426</v>
      </c>
      <c r="G630" s="44">
        <v>4.4314380189599998</v>
      </c>
      <c r="H630" s="44">
        <v>1.7933399999999999</v>
      </c>
      <c r="I630" s="43" t="s">
        <v>405</v>
      </c>
      <c r="J630" s="43" t="s">
        <v>406</v>
      </c>
      <c r="K630" s="43">
        <v>9</v>
      </c>
      <c r="L630" s="43">
        <v>50</v>
      </c>
      <c r="M630" s="43" t="s">
        <v>438</v>
      </c>
      <c r="N630" s="43" t="s">
        <v>439</v>
      </c>
      <c r="O630" s="43" t="s">
        <v>440</v>
      </c>
      <c r="P630" s="44">
        <v>1803.8130773099999</v>
      </c>
      <c r="Q630" s="44">
        <v>193032.667973</v>
      </c>
      <c r="R630" s="45">
        <v>0.128413</v>
      </c>
      <c r="S630" s="45">
        <v>2.201031</v>
      </c>
      <c r="T630" s="45">
        <v>0.78300000000000003</v>
      </c>
      <c r="U630" s="45">
        <v>0.6</v>
      </c>
      <c r="V630" s="45">
        <f t="shared" si="18"/>
        <v>4.9972532764139994E-2</v>
      </c>
      <c r="W630" s="45">
        <f t="shared" si="19"/>
        <v>1.5788787734160001</v>
      </c>
    </row>
    <row r="631" spans="1:23" x14ac:dyDescent="0.2">
      <c r="A631" s="43">
        <v>23253</v>
      </c>
      <c r="B631" s="43">
        <v>23242</v>
      </c>
      <c r="C631" s="43">
        <v>5300</v>
      </c>
      <c r="D631" s="43">
        <v>5300</v>
      </c>
      <c r="E631" s="43" t="s">
        <v>372</v>
      </c>
      <c r="F631" s="43" t="s">
        <v>426</v>
      </c>
      <c r="G631" s="44">
        <v>5.6940294119399999E-2</v>
      </c>
      <c r="H631" s="44">
        <v>2.3042900000000002E-2</v>
      </c>
      <c r="I631" s="43" t="s">
        <v>405</v>
      </c>
      <c r="J631" s="43" t="s">
        <v>406</v>
      </c>
      <c r="K631" s="43">
        <v>9</v>
      </c>
      <c r="L631" s="43">
        <v>50</v>
      </c>
      <c r="M631" s="43" t="s">
        <v>438</v>
      </c>
      <c r="N631" s="43" t="s">
        <v>439</v>
      </c>
      <c r="O631" s="43" t="s">
        <v>440</v>
      </c>
      <c r="P631" s="44">
        <v>836.21735714500005</v>
      </c>
      <c r="Q631" s="44">
        <v>2480.30929057</v>
      </c>
      <c r="R631" s="45">
        <v>0.128413</v>
      </c>
      <c r="S631" s="45">
        <v>2.201031</v>
      </c>
      <c r="T631" s="45">
        <v>0.78300000000000003</v>
      </c>
      <c r="U631" s="45">
        <v>0.6</v>
      </c>
      <c r="V631" s="45">
        <f t="shared" si="18"/>
        <v>6.4210471814089994E-4</v>
      </c>
      <c r="W631" s="45">
        <f t="shared" si="19"/>
        <v>2.0287254891960003E-2</v>
      </c>
    </row>
    <row r="632" spans="1:23" x14ac:dyDescent="0.2">
      <c r="A632" s="43">
        <v>23258</v>
      </c>
      <c r="B632" s="43">
        <v>23247</v>
      </c>
      <c r="C632" s="43">
        <v>5300</v>
      </c>
      <c r="D632" s="43">
        <v>5300</v>
      </c>
      <c r="E632" s="43" t="s">
        <v>372</v>
      </c>
      <c r="F632" s="43" t="s">
        <v>426</v>
      </c>
      <c r="G632" s="44">
        <v>7.7399078831499999</v>
      </c>
      <c r="H632" s="44">
        <v>3.1322299999999998</v>
      </c>
      <c r="I632" s="43" t="s">
        <v>405</v>
      </c>
      <c r="J632" s="43" t="s">
        <v>406</v>
      </c>
      <c r="K632" s="43">
        <v>9</v>
      </c>
      <c r="L632" s="43">
        <v>50</v>
      </c>
      <c r="M632" s="43" t="s">
        <v>438</v>
      </c>
      <c r="N632" s="43" t="s">
        <v>439</v>
      </c>
      <c r="O632" s="43" t="s">
        <v>440</v>
      </c>
      <c r="P632" s="44">
        <v>2654.5740016700001</v>
      </c>
      <c r="Q632" s="44">
        <v>337149.03879000002</v>
      </c>
      <c r="R632" s="45">
        <v>0.128413</v>
      </c>
      <c r="S632" s="45">
        <v>2.201031</v>
      </c>
      <c r="T632" s="45">
        <v>0.78300000000000003</v>
      </c>
      <c r="U632" s="45">
        <v>0.6</v>
      </c>
      <c r="V632" s="45">
        <f t="shared" si="18"/>
        <v>8.7281534064829983E-2</v>
      </c>
      <c r="W632" s="45">
        <f t="shared" si="19"/>
        <v>2.757654131652</v>
      </c>
    </row>
    <row r="633" spans="1:23" x14ac:dyDescent="0.2">
      <c r="A633" s="43">
        <v>23260</v>
      </c>
      <c r="B633" s="43">
        <v>23249</v>
      </c>
      <c r="C633" s="43">
        <v>5300</v>
      </c>
      <c r="D633" s="43">
        <v>5300</v>
      </c>
      <c r="E633" s="43" t="s">
        <v>372</v>
      </c>
      <c r="F633" s="43" t="s">
        <v>426</v>
      </c>
      <c r="G633" s="44">
        <v>1.88441724136</v>
      </c>
      <c r="H633" s="44">
        <v>0.76259699999999997</v>
      </c>
      <c r="I633" s="43" t="s">
        <v>405</v>
      </c>
      <c r="J633" s="43" t="s">
        <v>406</v>
      </c>
      <c r="K633" s="43">
        <v>9</v>
      </c>
      <c r="L633" s="43">
        <v>50</v>
      </c>
      <c r="M633" s="43" t="s">
        <v>438</v>
      </c>
      <c r="N633" s="43" t="s">
        <v>439</v>
      </c>
      <c r="O633" s="43" t="s">
        <v>440</v>
      </c>
      <c r="P633" s="44">
        <v>1485.17179229</v>
      </c>
      <c r="Q633" s="44">
        <v>82084.886693099994</v>
      </c>
      <c r="R633" s="45">
        <v>0.128413</v>
      </c>
      <c r="S633" s="45">
        <v>2.201031</v>
      </c>
      <c r="T633" s="45">
        <v>0.78300000000000003</v>
      </c>
      <c r="U633" s="45">
        <v>0.6</v>
      </c>
      <c r="V633" s="45">
        <f t="shared" si="18"/>
        <v>2.1250238977736997E-2</v>
      </c>
      <c r="W633" s="45">
        <f t="shared" si="19"/>
        <v>0.67139985500279997</v>
      </c>
    </row>
    <row r="634" spans="1:23" x14ac:dyDescent="0.2">
      <c r="A634" s="43">
        <v>23261</v>
      </c>
      <c r="B634" s="43">
        <v>23250</v>
      </c>
      <c r="C634" s="43">
        <v>5300</v>
      </c>
      <c r="D634" s="43">
        <v>5300</v>
      </c>
      <c r="E634" s="43" t="s">
        <v>372</v>
      </c>
      <c r="F634" s="43" t="s">
        <v>426</v>
      </c>
      <c r="G634" s="44">
        <v>2.5594824195700001</v>
      </c>
      <c r="H634" s="44">
        <v>1.03579</v>
      </c>
      <c r="I634" s="43" t="s">
        <v>405</v>
      </c>
      <c r="J634" s="43" t="s">
        <v>406</v>
      </c>
      <c r="K634" s="43">
        <v>9</v>
      </c>
      <c r="L634" s="43">
        <v>50</v>
      </c>
      <c r="M634" s="43" t="s">
        <v>438</v>
      </c>
      <c r="N634" s="43" t="s">
        <v>439</v>
      </c>
      <c r="O634" s="43" t="s">
        <v>440</v>
      </c>
      <c r="P634" s="44">
        <v>1201.81804594</v>
      </c>
      <c r="Q634" s="44">
        <v>111490.608232</v>
      </c>
      <c r="R634" s="45">
        <v>0.128413</v>
      </c>
      <c r="S634" s="45">
        <v>2.201031</v>
      </c>
      <c r="T634" s="45">
        <v>0.78300000000000003</v>
      </c>
      <c r="U634" s="45">
        <v>0.6</v>
      </c>
      <c r="V634" s="45">
        <f t="shared" si="18"/>
        <v>2.8862931575589997E-2</v>
      </c>
      <c r="W634" s="45">
        <f t="shared" si="19"/>
        <v>0.911922359796</v>
      </c>
    </row>
    <row r="635" spans="1:23" x14ac:dyDescent="0.2">
      <c r="A635" s="43">
        <v>23262</v>
      </c>
      <c r="B635" s="43">
        <v>23251</v>
      </c>
      <c r="C635" s="43">
        <v>5300</v>
      </c>
      <c r="D635" s="43">
        <v>5300</v>
      </c>
      <c r="E635" s="43" t="s">
        <v>372</v>
      </c>
      <c r="F635" s="43" t="s">
        <v>426</v>
      </c>
      <c r="G635" s="44">
        <v>0.13132756935199999</v>
      </c>
      <c r="H635" s="44">
        <v>5.3146400000000003E-2</v>
      </c>
      <c r="I635" s="43" t="s">
        <v>405</v>
      </c>
      <c r="J635" s="43" t="s">
        <v>406</v>
      </c>
      <c r="K635" s="43">
        <v>9</v>
      </c>
      <c r="L635" s="43">
        <v>50</v>
      </c>
      <c r="M635" s="43" t="s">
        <v>438</v>
      </c>
      <c r="N635" s="43" t="s">
        <v>439</v>
      </c>
      <c r="O635" s="43" t="s">
        <v>440</v>
      </c>
      <c r="P635" s="44">
        <v>644.54639678499996</v>
      </c>
      <c r="Q635" s="44">
        <v>5720.6060385000001</v>
      </c>
      <c r="R635" s="45">
        <v>0.128413</v>
      </c>
      <c r="S635" s="45">
        <v>2.201031</v>
      </c>
      <c r="T635" s="45">
        <v>0.78300000000000003</v>
      </c>
      <c r="U635" s="45">
        <v>0.6</v>
      </c>
      <c r="V635" s="45">
        <f t="shared" si="18"/>
        <v>1.4809574399144E-3</v>
      </c>
      <c r="W635" s="45">
        <f t="shared" si="19"/>
        <v>4.6790749575360002E-2</v>
      </c>
    </row>
    <row r="636" spans="1:23" x14ac:dyDescent="0.2">
      <c r="A636" s="43">
        <v>23263</v>
      </c>
      <c r="B636" s="43">
        <v>23252</v>
      </c>
      <c r="C636" s="43">
        <v>5300</v>
      </c>
      <c r="D636" s="43">
        <v>5300</v>
      </c>
      <c r="E636" s="43" t="s">
        <v>372</v>
      </c>
      <c r="F636" s="43" t="s">
        <v>426</v>
      </c>
      <c r="G636" s="44">
        <v>3.4712691732300001</v>
      </c>
      <c r="H636" s="44">
        <v>1.4047700000000001</v>
      </c>
      <c r="I636" s="43" t="s">
        <v>405</v>
      </c>
      <c r="J636" s="43" t="s">
        <v>406</v>
      </c>
      <c r="K636" s="43">
        <v>9</v>
      </c>
      <c r="L636" s="43">
        <v>50</v>
      </c>
      <c r="M636" s="43" t="s">
        <v>438</v>
      </c>
      <c r="N636" s="43" t="s">
        <v>439</v>
      </c>
      <c r="O636" s="43" t="s">
        <v>440</v>
      </c>
      <c r="P636" s="44">
        <v>1881.2979635300001</v>
      </c>
      <c r="Q636" s="44">
        <v>151207.88035200001</v>
      </c>
      <c r="R636" s="45">
        <v>0.128413</v>
      </c>
      <c r="S636" s="45">
        <v>2.201031</v>
      </c>
      <c r="T636" s="45">
        <v>0.78300000000000003</v>
      </c>
      <c r="U636" s="45">
        <v>0.6</v>
      </c>
      <c r="V636" s="45">
        <f t="shared" si="18"/>
        <v>3.9144788412169992E-2</v>
      </c>
      <c r="W636" s="45">
        <f t="shared" si="19"/>
        <v>1.236776927148</v>
      </c>
    </row>
    <row r="637" spans="1:23" x14ac:dyDescent="0.2">
      <c r="A637" s="43">
        <v>23265</v>
      </c>
      <c r="B637" s="43">
        <v>23254</v>
      </c>
      <c r="C637" s="43">
        <v>5300</v>
      </c>
      <c r="D637" s="43">
        <v>5300</v>
      </c>
      <c r="E637" s="43" t="s">
        <v>372</v>
      </c>
      <c r="F637" s="43" t="s">
        <v>426</v>
      </c>
      <c r="G637" s="44">
        <v>2.42210673721</v>
      </c>
      <c r="H637" s="44">
        <v>0.98019199999999995</v>
      </c>
      <c r="I637" s="43" t="s">
        <v>405</v>
      </c>
      <c r="J637" s="43" t="s">
        <v>406</v>
      </c>
      <c r="K637" s="43">
        <v>9</v>
      </c>
      <c r="L637" s="43">
        <v>50</v>
      </c>
      <c r="M637" s="43" t="s">
        <v>438</v>
      </c>
      <c r="N637" s="43" t="s">
        <v>439</v>
      </c>
      <c r="O637" s="43" t="s">
        <v>440</v>
      </c>
      <c r="P637" s="44">
        <v>1200.7083042899999</v>
      </c>
      <c r="Q637" s="44">
        <v>105506.547445</v>
      </c>
      <c r="R637" s="45">
        <v>0.128413</v>
      </c>
      <c r="S637" s="45">
        <v>2.201031</v>
      </c>
      <c r="T637" s="45">
        <v>0.78300000000000003</v>
      </c>
      <c r="U637" s="45">
        <v>0.6</v>
      </c>
      <c r="V637" s="45">
        <f t="shared" si="18"/>
        <v>2.7313658779231996E-2</v>
      </c>
      <c r="W637" s="45">
        <f t="shared" si="19"/>
        <v>0.86297319118079996</v>
      </c>
    </row>
    <row r="638" spans="1:23" x14ac:dyDescent="0.2">
      <c r="A638" s="43">
        <v>23268</v>
      </c>
      <c r="B638" s="43">
        <v>23257</v>
      </c>
      <c r="C638" s="43">
        <v>5300</v>
      </c>
      <c r="D638" s="43">
        <v>5300</v>
      </c>
      <c r="E638" s="43" t="s">
        <v>372</v>
      </c>
      <c r="F638" s="43" t="s">
        <v>426</v>
      </c>
      <c r="G638" s="44">
        <v>3.61695735187</v>
      </c>
      <c r="H638" s="44">
        <v>1.46373</v>
      </c>
      <c r="I638" s="43" t="s">
        <v>405</v>
      </c>
      <c r="J638" s="43" t="s">
        <v>406</v>
      </c>
      <c r="K638" s="43">
        <v>9</v>
      </c>
      <c r="L638" s="43">
        <v>50</v>
      </c>
      <c r="M638" s="43" t="s">
        <v>438</v>
      </c>
      <c r="N638" s="43" t="s">
        <v>439</v>
      </c>
      <c r="O638" s="43" t="s">
        <v>440</v>
      </c>
      <c r="P638" s="44">
        <v>1441.92755029</v>
      </c>
      <c r="Q638" s="44">
        <v>157554.03202899999</v>
      </c>
      <c r="R638" s="45">
        <v>0.128413</v>
      </c>
      <c r="S638" s="45">
        <v>2.201031</v>
      </c>
      <c r="T638" s="45">
        <v>0.78300000000000003</v>
      </c>
      <c r="U638" s="45">
        <v>0.6</v>
      </c>
      <c r="V638" s="45">
        <f t="shared" si="18"/>
        <v>4.0787745426329992E-2</v>
      </c>
      <c r="W638" s="45">
        <f t="shared" si="19"/>
        <v>1.2886860422520001</v>
      </c>
    </row>
    <row r="639" spans="1:23" x14ac:dyDescent="0.2">
      <c r="A639" s="43">
        <v>23273</v>
      </c>
      <c r="B639" s="43">
        <v>23262</v>
      </c>
      <c r="C639" s="43">
        <v>5300</v>
      </c>
      <c r="D639" s="43">
        <v>5300</v>
      </c>
      <c r="E639" s="43" t="s">
        <v>372</v>
      </c>
      <c r="F639" s="43" t="s">
        <v>426</v>
      </c>
      <c r="G639" s="44">
        <v>4.0687824294499998E-2</v>
      </c>
      <c r="H639" s="44">
        <v>1.6465799999999999E-2</v>
      </c>
      <c r="I639" s="43" t="s">
        <v>405</v>
      </c>
      <c r="J639" s="43" t="s">
        <v>406</v>
      </c>
      <c r="K639" s="43">
        <v>9</v>
      </c>
      <c r="L639" s="43">
        <v>50</v>
      </c>
      <c r="M639" s="43" t="s">
        <v>438</v>
      </c>
      <c r="N639" s="43" t="s">
        <v>439</v>
      </c>
      <c r="O639" s="43" t="s">
        <v>440</v>
      </c>
      <c r="P639" s="44">
        <v>393.139978187</v>
      </c>
      <c r="Q639" s="44">
        <v>1772.3545368299999</v>
      </c>
      <c r="R639" s="45">
        <v>0.128413</v>
      </c>
      <c r="S639" s="45">
        <v>2.201031</v>
      </c>
      <c r="T639" s="45">
        <v>0.78300000000000003</v>
      </c>
      <c r="U639" s="45">
        <v>0.6</v>
      </c>
      <c r="V639" s="45">
        <f t="shared" si="18"/>
        <v>4.5882974226179988E-4</v>
      </c>
      <c r="W639" s="45">
        <f t="shared" si="19"/>
        <v>1.4496694495919999E-2</v>
      </c>
    </row>
    <row r="640" spans="1:23" x14ac:dyDescent="0.2">
      <c r="A640" s="43">
        <v>23276</v>
      </c>
      <c r="B640" s="43">
        <v>23265</v>
      </c>
      <c r="C640" s="43">
        <v>5300</v>
      </c>
      <c r="D640" s="43">
        <v>5300</v>
      </c>
      <c r="E640" s="43" t="s">
        <v>372</v>
      </c>
      <c r="F640" s="43" t="s">
        <v>426</v>
      </c>
      <c r="G640" s="44">
        <v>22.892287782499999</v>
      </c>
      <c r="H640" s="44">
        <v>9.2641799999999996</v>
      </c>
      <c r="I640" s="43" t="s">
        <v>405</v>
      </c>
      <c r="J640" s="43" t="s">
        <v>406</v>
      </c>
      <c r="K640" s="43">
        <v>9</v>
      </c>
      <c r="L640" s="43">
        <v>50</v>
      </c>
      <c r="M640" s="43" t="s">
        <v>438</v>
      </c>
      <c r="N640" s="43" t="s">
        <v>439</v>
      </c>
      <c r="O640" s="43" t="s">
        <v>440</v>
      </c>
      <c r="P640" s="44">
        <v>4783.8864353600002</v>
      </c>
      <c r="Q640" s="44">
        <v>997184.06705900002</v>
      </c>
      <c r="R640" s="45">
        <v>0.128413</v>
      </c>
      <c r="S640" s="45">
        <v>2.201031</v>
      </c>
      <c r="T640" s="45">
        <v>0.78300000000000003</v>
      </c>
      <c r="U640" s="45">
        <v>0.6</v>
      </c>
      <c r="V640" s="45">
        <f t="shared" si="18"/>
        <v>0.25815212875577992</v>
      </c>
      <c r="W640" s="45">
        <f t="shared" si="19"/>
        <v>8.1562989478319992</v>
      </c>
    </row>
    <row r="641" spans="1:23" x14ac:dyDescent="0.2">
      <c r="A641" s="43">
        <v>23464</v>
      </c>
      <c r="B641" s="43">
        <v>23453</v>
      </c>
      <c r="C641" s="43">
        <v>5300</v>
      </c>
      <c r="D641" s="43">
        <v>5300</v>
      </c>
      <c r="E641" s="43" t="s">
        <v>372</v>
      </c>
      <c r="F641" s="43" t="s">
        <v>426</v>
      </c>
      <c r="G641" s="44">
        <v>5.56927221796</v>
      </c>
      <c r="H641" s="44">
        <v>2.2538</v>
      </c>
      <c r="I641" s="43" t="s">
        <v>405</v>
      </c>
      <c r="J641" s="43" t="s">
        <v>406</v>
      </c>
      <c r="K641" s="43">
        <v>9</v>
      </c>
      <c r="L641" s="43">
        <v>50</v>
      </c>
      <c r="M641" s="43" t="s">
        <v>438</v>
      </c>
      <c r="N641" s="43" t="s">
        <v>439</v>
      </c>
      <c r="O641" s="43" t="s">
        <v>440</v>
      </c>
      <c r="P641" s="44">
        <v>2050.2673039299998</v>
      </c>
      <c r="Q641" s="44">
        <v>242596.52742599999</v>
      </c>
      <c r="R641" s="45">
        <v>0.128413</v>
      </c>
      <c r="S641" s="45">
        <v>2.201031</v>
      </c>
      <c r="T641" s="45">
        <v>0.78300000000000003</v>
      </c>
      <c r="U641" s="45">
        <v>0.6</v>
      </c>
      <c r="V641" s="45">
        <f t="shared" si="18"/>
        <v>6.2803536609799981E-2</v>
      </c>
      <c r="W641" s="45">
        <f t="shared" si="19"/>
        <v>1.98427346712</v>
      </c>
    </row>
    <row r="642" spans="1:23" x14ac:dyDescent="0.2">
      <c r="A642" s="43">
        <v>23486</v>
      </c>
      <c r="B642" s="43">
        <v>23475</v>
      </c>
      <c r="C642" s="43">
        <v>5300</v>
      </c>
      <c r="D642" s="43">
        <v>5300</v>
      </c>
      <c r="E642" s="43" t="s">
        <v>372</v>
      </c>
      <c r="F642" s="43" t="s">
        <v>426</v>
      </c>
      <c r="G642" s="44">
        <v>3.6585405829100002</v>
      </c>
      <c r="H642" s="44">
        <v>1.4805600000000001</v>
      </c>
      <c r="I642" s="43" t="s">
        <v>405</v>
      </c>
      <c r="J642" s="43" t="s">
        <v>406</v>
      </c>
      <c r="K642" s="43">
        <v>9</v>
      </c>
      <c r="L642" s="43">
        <v>50</v>
      </c>
      <c r="M642" s="43" t="s">
        <v>438</v>
      </c>
      <c r="N642" s="43" t="s">
        <v>439</v>
      </c>
      <c r="O642" s="43" t="s">
        <v>440</v>
      </c>
      <c r="P642" s="44">
        <v>1830.0806091699999</v>
      </c>
      <c r="Q642" s="44">
        <v>159365.39032800001</v>
      </c>
      <c r="R642" s="45">
        <v>0.128413</v>
      </c>
      <c r="S642" s="45">
        <v>2.201031</v>
      </c>
      <c r="T642" s="45">
        <v>0.78300000000000003</v>
      </c>
      <c r="U642" s="45">
        <v>0.6</v>
      </c>
      <c r="V642" s="45">
        <f t="shared" si="18"/>
        <v>4.1256723827759995E-2</v>
      </c>
      <c r="W642" s="45">
        <f t="shared" si="19"/>
        <v>1.3035033829440001</v>
      </c>
    </row>
    <row r="643" spans="1:23" x14ac:dyDescent="0.2">
      <c r="A643" s="43">
        <v>23489</v>
      </c>
      <c r="B643" s="43">
        <v>23478</v>
      </c>
      <c r="C643" s="43">
        <v>5300</v>
      </c>
      <c r="D643" s="43">
        <v>5300</v>
      </c>
      <c r="E643" s="43" t="s">
        <v>372</v>
      </c>
      <c r="F643" s="43" t="s">
        <v>426</v>
      </c>
      <c r="G643" s="44">
        <v>3.3902404559499999</v>
      </c>
      <c r="H643" s="44">
        <v>1.37198</v>
      </c>
      <c r="I643" s="43" t="s">
        <v>405</v>
      </c>
      <c r="J643" s="43" t="s">
        <v>406</v>
      </c>
      <c r="K643" s="43">
        <v>9</v>
      </c>
      <c r="L643" s="43">
        <v>50</v>
      </c>
      <c r="M643" s="43" t="s">
        <v>438</v>
      </c>
      <c r="N643" s="43" t="s">
        <v>439</v>
      </c>
      <c r="O643" s="43" t="s">
        <v>440</v>
      </c>
      <c r="P643" s="44">
        <v>1676.9327800900001</v>
      </c>
      <c r="Q643" s="44">
        <v>147678.28354599999</v>
      </c>
      <c r="R643" s="45">
        <v>0.128413</v>
      </c>
      <c r="S643" s="45">
        <v>2.201031</v>
      </c>
      <c r="T643" s="45">
        <v>0.78300000000000003</v>
      </c>
      <c r="U643" s="45">
        <v>0.6</v>
      </c>
      <c r="V643" s="45">
        <f t="shared" ref="V643:V706" si="20">H643*R643*(1-T643)</f>
        <v>3.8231074699579995E-2</v>
      </c>
      <c r="W643" s="45">
        <f t="shared" ref="W643:W706" si="21">H643*S643*(1-U643)</f>
        <v>1.207908204552</v>
      </c>
    </row>
    <row r="644" spans="1:23" x14ac:dyDescent="0.2">
      <c r="A644" s="43">
        <v>23490</v>
      </c>
      <c r="B644" s="43">
        <v>23479</v>
      </c>
      <c r="C644" s="43">
        <v>5300</v>
      </c>
      <c r="D644" s="43">
        <v>5300</v>
      </c>
      <c r="E644" s="43" t="s">
        <v>372</v>
      </c>
      <c r="F644" s="43" t="s">
        <v>426</v>
      </c>
      <c r="G644" s="44">
        <v>2.8386836103099999</v>
      </c>
      <c r="H644" s="44">
        <v>1.1487700000000001</v>
      </c>
      <c r="I644" s="43" t="s">
        <v>405</v>
      </c>
      <c r="J644" s="43" t="s">
        <v>406</v>
      </c>
      <c r="K644" s="43">
        <v>9</v>
      </c>
      <c r="L644" s="43">
        <v>50</v>
      </c>
      <c r="M644" s="43" t="s">
        <v>438</v>
      </c>
      <c r="N644" s="43" t="s">
        <v>439</v>
      </c>
      <c r="O644" s="43" t="s">
        <v>440</v>
      </c>
      <c r="P644" s="44">
        <v>1582.4400428199999</v>
      </c>
      <c r="Q644" s="44">
        <v>123652.563453</v>
      </c>
      <c r="R644" s="45">
        <v>0.128413</v>
      </c>
      <c r="S644" s="45">
        <v>2.201031</v>
      </c>
      <c r="T644" s="45">
        <v>0.78300000000000003</v>
      </c>
      <c r="U644" s="45">
        <v>0.6</v>
      </c>
      <c r="V644" s="45">
        <f t="shared" si="20"/>
        <v>3.2011189436169998E-2</v>
      </c>
      <c r="W644" s="45">
        <f t="shared" si="21"/>
        <v>1.0113913527480001</v>
      </c>
    </row>
    <row r="645" spans="1:23" x14ac:dyDescent="0.2">
      <c r="A645" s="43">
        <v>23491</v>
      </c>
      <c r="B645" s="43">
        <v>23480</v>
      </c>
      <c r="C645" s="43">
        <v>5300</v>
      </c>
      <c r="D645" s="43">
        <v>5300</v>
      </c>
      <c r="E645" s="43" t="s">
        <v>372</v>
      </c>
      <c r="F645" s="43" t="s">
        <v>426</v>
      </c>
      <c r="G645" s="44">
        <v>0.170502413898</v>
      </c>
      <c r="H645" s="44">
        <v>6.8999900000000003E-2</v>
      </c>
      <c r="I645" s="43" t="s">
        <v>405</v>
      </c>
      <c r="J645" s="43" t="s">
        <v>406</v>
      </c>
      <c r="K645" s="43">
        <v>9</v>
      </c>
      <c r="L645" s="43">
        <v>50</v>
      </c>
      <c r="M645" s="43" t="s">
        <v>438</v>
      </c>
      <c r="N645" s="43" t="s">
        <v>439</v>
      </c>
      <c r="O645" s="43" t="s">
        <v>440</v>
      </c>
      <c r="P645" s="44">
        <v>826.73061528599999</v>
      </c>
      <c r="Q645" s="44">
        <v>7427.0554410900004</v>
      </c>
      <c r="R645" s="45">
        <v>0.128413</v>
      </c>
      <c r="S645" s="45">
        <v>2.201031</v>
      </c>
      <c r="T645" s="45">
        <v>0.78300000000000003</v>
      </c>
      <c r="U645" s="45">
        <v>0.6</v>
      </c>
      <c r="V645" s="45">
        <f t="shared" si="20"/>
        <v>1.9227250624379E-3</v>
      </c>
      <c r="W645" s="45">
        <f t="shared" si="21"/>
        <v>6.0748367558760001E-2</v>
      </c>
    </row>
    <row r="646" spans="1:23" x14ac:dyDescent="0.2">
      <c r="A646" s="43">
        <v>23492</v>
      </c>
      <c r="B646" s="43">
        <v>23481</v>
      </c>
      <c r="C646" s="43">
        <v>5300</v>
      </c>
      <c r="D646" s="43">
        <v>5300</v>
      </c>
      <c r="E646" s="43" t="s">
        <v>372</v>
      </c>
      <c r="F646" s="43" t="s">
        <v>426</v>
      </c>
      <c r="G646" s="44">
        <v>2.7024108833999998</v>
      </c>
      <c r="H646" s="44">
        <v>1.0936300000000001</v>
      </c>
      <c r="I646" s="43" t="s">
        <v>405</v>
      </c>
      <c r="J646" s="43" t="s">
        <v>406</v>
      </c>
      <c r="K646" s="43">
        <v>9</v>
      </c>
      <c r="L646" s="43">
        <v>50</v>
      </c>
      <c r="M646" s="43" t="s">
        <v>438</v>
      </c>
      <c r="N646" s="43" t="s">
        <v>439</v>
      </c>
      <c r="O646" s="43" t="s">
        <v>440</v>
      </c>
      <c r="P646" s="44">
        <v>1464.58929433</v>
      </c>
      <c r="Q646" s="44">
        <v>117716.547213</v>
      </c>
      <c r="R646" s="45">
        <v>0.128413</v>
      </c>
      <c r="S646" s="45">
        <v>2.201031</v>
      </c>
      <c r="T646" s="45">
        <v>0.78300000000000003</v>
      </c>
      <c r="U646" s="45">
        <v>0.6</v>
      </c>
      <c r="V646" s="45">
        <f t="shared" si="20"/>
        <v>3.047467909423E-2</v>
      </c>
      <c r="W646" s="45">
        <f t="shared" si="21"/>
        <v>0.96284541301200022</v>
      </c>
    </row>
    <row r="647" spans="1:23" x14ac:dyDescent="0.2">
      <c r="A647" s="43">
        <v>23497</v>
      </c>
      <c r="B647" s="43">
        <v>23486</v>
      </c>
      <c r="C647" s="43">
        <v>5300</v>
      </c>
      <c r="D647" s="43">
        <v>5300</v>
      </c>
      <c r="E647" s="43" t="s">
        <v>372</v>
      </c>
      <c r="F647" s="43" t="s">
        <v>426</v>
      </c>
      <c r="G647" s="44">
        <v>5.68630356248</v>
      </c>
      <c r="H647" s="44">
        <v>2.3011699999999999</v>
      </c>
      <c r="I647" s="43" t="s">
        <v>405</v>
      </c>
      <c r="J647" s="43" t="s">
        <v>406</v>
      </c>
      <c r="K647" s="43">
        <v>9</v>
      </c>
      <c r="L647" s="43">
        <v>50</v>
      </c>
      <c r="M647" s="43" t="s">
        <v>438</v>
      </c>
      <c r="N647" s="43" t="s">
        <v>439</v>
      </c>
      <c r="O647" s="43" t="s">
        <v>440</v>
      </c>
      <c r="P647" s="44">
        <v>2084.90889926</v>
      </c>
      <c r="Q647" s="44">
        <v>247694.39240099999</v>
      </c>
      <c r="R647" s="45">
        <v>0.128413</v>
      </c>
      <c r="S647" s="45">
        <v>2.201031</v>
      </c>
      <c r="T647" s="45">
        <v>0.78300000000000003</v>
      </c>
      <c r="U647" s="45">
        <v>0.6</v>
      </c>
      <c r="V647" s="45">
        <f t="shared" si="20"/>
        <v>6.4123531076569998E-2</v>
      </c>
      <c r="W647" s="45">
        <f t="shared" si="21"/>
        <v>2.0259786025080002</v>
      </c>
    </row>
    <row r="648" spans="1:23" x14ac:dyDescent="0.2">
      <c r="A648" s="43">
        <v>23776</v>
      </c>
      <c r="B648" s="43">
        <v>23765</v>
      </c>
      <c r="C648" s="43">
        <v>6110</v>
      </c>
      <c r="D648" s="43">
        <v>6110</v>
      </c>
      <c r="E648" s="43" t="s">
        <v>372</v>
      </c>
      <c r="F648" s="43" t="s">
        <v>472</v>
      </c>
      <c r="G648" s="44">
        <v>1.3163338572100001</v>
      </c>
      <c r="H648" s="44">
        <v>0.53270099999999998</v>
      </c>
      <c r="I648" s="43" t="s">
        <v>405</v>
      </c>
      <c r="J648" s="43" t="s">
        <v>406</v>
      </c>
      <c r="K648" s="43">
        <v>10</v>
      </c>
      <c r="L648" s="43">
        <v>60</v>
      </c>
      <c r="M648" s="43" t="s">
        <v>417</v>
      </c>
      <c r="N648" s="43" t="s">
        <v>550</v>
      </c>
      <c r="O648" s="43" t="s">
        <v>550</v>
      </c>
      <c r="P648" s="44">
        <v>3015.03511101</v>
      </c>
      <c r="Q648" s="44">
        <v>57339.2734623</v>
      </c>
      <c r="R648" s="45">
        <v>0.70995399999999997</v>
      </c>
      <c r="S648" s="45">
        <v>5.9896479999999999</v>
      </c>
      <c r="T648" s="45">
        <v>0.78300000000000003</v>
      </c>
      <c r="U648" s="45">
        <v>0.6</v>
      </c>
      <c r="V648" s="45">
        <f t="shared" si="20"/>
        <v>8.2067925648617979E-2</v>
      </c>
      <c r="W648" s="45">
        <f t="shared" si="21"/>
        <v>1.2762765916992</v>
      </c>
    </row>
    <row r="649" spans="1:23" x14ac:dyDescent="0.2">
      <c r="A649" s="43">
        <v>24385</v>
      </c>
      <c r="B649" s="43">
        <v>24655</v>
      </c>
      <c r="C649" s="43">
        <v>6170</v>
      </c>
      <c r="D649" s="43">
        <v>6170</v>
      </c>
      <c r="E649" s="43" t="s">
        <v>372</v>
      </c>
      <c r="F649" s="43" t="s">
        <v>472</v>
      </c>
      <c r="G649" s="44">
        <v>0.33596440469200001</v>
      </c>
      <c r="H649" s="44">
        <v>0.13596</v>
      </c>
      <c r="I649" s="43" t="s">
        <v>405</v>
      </c>
      <c r="J649" s="43" t="s">
        <v>406</v>
      </c>
      <c r="K649" s="43">
        <v>12</v>
      </c>
      <c r="L649" s="43">
        <v>60</v>
      </c>
      <c r="M649" s="43" t="s">
        <v>417</v>
      </c>
      <c r="N649" s="43" t="s">
        <v>480</v>
      </c>
      <c r="O649" s="43" t="s">
        <v>480</v>
      </c>
      <c r="P649" s="44">
        <v>1849.1867925500001</v>
      </c>
      <c r="Q649" s="44">
        <v>14634.550929999999</v>
      </c>
      <c r="R649" s="45">
        <v>0.596611</v>
      </c>
      <c r="S649" s="45">
        <v>6.1431250000000004</v>
      </c>
      <c r="T649" s="45">
        <v>0.78300000000000003</v>
      </c>
      <c r="U649" s="45">
        <v>0.6</v>
      </c>
      <c r="V649" s="45">
        <f t="shared" si="20"/>
        <v>1.7602005248519997E-2</v>
      </c>
      <c r="W649" s="45">
        <f t="shared" si="21"/>
        <v>0.33408771000000004</v>
      </c>
    </row>
    <row r="650" spans="1:23" x14ac:dyDescent="0.2">
      <c r="A650" s="43">
        <v>24715</v>
      </c>
      <c r="B650" s="43">
        <v>24645</v>
      </c>
      <c r="C650" s="43">
        <v>6170</v>
      </c>
      <c r="D650" s="43">
        <v>6170</v>
      </c>
      <c r="E650" s="43" t="s">
        <v>372</v>
      </c>
      <c r="F650" s="43" t="s">
        <v>472</v>
      </c>
      <c r="G650" s="44">
        <v>3.47075232235E-2</v>
      </c>
      <c r="H650" s="44">
        <v>1.40456E-2</v>
      </c>
      <c r="I650" s="43" t="s">
        <v>405</v>
      </c>
      <c r="J650" s="43" t="s">
        <v>406</v>
      </c>
      <c r="K650" s="43">
        <v>12</v>
      </c>
      <c r="L650" s="43">
        <v>60</v>
      </c>
      <c r="M650" s="43" t="s">
        <v>417</v>
      </c>
      <c r="N650" s="43" t="s">
        <v>480</v>
      </c>
      <c r="O650" s="43" t="s">
        <v>480</v>
      </c>
      <c r="P650" s="44">
        <v>395.16037557700002</v>
      </c>
      <c r="Q650" s="44">
        <v>1511.8536641799999</v>
      </c>
      <c r="R650" s="45">
        <v>0.596611</v>
      </c>
      <c r="S650" s="45">
        <v>6.1431250000000004</v>
      </c>
      <c r="T650" s="45">
        <v>0.78300000000000003</v>
      </c>
      <c r="U650" s="45">
        <v>0.6</v>
      </c>
      <c r="V650" s="45">
        <f t="shared" si="20"/>
        <v>1.8184078031671998E-3</v>
      </c>
      <c r="W650" s="45">
        <f t="shared" si="21"/>
        <v>3.4513550600000005E-2</v>
      </c>
    </row>
    <row r="651" spans="1:23" x14ac:dyDescent="0.2">
      <c r="A651" s="43">
        <v>24803</v>
      </c>
      <c r="B651" s="43">
        <v>24743</v>
      </c>
      <c r="C651" s="43">
        <v>6170</v>
      </c>
      <c r="D651" s="43">
        <v>6170</v>
      </c>
      <c r="E651" s="43" t="s">
        <v>372</v>
      </c>
      <c r="F651" s="43" t="s">
        <v>596</v>
      </c>
      <c r="G651" s="44">
        <v>0.34601568856199999</v>
      </c>
      <c r="H651" s="44">
        <v>0.14002800000000001</v>
      </c>
      <c r="I651" s="43" t="s">
        <v>405</v>
      </c>
      <c r="J651" s="43" t="s">
        <v>406</v>
      </c>
      <c r="K651" s="43">
        <v>12</v>
      </c>
      <c r="L651" s="43">
        <v>60</v>
      </c>
      <c r="M651" s="43" t="s">
        <v>417</v>
      </c>
      <c r="N651" s="43" t="s">
        <v>480</v>
      </c>
      <c r="O651" s="43" t="s">
        <v>480</v>
      </c>
      <c r="P651" s="44">
        <v>2490.37904635</v>
      </c>
      <c r="Q651" s="44">
        <v>15072.383104099999</v>
      </c>
      <c r="R651" s="45">
        <v>0.596611</v>
      </c>
      <c r="S651" s="45">
        <v>6.1431250000000004</v>
      </c>
      <c r="T651" s="45">
        <v>0.78300000000000003</v>
      </c>
      <c r="U651" s="45">
        <v>0.6</v>
      </c>
      <c r="V651" s="45">
        <f t="shared" si="20"/>
        <v>1.8128667188436001E-2</v>
      </c>
      <c r="W651" s="45">
        <f t="shared" si="21"/>
        <v>0.34408380300000008</v>
      </c>
    </row>
    <row r="652" spans="1:23" x14ac:dyDescent="0.2">
      <c r="A652" s="43">
        <v>24804</v>
      </c>
      <c r="B652" s="43">
        <v>24744</v>
      </c>
      <c r="C652" s="43">
        <v>6170</v>
      </c>
      <c r="D652" s="43">
        <v>6170</v>
      </c>
      <c r="E652" s="43" t="s">
        <v>372</v>
      </c>
      <c r="F652" s="43" t="s">
        <v>596</v>
      </c>
      <c r="G652" s="44">
        <v>0.78441660448200001</v>
      </c>
      <c r="H652" s="44">
        <v>0.317442</v>
      </c>
      <c r="I652" s="43" t="s">
        <v>405</v>
      </c>
      <c r="J652" s="43" t="s">
        <v>406</v>
      </c>
      <c r="K652" s="43">
        <v>12</v>
      </c>
      <c r="L652" s="43">
        <v>60</v>
      </c>
      <c r="M652" s="43" t="s">
        <v>417</v>
      </c>
      <c r="N652" s="43" t="s">
        <v>480</v>
      </c>
      <c r="O652" s="43" t="s">
        <v>480</v>
      </c>
      <c r="P652" s="44">
        <v>1216.82481631</v>
      </c>
      <c r="Q652" s="44">
        <v>34169.050614599997</v>
      </c>
      <c r="R652" s="45">
        <v>0.596611</v>
      </c>
      <c r="S652" s="45">
        <v>6.1431250000000004</v>
      </c>
      <c r="T652" s="45">
        <v>0.78300000000000003</v>
      </c>
      <c r="U652" s="45">
        <v>0.6</v>
      </c>
      <c r="V652" s="45">
        <f t="shared" si="20"/>
        <v>4.1097497426453994E-2</v>
      </c>
      <c r="W652" s="45">
        <f t="shared" si="21"/>
        <v>0.78003435450000014</v>
      </c>
    </row>
    <row r="653" spans="1:23" x14ac:dyDescent="0.2">
      <c r="A653" s="43">
        <v>24805</v>
      </c>
      <c r="B653" s="43">
        <v>24745</v>
      </c>
      <c r="C653" s="43">
        <v>6170</v>
      </c>
      <c r="D653" s="43">
        <v>6170</v>
      </c>
      <c r="E653" s="43" t="s">
        <v>372</v>
      </c>
      <c r="F653" s="43" t="s">
        <v>596</v>
      </c>
      <c r="G653" s="44">
        <v>8.6187040364100007E-2</v>
      </c>
      <c r="H653" s="44">
        <v>3.4878699999999999E-2</v>
      </c>
      <c r="I653" s="43" t="s">
        <v>405</v>
      </c>
      <c r="J653" s="43" t="s">
        <v>406</v>
      </c>
      <c r="K653" s="43">
        <v>12</v>
      </c>
      <c r="L653" s="43">
        <v>60</v>
      </c>
      <c r="M653" s="43" t="s">
        <v>417</v>
      </c>
      <c r="N653" s="43" t="s">
        <v>480</v>
      </c>
      <c r="O653" s="43" t="s">
        <v>480</v>
      </c>
      <c r="P653" s="44">
        <v>506.87340900999999</v>
      </c>
      <c r="Q653" s="44">
        <v>3754.2924610499999</v>
      </c>
      <c r="R653" s="45">
        <v>0.596611</v>
      </c>
      <c r="S653" s="45">
        <v>6.1431250000000004</v>
      </c>
      <c r="T653" s="45">
        <v>0.78300000000000003</v>
      </c>
      <c r="U653" s="45">
        <v>0.6</v>
      </c>
      <c r="V653" s="45">
        <f t="shared" si="20"/>
        <v>4.5155564905968995E-3</v>
      </c>
      <c r="W653" s="45">
        <f t="shared" si="21"/>
        <v>8.570568557500001E-2</v>
      </c>
    </row>
    <row r="654" spans="1:23" x14ac:dyDescent="0.2">
      <c r="A654" s="43">
        <v>24806</v>
      </c>
      <c r="B654" s="43">
        <v>24746</v>
      </c>
      <c r="C654" s="43">
        <v>6170</v>
      </c>
      <c r="D654" s="43">
        <v>6170</v>
      </c>
      <c r="E654" s="43" t="s">
        <v>372</v>
      </c>
      <c r="F654" s="43" t="s">
        <v>596</v>
      </c>
      <c r="G654" s="44">
        <v>0.210718051731</v>
      </c>
      <c r="H654" s="44">
        <v>8.5274600000000006E-2</v>
      </c>
      <c r="I654" s="43" t="s">
        <v>405</v>
      </c>
      <c r="J654" s="43" t="s">
        <v>406</v>
      </c>
      <c r="K654" s="43">
        <v>12</v>
      </c>
      <c r="L654" s="43">
        <v>60</v>
      </c>
      <c r="M654" s="43" t="s">
        <v>417</v>
      </c>
      <c r="N654" s="43" t="s">
        <v>480</v>
      </c>
      <c r="O654" s="43" t="s">
        <v>480</v>
      </c>
      <c r="P654" s="44">
        <v>861.56070191499998</v>
      </c>
      <c r="Q654" s="44">
        <v>9178.8416179399992</v>
      </c>
      <c r="R654" s="45">
        <v>0.596611</v>
      </c>
      <c r="S654" s="45">
        <v>6.1431250000000004</v>
      </c>
      <c r="T654" s="45">
        <v>0.78300000000000003</v>
      </c>
      <c r="U654" s="45">
        <v>0.6</v>
      </c>
      <c r="V654" s="45">
        <f t="shared" si="20"/>
        <v>1.10400408705902E-2</v>
      </c>
      <c r="W654" s="45">
        <f t="shared" si="21"/>
        <v>0.20954101085000004</v>
      </c>
    </row>
    <row r="655" spans="1:23" x14ac:dyDescent="0.2">
      <c r="A655" s="43">
        <v>24879</v>
      </c>
      <c r="B655" s="43">
        <v>24819</v>
      </c>
      <c r="C655" s="43">
        <v>6170</v>
      </c>
      <c r="D655" s="43">
        <v>6170</v>
      </c>
      <c r="E655" s="43" t="s">
        <v>372</v>
      </c>
      <c r="F655" s="43" t="s">
        <v>555</v>
      </c>
      <c r="G655" s="44">
        <v>0.32921490822499999</v>
      </c>
      <c r="H655" s="44">
        <v>0.13322899999999999</v>
      </c>
      <c r="I655" s="43" t="s">
        <v>405</v>
      </c>
      <c r="J655" s="43" t="s">
        <v>406</v>
      </c>
      <c r="K655" s="43">
        <v>12</v>
      </c>
      <c r="L655" s="43">
        <v>60</v>
      </c>
      <c r="M655" s="43" t="s">
        <v>417</v>
      </c>
      <c r="N655" s="43" t="s">
        <v>480</v>
      </c>
      <c r="O655" s="43" t="s">
        <v>480</v>
      </c>
      <c r="P655" s="44">
        <v>796.855890069</v>
      </c>
      <c r="Q655" s="44">
        <v>14340.5440399</v>
      </c>
      <c r="R655" s="45">
        <v>0.596611</v>
      </c>
      <c r="S655" s="45">
        <v>6.1431250000000004</v>
      </c>
      <c r="T655" s="45">
        <v>0.78300000000000003</v>
      </c>
      <c r="U655" s="45">
        <v>0.6</v>
      </c>
      <c r="V655" s="45">
        <f t="shared" si="20"/>
        <v>1.7248437461422995E-2</v>
      </c>
      <c r="W655" s="45">
        <f t="shared" si="21"/>
        <v>0.32737696025000002</v>
      </c>
    </row>
    <row r="656" spans="1:23" x14ac:dyDescent="0.2">
      <c r="A656" s="43">
        <v>24880</v>
      </c>
      <c r="B656" s="43">
        <v>24820</v>
      </c>
      <c r="C656" s="43">
        <v>6170</v>
      </c>
      <c r="D656" s="43">
        <v>6170</v>
      </c>
      <c r="E656" s="43" t="s">
        <v>372</v>
      </c>
      <c r="F656" s="43" t="s">
        <v>555</v>
      </c>
      <c r="G656" s="44">
        <v>0.53358682316100003</v>
      </c>
      <c r="H656" s="44">
        <v>0.21593499999999999</v>
      </c>
      <c r="I656" s="43" t="s">
        <v>405</v>
      </c>
      <c r="J656" s="43" t="s">
        <v>406</v>
      </c>
      <c r="K656" s="43">
        <v>12</v>
      </c>
      <c r="L656" s="43">
        <v>60</v>
      </c>
      <c r="M656" s="43" t="s">
        <v>417</v>
      </c>
      <c r="N656" s="43" t="s">
        <v>480</v>
      </c>
      <c r="O656" s="43" t="s">
        <v>480</v>
      </c>
      <c r="P656" s="44">
        <v>2427.1733243600002</v>
      </c>
      <c r="Q656" s="44">
        <v>23242.9490448</v>
      </c>
      <c r="R656" s="45">
        <v>0.596611</v>
      </c>
      <c r="S656" s="45">
        <v>6.1431250000000004</v>
      </c>
      <c r="T656" s="45">
        <v>0.78300000000000003</v>
      </c>
      <c r="U656" s="45">
        <v>0.6</v>
      </c>
      <c r="V656" s="45">
        <f t="shared" si="20"/>
        <v>2.7955935593844995E-2</v>
      </c>
      <c r="W656" s="45">
        <f t="shared" si="21"/>
        <v>0.53060627874999999</v>
      </c>
    </row>
    <row r="657" spans="1:23" x14ac:dyDescent="0.2">
      <c r="A657" s="43">
        <v>25156</v>
      </c>
      <c r="B657" s="43">
        <v>25096</v>
      </c>
      <c r="C657" s="43">
        <v>6170</v>
      </c>
      <c r="D657" s="43">
        <v>6170</v>
      </c>
      <c r="E657" s="43" t="s">
        <v>372</v>
      </c>
      <c r="F657" s="43" t="s">
        <v>606</v>
      </c>
      <c r="G657" s="44">
        <v>1.40928119299</v>
      </c>
      <c r="H657" s="44">
        <v>0.57031600000000005</v>
      </c>
      <c r="I657" s="43" t="s">
        <v>405</v>
      </c>
      <c r="J657" s="43" t="s">
        <v>406</v>
      </c>
      <c r="K657" s="43">
        <v>12</v>
      </c>
      <c r="L657" s="43">
        <v>60</v>
      </c>
      <c r="M657" s="43" t="s">
        <v>417</v>
      </c>
      <c r="N657" s="43" t="s">
        <v>480</v>
      </c>
      <c r="O657" s="43" t="s">
        <v>480</v>
      </c>
      <c r="P657" s="44">
        <v>1209.59938958</v>
      </c>
      <c r="Q657" s="44">
        <v>61388.043213600002</v>
      </c>
      <c r="R657" s="45">
        <v>0.596611</v>
      </c>
      <c r="S657" s="45">
        <v>6.1431250000000004</v>
      </c>
      <c r="T657" s="45">
        <v>0.78300000000000003</v>
      </c>
      <c r="U657" s="45">
        <v>0.6</v>
      </c>
      <c r="V657" s="45">
        <f t="shared" si="20"/>
        <v>7.3835725399492E-2</v>
      </c>
      <c r="W657" s="45">
        <f t="shared" si="21"/>
        <v>1.4014089910000003</v>
      </c>
    </row>
    <row r="658" spans="1:23" x14ac:dyDescent="0.2">
      <c r="A658" s="43">
        <v>25177</v>
      </c>
      <c r="B658" s="43">
        <v>25117</v>
      </c>
      <c r="C658" s="43">
        <v>6170</v>
      </c>
      <c r="D658" s="43">
        <v>6170</v>
      </c>
      <c r="E658" s="43" t="s">
        <v>372</v>
      </c>
      <c r="F658" s="43" t="s">
        <v>404</v>
      </c>
      <c r="G658" s="44">
        <v>0.86449513599299999</v>
      </c>
      <c r="H658" s="44">
        <v>0.34984900000000002</v>
      </c>
      <c r="I658" s="43" t="s">
        <v>405</v>
      </c>
      <c r="J658" s="43" t="s">
        <v>406</v>
      </c>
      <c r="K658" s="43">
        <v>12</v>
      </c>
      <c r="L658" s="43">
        <v>60</v>
      </c>
      <c r="M658" s="43" t="s">
        <v>417</v>
      </c>
      <c r="N658" s="43" t="s">
        <v>480</v>
      </c>
      <c r="O658" s="43" t="s">
        <v>480</v>
      </c>
      <c r="P658" s="44">
        <v>1575.7036141599999</v>
      </c>
      <c r="Q658" s="44">
        <v>37657.257494400001</v>
      </c>
      <c r="R658" s="45">
        <v>0.596611</v>
      </c>
      <c r="S658" s="45">
        <v>6.1431250000000004</v>
      </c>
      <c r="T658" s="45">
        <v>0.78300000000000003</v>
      </c>
      <c r="U658" s="45">
        <v>0.6</v>
      </c>
      <c r="V658" s="45">
        <f t="shared" si="20"/>
        <v>4.5293056297362994E-2</v>
      </c>
      <c r="W658" s="45">
        <f t="shared" si="21"/>
        <v>0.85966645525000018</v>
      </c>
    </row>
    <row r="659" spans="1:23" x14ac:dyDescent="0.2">
      <c r="A659" s="43">
        <v>25183</v>
      </c>
      <c r="B659" s="43">
        <v>25123</v>
      </c>
      <c r="C659" s="43">
        <v>6170</v>
      </c>
      <c r="D659" s="43">
        <v>6170</v>
      </c>
      <c r="E659" s="43" t="s">
        <v>372</v>
      </c>
      <c r="F659" s="43" t="s">
        <v>404</v>
      </c>
      <c r="G659" s="44">
        <v>0.60876686734800001</v>
      </c>
      <c r="H659" s="44">
        <v>0.24635899999999999</v>
      </c>
      <c r="I659" s="43" t="s">
        <v>405</v>
      </c>
      <c r="J659" s="43" t="s">
        <v>406</v>
      </c>
      <c r="K659" s="43">
        <v>12</v>
      </c>
      <c r="L659" s="43">
        <v>60</v>
      </c>
      <c r="M659" s="43" t="s">
        <v>417</v>
      </c>
      <c r="N659" s="43" t="s">
        <v>480</v>
      </c>
      <c r="O659" s="43" t="s">
        <v>480</v>
      </c>
      <c r="P659" s="44">
        <v>2047.2770415499999</v>
      </c>
      <c r="Q659" s="44">
        <v>26517.778670200001</v>
      </c>
      <c r="R659" s="45">
        <v>0.596611</v>
      </c>
      <c r="S659" s="45">
        <v>6.1431250000000004</v>
      </c>
      <c r="T659" s="45">
        <v>0.78300000000000003</v>
      </c>
      <c r="U659" s="45">
        <v>0.6</v>
      </c>
      <c r="V659" s="45">
        <f t="shared" si="20"/>
        <v>3.1894766188732993E-2</v>
      </c>
      <c r="W659" s="45">
        <f t="shared" si="21"/>
        <v>0.60536565275000009</v>
      </c>
    </row>
    <row r="660" spans="1:23" x14ac:dyDescent="0.2">
      <c r="A660" s="43">
        <v>25258</v>
      </c>
      <c r="B660" s="43">
        <v>25198</v>
      </c>
      <c r="C660" s="43">
        <v>6170</v>
      </c>
      <c r="D660" s="43">
        <v>6170</v>
      </c>
      <c r="E660" s="43" t="s">
        <v>372</v>
      </c>
      <c r="F660" s="43" t="s">
        <v>426</v>
      </c>
      <c r="G660" s="44">
        <v>7.4799645671500006E-2</v>
      </c>
      <c r="H660" s="44">
        <v>3.02703E-2</v>
      </c>
      <c r="I660" s="43" t="s">
        <v>405</v>
      </c>
      <c r="J660" s="43" t="s">
        <v>406</v>
      </c>
      <c r="K660" s="43">
        <v>12</v>
      </c>
      <c r="L660" s="43">
        <v>60</v>
      </c>
      <c r="M660" s="43" t="s">
        <v>417</v>
      </c>
      <c r="N660" s="43" t="s">
        <v>480</v>
      </c>
      <c r="O660" s="43" t="s">
        <v>480</v>
      </c>
      <c r="P660" s="44">
        <v>1025.17438122</v>
      </c>
      <c r="Q660" s="44">
        <v>3258.2595323700002</v>
      </c>
      <c r="R660" s="45">
        <v>0.596611</v>
      </c>
      <c r="S660" s="45">
        <v>6.1431250000000004</v>
      </c>
      <c r="T660" s="45">
        <v>0.78300000000000003</v>
      </c>
      <c r="U660" s="45">
        <v>0.6</v>
      </c>
      <c r="V660" s="45">
        <f t="shared" si="20"/>
        <v>3.9189318878660997E-3</v>
      </c>
      <c r="W660" s="45">
        <f t="shared" si="21"/>
        <v>7.4381694675000012E-2</v>
      </c>
    </row>
    <row r="661" spans="1:23" x14ac:dyDescent="0.2">
      <c r="A661" s="43">
        <v>25261</v>
      </c>
      <c r="B661" s="43">
        <v>25201</v>
      </c>
      <c r="C661" s="43">
        <v>6170</v>
      </c>
      <c r="D661" s="43">
        <v>6170</v>
      </c>
      <c r="E661" s="43" t="s">
        <v>372</v>
      </c>
      <c r="F661" s="43" t="s">
        <v>426</v>
      </c>
      <c r="G661" s="44">
        <v>8.86216872721E-2</v>
      </c>
      <c r="H661" s="44">
        <v>3.5863899999999997E-2</v>
      </c>
      <c r="I661" s="43" t="s">
        <v>405</v>
      </c>
      <c r="J661" s="43" t="s">
        <v>406</v>
      </c>
      <c r="K661" s="43">
        <v>12</v>
      </c>
      <c r="L661" s="43">
        <v>60</v>
      </c>
      <c r="M661" s="43" t="s">
        <v>417</v>
      </c>
      <c r="N661" s="43" t="s">
        <v>480</v>
      </c>
      <c r="O661" s="43" t="s">
        <v>480</v>
      </c>
      <c r="P661" s="44">
        <v>752.06347269499997</v>
      </c>
      <c r="Q661" s="44">
        <v>3860.3452561499998</v>
      </c>
      <c r="R661" s="45">
        <v>0.596611</v>
      </c>
      <c r="S661" s="45">
        <v>6.1431250000000004</v>
      </c>
      <c r="T661" s="45">
        <v>0.78300000000000003</v>
      </c>
      <c r="U661" s="45">
        <v>0.6</v>
      </c>
      <c r="V661" s="45">
        <f t="shared" si="20"/>
        <v>4.6431050017092992E-3</v>
      </c>
      <c r="W661" s="45">
        <f t="shared" si="21"/>
        <v>8.8126568274999997E-2</v>
      </c>
    </row>
    <row r="662" spans="1:23" x14ac:dyDescent="0.2">
      <c r="A662" s="43">
        <v>25271</v>
      </c>
      <c r="B662" s="43">
        <v>25211</v>
      </c>
      <c r="C662" s="43">
        <v>6170</v>
      </c>
      <c r="D662" s="43">
        <v>6170</v>
      </c>
      <c r="E662" s="43" t="s">
        <v>372</v>
      </c>
      <c r="F662" s="43" t="s">
        <v>426</v>
      </c>
      <c r="G662" s="44">
        <v>1.18752225653E-3</v>
      </c>
      <c r="H662" s="44">
        <v>4.8057299999999998E-4</v>
      </c>
      <c r="I662" s="43" t="s">
        <v>405</v>
      </c>
      <c r="J662" s="43" t="s">
        <v>406</v>
      </c>
      <c r="K662" s="43">
        <v>12</v>
      </c>
      <c r="L662" s="43">
        <v>60</v>
      </c>
      <c r="M662" s="43" t="s">
        <v>417</v>
      </c>
      <c r="N662" s="43" t="s">
        <v>480</v>
      </c>
      <c r="O662" s="43" t="s">
        <v>480</v>
      </c>
      <c r="P662" s="44">
        <v>241.377980651</v>
      </c>
      <c r="Q662" s="44">
        <v>51.728262581000003</v>
      </c>
      <c r="R662" s="45">
        <v>0.596611</v>
      </c>
      <c r="S662" s="45">
        <v>6.1431250000000004</v>
      </c>
      <c r="T662" s="45">
        <v>0.78300000000000003</v>
      </c>
      <c r="U662" s="45">
        <v>0.6</v>
      </c>
      <c r="V662" s="45">
        <f t="shared" si="20"/>
        <v>6.2217184968350997E-5</v>
      </c>
      <c r="W662" s="45">
        <f t="shared" si="21"/>
        <v>1.1808880042500003E-3</v>
      </c>
    </row>
    <row r="663" spans="1:23" x14ac:dyDescent="0.2">
      <c r="A663" s="43">
        <v>25272</v>
      </c>
      <c r="B663" s="43">
        <v>25212</v>
      </c>
      <c r="C663" s="43">
        <v>6170</v>
      </c>
      <c r="D663" s="43">
        <v>6170</v>
      </c>
      <c r="E663" s="43" t="s">
        <v>372</v>
      </c>
      <c r="F663" s="43" t="s">
        <v>426</v>
      </c>
      <c r="G663" s="44">
        <v>0.47447229360999998</v>
      </c>
      <c r="H663" s="44">
        <v>0.19201199999999999</v>
      </c>
      <c r="I663" s="43" t="s">
        <v>405</v>
      </c>
      <c r="J663" s="43" t="s">
        <v>406</v>
      </c>
      <c r="K663" s="43">
        <v>12</v>
      </c>
      <c r="L663" s="43">
        <v>60</v>
      </c>
      <c r="M663" s="43" t="s">
        <v>417</v>
      </c>
      <c r="N663" s="43" t="s">
        <v>480</v>
      </c>
      <c r="O663" s="43" t="s">
        <v>480</v>
      </c>
      <c r="P663" s="44">
        <v>2454.0797299800001</v>
      </c>
      <c r="Q663" s="44">
        <v>20667.930437700001</v>
      </c>
      <c r="R663" s="45">
        <v>0.596611</v>
      </c>
      <c r="S663" s="45">
        <v>6.1431250000000004</v>
      </c>
      <c r="T663" s="45">
        <v>0.78300000000000003</v>
      </c>
      <c r="U663" s="45">
        <v>0.6</v>
      </c>
      <c r="V663" s="45">
        <f t="shared" si="20"/>
        <v>2.4858754279043993E-2</v>
      </c>
      <c r="W663" s="45">
        <f t="shared" si="21"/>
        <v>0.47182148699999998</v>
      </c>
    </row>
    <row r="664" spans="1:23" x14ac:dyDescent="0.2">
      <c r="A664" s="43">
        <v>26879</v>
      </c>
      <c r="B664" s="43">
        <v>26869</v>
      </c>
      <c r="C664" s="43">
        <v>6172</v>
      </c>
      <c r="D664" s="43">
        <v>6172</v>
      </c>
      <c r="E664" s="43" t="s">
        <v>372</v>
      </c>
      <c r="F664" s="43" t="s">
        <v>478</v>
      </c>
      <c r="G664" s="44">
        <v>4.6359672069799997E-2</v>
      </c>
      <c r="H664" s="44">
        <v>1.8761099999999999E-2</v>
      </c>
      <c r="I664" s="43" t="s">
        <v>405</v>
      </c>
      <c r="J664" s="43" t="s">
        <v>406</v>
      </c>
      <c r="K664" s="43">
        <v>12</v>
      </c>
      <c r="L664" s="43">
        <v>60</v>
      </c>
      <c r="M664" s="43" t="s">
        <v>417</v>
      </c>
      <c r="N664" s="43" t="s">
        <v>479</v>
      </c>
      <c r="O664" s="43" t="s">
        <v>480</v>
      </c>
      <c r="P664" s="44">
        <v>186.941835903</v>
      </c>
      <c r="Q664" s="44">
        <v>2019.4192376599999</v>
      </c>
      <c r="R664" s="45">
        <v>0.596611</v>
      </c>
      <c r="S664" s="45">
        <v>6.1431250000000004</v>
      </c>
      <c r="T664" s="45">
        <v>0.78300000000000003</v>
      </c>
      <c r="U664" s="45">
        <v>0.6</v>
      </c>
      <c r="V664" s="45">
        <f t="shared" si="20"/>
        <v>2.4288980631656997E-3</v>
      </c>
      <c r="W664" s="45">
        <f t="shared" si="21"/>
        <v>4.6100712975000006E-2</v>
      </c>
    </row>
    <row r="665" spans="1:23" x14ac:dyDescent="0.2">
      <c r="A665" s="43">
        <v>26880</v>
      </c>
      <c r="B665" s="43">
        <v>26870</v>
      </c>
      <c r="C665" s="43">
        <v>6172</v>
      </c>
      <c r="D665" s="43">
        <v>6172</v>
      </c>
      <c r="E665" s="43" t="s">
        <v>372</v>
      </c>
      <c r="F665" s="43" t="s">
        <v>478</v>
      </c>
      <c r="G665" s="44">
        <v>0.39288321286299999</v>
      </c>
      <c r="H665" s="44">
        <v>0.158994</v>
      </c>
      <c r="I665" s="43" t="s">
        <v>405</v>
      </c>
      <c r="J665" s="43" t="s">
        <v>406</v>
      </c>
      <c r="K665" s="43">
        <v>12</v>
      </c>
      <c r="L665" s="43">
        <v>60</v>
      </c>
      <c r="M665" s="43" t="s">
        <v>417</v>
      </c>
      <c r="N665" s="43" t="s">
        <v>479</v>
      </c>
      <c r="O665" s="43" t="s">
        <v>480</v>
      </c>
      <c r="P665" s="44">
        <v>1143.2628491400001</v>
      </c>
      <c r="Q665" s="44">
        <v>17113.9242964</v>
      </c>
      <c r="R665" s="45">
        <v>0.596611</v>
      </c>
      <c r="S665" s="45">
        <v>6.1431250000000004</v>
      </c>
      <c r="T665" s="45">
        <v>0.78300000000000003</v>
      </c>
      <c r="U665" s="45">
        <v>0.6</v>
      </c>
      <c r="V665" s="45">
        <f t="shared" si="20"/>
        <v>2.0584092545477998E-2</v>
      </c>
      <c r="W665" s="45">
        <f t="shared" si="21"/>
        <v>0.39068800650000002</v>
      </c>
    </row>
    <row r="666" spans="1:23" x14ac:dyDescent="0.2">
      <c r="A666" s="43">
        <v>26881</v>
      </c>
      <c r="B666" s="43">
        <v>26871</v>
      </c>
      <c r="C666" s="43">
        <v>6172</v>
      </c>
      <c r="D666" s="43">
        <v>6172</v>
      </c>
      <c r="E666" s="43" t="s">
        <v>372</v>
      </c>
      <c r="F666" s="43" t="s">
        <v>478</v>
      </c>
      <c r="G666" s="44">
        <v>0.118261506924</v>
      </c>
      <c r="H666" s="44">
        <v>4.7858699999999997E-2</v>
      </c>
      <c r="I666" s="43" t="s">
        <v>405</v>
      </c>
      <c r="J666" s="43" t="s">
        <v>406</v>
      </c>
      <c r="K666" s="43">
        <v>12</v>
      </c>
      <c r="L666" s="43">
        <v>60</v>
      </c>
      <c r="M666" s="43" t="s">
        <v>417</v>
      </c>
      <c r="N666" s="43" t="s">
        <v>479</v>
      </c>
      <c r="O666" s="43" t="s">
        <v>480</v>
      </c>
      <c r="P666" s="44">
        <v>807.67731440600005</v>
      </c>
      <c r="Q666" s="44">
        <v>5151.4506357299997</v>
      </c>
      <c r="R666" s="45">
        <v>0.596611</v>
      </c>
      <c r="S666" s="45">
        <v>6.1431250000000004</v>
      </c>
      <c r="T666" s="45">
        <v>0.78300000000000003</v>
      </c>
      <c r="U666" s="45">
        <v>0.6</v>
      </c>
      <c r="V666" s="45">
        <f t="shared" si="20"/>
        <v>6.1960068298568989E-3</v>
      </c>
      <c r="W666" s="45">
        <f t="shared" si="21"/>
        <v>0.117600790575</v>
      </c>
    </row>
    <row r="667" spans="1:23" x14ac:dyDescent="0.2">
      <c r="A667" s="43">
        <v>26886</v>
      </c>
      <c r="B667" s="43">
        <v>26876</v>
      </c>
      <c r="C667" s="43">
        <v>6172</v>
      </c>
      <c r="D667" s="43">
        <v>6172</v>
      </c>
      <c r="E667" s="43" t="s">
        <v>372</v>
      </c>
      <c r="F667" s="43" t="s">
        <v>478</v>
      </c>
      <c r="G667" s="44">
        <v>2.6728734860700001E-2</v>
      </c>
      <c r="H667" s="44">
        <v>1.08167E-2</v>
      </c>
      <c r="I667" s="43" t="s">
        <v>405</v>
      </c>
      <c r="J667" s="43" t="s">
        <v>406</v>
      </c>
      <c r="K667" s="43">
        <v>12</v>
      </c>
      <c r="L667" s="43">
        <v>60</v>
      </c>
      <c r="M667" s="43" t="s">
        <v>417</v>
      </c>
      <c r="N667" s="43" t="s">
        <v>479</v>
      </c>
      <c r="O667" s="43" t="s">
        <v>480</v>
      </c>
      <c r="P667" s="44">
        <v>490.96735054099997</v>
      </c>
      <c r="Q667" s="44">
        <v>1164.29903332</v>
      </c>
      <c r="R667" s="45">
        <v>0.596611</v>
      </c>
      <c r="S667" s="45">
        <v>6.1431250000000004</v>
      </c>
      <c r="T667" s="45">
        <v>0.78300000000000003</v>
      </c>
      <c r="U667" s="45">
        <v>0.6</v>
      </c>
      <c r="V667" s="45">
        <f t="shared" si="20"/>
        <v>1.4003795982029E-3</v>
      </c>
      <c r="W667" s="45">
        <f t="shared" si="21"/>
        <v>2.6579336075000005E-2</v>
      </c>
    </row>
    <row r="668" spans="1:23" x14ac:dyDescent="0.2">
      <c r="A668" s="43">
        <v>27542</v>
      </c>
      <c r="B668" s="43">
        <v>27532</v>
      </c>
      <c r="C668" s="43">
        <v>6172</v>
      </c>
      <c r="D668" s="43">
        <v>6172</v>
      </c>
      <c r="E668" s="43" t="s">
        <v>372</v>
      </c>
      <c r="F668" s="43" t="s">
        <v>472</v>
      </c>
      <c r="G668" s="44">
        <v>10.077973909300001</v>
      </c>
      <c r="H668" s="44">
        <v>4.0784099999999999</v>
      </c>
      <c r="I668" s="43" t="s">
        <v>405</v>
      </c>
      <c r="J668" s="43" t="s">
        <v>406</v>
      </c>
      <c r="K668" s="43">
        <v>12</v>
      </c>
      <c r="L668" s="43">
        <v>60</v>
      </c>
      <c r="M668" s="43" t="s">
        <v>417</v>
      </c>
      <c r="N668" s="43" t="s">
        <v>479</v>
      </c>
      <c r="O668" s="43" t="s">
        <v>480</v>
      </c>
      <c r="P668" s="44">
        <v>2634.2200417099998</v>
      </c>
      <c r="Q668" s="44">
        <v>438994.78750500001</v>
      </c>
      <c r="R668" s="45">
        <v>0.596611</v>
      </c>
      <c r="S668" s="45">
        <v>6.1431250000000004</v>
      </c>
      <c r="T668" s="45">
        <v>0.78300000000000003</v>
      </c>
      <c r="U668" s="45">
        <v>0.6</v>
      </c>
      <c r="V668" s="45">
        <f t="shared" si="20"/>
        <v>0.5280096662666699</v>
      </c>
      <c r="W668" s="45">
        <f t="shared" si="21"/>
        <v>10.021672972500001</v>
      </c>
    </row>
    <row r="669" spans="1:23" x14ac:dyDescent="0.2">
      <c r="A669" s="43">
        <v>27545</v>
      </c>
      <c r="B669" s="43">
        <v>27535</v>
      </c>
      <c r="C669" s="43">
        <v>6172</v>
      </c>
      <c r="D669" s="43">
        <v>6172</v>
      </c>
      <c r="E669" s="43" t="s">
        <v>372</v>
      </c>
      <c r="F669" s="43" t="s">
        <v>472</v>
      </c>
      <c r="G669" s="44">
        <v>3.0979136284800002</v>
      </c>
      <c r="H669" s="44">
        <v>1.2536799999999999</v>
      </c>
      <c r="I669" s="43" t="s">
        <v>405</v>
      </c>
      <c r="J669" s="43" t="s">
        <v>406</v>
      </c>
      <c r="K669" s="43">
        <v>12</v>
      </c>
      <c r="L669" s="43">
        <v>60</v>
      </c>
      <c r="M669" s="43" t="s">
        <v>417</v>
      </c>
      <c r="N669" s="43" t="s">
        <v>479</v>
      </c>
      <c r="O669" s="43" t="s">
        <v>480</v>
      </c>
      <c r="P669" s="44">
        <v>2060.9519834799999</v>
      </c>
      <c r="Q669" s="44">
        <v>134944.577877</v>
      </c>
      <c r="R669" s="45">
        <v>0.596611</v>
      </c>
      <c r="S669" s="45">
        <v>6.1431250000000004</v>
      </c>
      <c r="T669" s="45">
        <v>0.78300000000000003</v>
      </c>
      <c r="U669" s="45">
        <v>0.6</v>
      </c>
      <c r="V669" s="45">
        <f t="shared" si="20"/>
        <v>0.16230716343015997</v>
      </c>
      <c r="W669" s="45">
        <f t="shared" si="21"/>
        <v>3.0806051800000001</v>
      </c>
    </row>
    <row r="670" spans="1:23" x14ac:dyDescent="0.2">
      <c r="A670" s="43">
        <v>27550</v>
      </c>
      <c r="B670" s="43">
        <v>27540</v>
      </c>
      <c r="C670" s="43">
        <v>6172</v>
      </c>
      <c r="D670" s="43">
        <v>6172</v>
      </c>
      <c r="E670" s="43" t="s">
        <v>372</v>
      </c>
      <c r="F670" s="43" t="s">
        <v>472</v>
      </c>
      <c r="G670" s="44">
        <v>1.18632301029</v>
      </c>
      <c r="H670" s="44">
        <v>0.48008800000000001</v>
      </c>
      <c r="I670" s="43" t="s">
        <v>405</v>
      </c>
      <c r="J670" s="43" t="s">
        <v>406</v>
      </c>
      <c r="K670" s="43">
        <v>12</v>
      </c>
      <c r="L670" s="43">
        <v>60</v>
      </c>
      <c r="M670" s="43" t="s">
        <v>417</v>
      </c>
      <c r="N670" s="43" t="s">
        <v>479</v>
      </c>
      <c r="O670" s="43" t="s">
        <v>480</v>
      </c>
      <c r="P670" s="44">
        <v>5692.5969681799997</v>
      </c>
      <c r="Q670" s="44">
        <v>51676.023623699999</v>
      </c>
      <c r="R670" s="45">
        <v>0.596611</v>
      </c>
      <c r="S670" s="45">
        <v>6.1431250000000004</v>
      </c>
      <c r="T670" s="45">
        <v>0.78300000000000003</v>
      </c>
      <c r="U670" s="45">
        <v>0.6</v>
      </c>
      <c r="V670" s="45">
        <f t="shared" si="20"/>
        <v>6.2154394643655991E-2</v>
      </c>
      <c r="W670" s="45">
        <f t="shared" si="21"/>
        <v>1.1796962380000002</v>
      </c>
    </row>
    <row r="671" spans="1:23" x14ac:dyDescent="0.2">
      <c r="A671" s="43">
        <v>27648</v>
      </c>
      <c r="B671" s="43">
        <v>27648</v>
      </c>
      <c r="C671" s="43">
        <v>6172</v>
      </c>
      <c r="D671" s="43">
        <v>6172</v>
      </c>
      <c r="E671" s="43" t="s">
        <v>372</v>
      </c>
      <c r="F671" s="43" t="s">
        <v>596</v>
      </c>
      <c r="G671" s="44">
        <v>7.2375741645300001E-2</v>
      </c>
      <c r="H671" s="44">
        <v>2.92894E-2</v>
      </c>
      <c r="I671" s="43" t="s">
        <v>405</v>
      </c>
      <c r="J671" s="43" t="s">
        <v>406</v>
      </c>
      <c r="K671" s="43">
        <v>12</v>
      </c>
      <c r="L671" s="43">
        <v>60</v>
      </c>
      <c r="M671" s="43" t="s">
        <v>417</v>
      </c>
      <c r="N671" s="43" t="s">
        <v>479</v>
      </c>
      <c r="O671" s="43" t="s">
        <v>480</v>
      </c>
      <c r="P671" s="44">
        <v>486.69626988700003</v>
      </c>
      <c r="Q671" s="44">
        <v>3152.6746953299998</v>
      </c>
      <c r="R671" s="45">
        <v>0.596611</v>
      </c>
      <c r="S671" s="45">
        <v>6.1431250000000004</v>
      </c>
      <c r="T671" s="45">
        <v>0.78300000000000003</v>
      </c>
      <c r="U671" s="45">
        <v>0.6</v>
      </c>
      <c r="V671" s="45">
        <f t="shared" si="20"/>
        <v>3.7919400744777991E-3</v>
      </c>
      <c r="W671" s="45">
        <f t="shared" si="21"/>
        <v>7.1971378150000015E-2</v>
      </c>
    </row>
    <row r="672" spans="1:23" x14ac:dyDescent="0.2">
      <c r="A672" s="43">
        <v>27661</v>
      </c>
      <c r="B672" s="43">
        <v>27661</v>
      </c>
      <c r="C672" s="43">
        <v>6172</v>
      </c>
      <c r="D672" s="43">
        <v>6172</v>
      </c>
      <c r="E672" s="43" t="s">
        <v>372</v>
      </c>
      <c r="F672" s="43" t="s">
        <v>596</v>
      </c>
      <c r="G672" s="44">
        <v>0.262248687137</v>
      </c>
      <c r="H672" s="44">
        <v>0.106128</v>
      </c>
      <c r="I672" s="43" t="s">
        <v>405</v>
      </c>
      <c r="J672" s="43" t="s">
        <v>406</v>
      </c>
      <c r="K672" s="43">
        <v>12</v>
      </c>
      <c r="L672" s="43">
        <v>60</v>
      </c>
      <c r="M672" s="43" t="s">
        <v>417</v>
      </c>
      <c r="N672" s="43" t="s">
        <v>479</v>
      </c>
      <c r="O672" s="43" t="s">
        <v>480</v>
      </c>
      <c r="P672" s="44">
        <v>936.83052418299997</v>
      </c>
      <c r="Q672" s="44">
        <v>11423.507117499999</v>
      </c>
      <c r="R672" s="45">
        <v>0.596611</v>
      </c>
      <c r="S672" s="45">
        <v>6.1431250000000004</v>
      </c>
      <c r="T672" s="45">
        <v>0.78300000000000003</v>
      </c>
      <c r="U672" s="45">
        <v>0.6</v>
      </c>
      <c r="V672" s="45">
        <f t="shared" si="20"/>
        <v>1.3739817689136E-2</v>
      </c>
      <c r="W672" s="45">
        <f t="shared" si="21"/>
        <v>0.26078302800000003</v>
      </c>
    </row>
    <row r="673" spans="1:23" x14ac:dyDescent="0.2">
      <c r="A673" s="43">
        <v>27664</v>
      </c>
      <c r="B673" s="43">
        <v>27664</v>
      </c>
      <c r="C673" s="43">
        <v>6172</v>
      </c>
      <c r="D673" s="43">
        <v>6172</v>
      </c>
      <c r="E673" s="43" t="s">
        <v>372</v>
      </c>
      <c r="F673" s="43" t="s">
        <v>596</v>
      </c>
      <c r="G673" s="44">
        <v>3.7342094593499999E-3</v>
      </c>
      <c r="H673" s="44">
        <v>1.51118E-3</v>
      </c>
      <c r="I673" s="43" t="s">
        <v>405</v>
      </c>
      <c r="J673" s="43" t="s">
        <v>406</v>
      </c>
      <c r="K673" s="43">
        <v>12</v>
      </c>
      <c r="L673" s="43">
        <v>60</v>
      </c>
      <c r="M673" s="43" t="s">
        <v>417</v>
      </c>
      <c r="N673" s="43" t="s">
        <v>479</v>
      </c>
      <c r="O673" s="43" t="s">
        <v>480</v>
      </c>
      <c r="P673" s="44">
        <v>224.01535140799999</v>
      </c>
      <c r="Q673" s="44">
        <v>162.66151340100001</v>
      </c>
      <c r="R673" s="45">
        <v>0.596611</v>
      </c>
      <c r="S673" s="45">
        <v>6.1431250000000004</v>
      </c>
      <c r="T673" s="45">
        <v>0.78300000000000003</v>
      </c>
      <c r="U673" s="45">
        <v>0.6</v>
      </c>
      <c r="V673" s="45">
        <f t="shared" si="20"/>
        <v>1.9564429458265997E-4</v>
      </c>
      <c r="W673" s="45">
        <f t="shared" si="21"/>
        <v>3.7133470549999999E-3</v>
      </c>
    </row>
    <row r="674" spans="1:23" x14ac:dyDescent="0.2">
      <c r="A674" s="43">
        <v>27667</v>
      </c>
      <c r="B674" s="43">
        <v>27667</v>
      </c>
      <c r="C674" s="43">
        <v>6172</v>
      </c>
      <c r="D674" s="43">
        <v>6172</v>
      </c>
      <c r="E674" s="43" t="s">
        <v>372</v>
      </c>
      <c r="F674" s="43" t="s">
        <v>596</v>
      </c>
      <c r="G674" s="44">
        <v>0.86240560350499995</v>
      </c>
      <c r="H674" s="44">
        <v>0.34900300000000001</v>
      </c>
      <c r="I674" s="43" t="s">
        <v>405</v>
      </c>
      <c r="J674" s="43" t="s">
        <v>406</v>
      </c>
      <c r="K674" s="43">
        <v>12</v>
      </c>
      <c r="L674" s="43">
        <v>60</v>
      </c>
      <c r="M674" s="43" t="s">
        <v>417</v>
      </c>
      <c r="N674" s="43" t="s">
        <v>479</v>
      </c>
      <c r="O674" s="43" t="s">
        <v>480</v>
      </c>
      <c r="P674" s="44">
        <v>2226.8390737999998</v>
      </c>
      <c r="Q674" s="44">
        <v>37566.237823299998</v>
      </c>
      <c r="R674" s="45">
        <v>0.596611</v>
      </c>
      <c r="S674" s="45">
        <v>6.1431250000000004</v>
      </c>
      <c r="T674" s="45">
        <v>0.78300000000000003</v>
      </c>
      <c r="U674" s="45">
        <v>0.6</v>
      </c>
      <c r="V674" s="45">
        <f t="shared" si="20"/>
        <v>4.5183529256760994E-2</v>
      </c>
      <c r="W674" s="45">
        <f t="shared" si="21"/>
        <v>0.85758762175000014</v>
      </c>
    </row>
    <row r="675" spans="1:23" x14ac:dyDescent="0.2">
      <c r="A675" s="43">
        <v>27668</v>
      </c>
      <c r="B675" s="43">
        <v>27668</v>
      </c>
      <c r="C675" s="43">
        <v>6172</v>
      </c>
      <c r="D675" s="43">
        <v>6172</v>
      </c>
      <c r="E675" s="43" t="s">
        <v>372</v>
      </c>
      <c r="F675" s="43" t="s">
        <v>596</v>
      </c>
      <c r="G675" s="44">
        <v>0.242397980367</v>
      </c>
      <c r="H675" s="44">
        <v>9.8095000000000002E-2</v>
      </c>
      <c r="I675" s="43" t="s">
        <v>405</v>
      </c>
      <c r="J675" s="43" t="s">
        <v>406</v>
      </c>
      <c r="K675" s="43">
        <v>12</v>
      </c>
      <c r="L675" s="43">
        <v>60</v>
      </c>
      <c r="M675" s="43" t="s">
        <v>417</v>
      </c>
      <c r="N675" s="43" t="s">
        <v>479</v>
      </c>
      <c r="O675" s="43" t="s">
        <v>480</v>
      </c>
      <c r="P675" s="44">
        <v>1577.3418581000001</v>
      </c>
      <c r="Q675" s="44">
        <v>10558.813789399999</v>
      </c>
      <c r="R675" s="45">
        <v>0.596611</v>
      </c>
      <c r="S675" s="45">
        <v>6.1431250000000004</v>
      </c>
      <c r="T675" s="45">
        <v>0.78300000000000003</v>
      </c>
      <c r="U675" s="45">
        <v>0.6</v>
      </c>
      <c r="V675" s="45">
        <f t="shared" si="20"/>
        <v>1.2699828661764999E-2</v>
      </c>
      <c r="W675" s="45">
        <f t="shared" si="21"/>
        <v>0.24104393875000005</v>
      </c>
    </row>
    <row r="676" spans="1:23" x14ac:dyDescent="0.2">
      <c r="A676" s="43">
        <v>27793</v>
      </c>
      <c r="B676" s="43">
        <v>27793</v>
      </c>
      <c r="C676" s="43">
        <v>6172</v>
      </c>
      <c r="D676" s="43">
        <v>6172</v>
      </c>
      <c r="E676" s="43" t="s">
        <v>372</v>
      </c>
      <c r="F676" s="43" t="s">
        <v>555</v>
      </c>
      <c r="G676" s="44">
        <v>7.9614127162100007E-2</v>
      </c>
      <c r="H676" s="44">
        <v>3.2218700000000003E-2</v>
      </c>
      <c r="I676" s="43" t="s">
        <v>405</v>
      </c>
      <c r="J676" s="43" t="s">
        <v>406</v>
      </c>
      <c r="K676" s="43">
        <v>12</v>
      </c>
      <c r="L676" s="43">
        <v>60</v>
      </c>
      <c r="M676" s="43" t="s">
        <v>417</v>
      </c>
      <c r="N676" s="43" t="s">
        <v>479</v>
      </c>
      <c r="O676" s="43" t="s">
        <v>480</v>
      </c>
      <c r="P676" s="44">
        <v>390.80331303899999</v>
      </c>
      <c r="Q676" s="44">
        <v>3467.9775072299999</v>
      </c>
      <c r="R676" s="45">
        <v>0.596611</v>
      </c>
      <c r="S676" s="45">
        <v>6.1431250000000004</v>
      </c>
      <c r="T676" s="45">
        <v>0.78300000000000003</v>
      </c>
      <c r="U676" s="45">
        <v>0.6</v>
      </c>
      <c r="V676" s="45">
        <f t="shared" si="20"/>
        <v>4.1711806891768996E-3</v>
      </c>
      <c r="W676" s="45">
        <f t="shared" si="21"/>
        <v>7.9169400575000021E-2</v>
      </c>
    </row>
    <row r="677" spans="1:23" x14ac:dyDescent="0.2">
      <c r="A677" s="43">
        <v>27794</v>
      </c>
      <c r="B677" s="43">
        <v>27794</v>
      </c>
      <c r="C677" s="43">
        <v>6172</v>
      </c>
      <c r="D677" s="43">
        <v>6172</v>
      </c>
      <c r="E677" s="43" t="s">
        <v>372</v>
      </c>
      <c r="F677" s="43" t="s">
        <v>555</v>
      </c>
      <c r="G677" s="44">
        <v>4.3127011307899997E-2</v>
      </c>
      <c r="H677" s="44">
        <v>1.74529E-2</v>
      </c>
      <c r="I677" s="43" t="s">
        <v>405</v>
      </c>
      <c r="J677" s="43" t="s">
        <v>406</v>
      </c>
      <c r="K677" s="43">
        <v>12</v>
      </c>
      <c r="L677" s="43">
        <v>60</v>
      </c>
      <c r="M677" s="43" t="s">
        <v>417</v>
      </c>
      <c r="N677" s="43" t="s">
        <v>479</v>
      </c>
      <c r="O677" s="43" t="s">
        <v>480</v>
      </c>
      <c r="P677" s="44">
        <v>954.59341697399998</v>
      </c>
      <c r="Q677" s="44">
        <v>1878.60509813</v>
      </c>
      <c r="R677" s="45">
        <v>0.596611</v>
      </c>
      <c r="S677" s="45">
        <v>6.1431250000000004</v>
      </c>
      <c r="T677" s="45">
        <v>0.78300000000000003</v>
      </c>
      <c r="U677" s="45">
        <v>0.6</v>
      </c>
      <c r="V677" s="45">
        <f t="shared" si="20"/>
        <v>2.2595324904522997E-3</v>
      </c>
      <c r="W677" s="45">
        <f t="shared" si="21"/>
        <v>4.2886138525000006E-2</v>
      </c>
    </row>
    <row r="678" spans="1:23" x14ac:dyDescent="0.2">
      <c r="A678" s="43">
        <v>28116</v>
      </c>
      <c r="B678" s="43">
        <v>28392</v>
      </c>
      <c r="C678" s="43">
        <v>6172</v>
      </c>
      <c r="D678" s="43">
        <v>6172</v>
      </c>
      <c r="E678" s="43" t="s">
        <v>372</v>
      </c>
      <c r="F678" s="43" t="s">
        <v>404</v>
      </c>
      <c r="G678" s="44">
        <v>0.28736426668100001</v>
      </c>
      <c r="H678" s="44">
        <v>0.11629200000000001</v>
      </c>
      <c r="I678" s="43" t="s">
        <v>405</v>
      </c>
      <c r="J678" s="43" t="s">
        <v>406</v>
      </c>
      <c r="K678" s="43">
        <v>12</v>
      </c>
      <c r="L678" s="43">
        <v>60</v>
      </c>
      <c r="M678" s="43" t="s">
        <v>417</v>
      </c>
      <c r="N678" s="43" t="s">
        <v>479</v>
      </c>
      <c r="O678" s="43" t="s">
        <v>480</v>
      </c>
      <c r="P678" s="44">
        <v>1302.4141511</v>
      </c>
      <c r="Q678" s="44">
        <v>12517.5373863</v>
      </c>
      <c r="R678" s="45">
        <v>0.596611</v>
      </c>
      <c r="S678" s="45">
        <v>6.1431250000000004</v>
      </c>
      <c r="T678" s="45">
        <v>0.78300000000000003</v>
      </c>
      <c r="U678" s="45">
        <v>0.6</v>
      </c>
      <c r="V678" s="45">
        <f t="shared" si="20"/>
        <v>1.5055695751403997E-2</v>
      </c>
      <c r="W678" s="45">
        <f t="shared" si="21"/>
        <v>0.28575851700000005</v>
      </c>
    </row>
    <row r="679" spans="1:23" x14ac:dyDescent="0.2">
      <c r="A679" s="43">
        <v>28121</v>
      </c>
      <c r="B679" s="43">
        <v>28397</v>
      </c>
      <c r="C679" s="43">
        <v>6172</v>
      </c>
      <c r="D679" s="43">
        <v>6172</v>
      </c>
      <c r="E679" s="43" t="s">
        <v>372</v>
      </c>
      <c r="F679" s="43" t="s">
        <v>404</v>
      </c>
      <c r="G679" s="44">
        <v>1.7577118682199999E-3</v>
      </c>
      <c r="H679" s="44">
        <v>7.11321E-4</v>
      </c>
      <c r="I679" s="43" t="s">
        <v>405</v>
      </c>
      <c r="J679" s="43" t="s">
        <v>406</v>
      </c>
      <c r="K679" s="43">
        <v>12</v>
      </c>
      <c r="L679" s="43">
        <v>60</v>
      </c>
      <c r="M679" s="43" t="s">
        <v>417</v>
      </c>
      <c r="N679" s="43" t="s">
        <v>479</v>
      </c>
      <c r="O679" s="43" t="s">
        <v>480</v>
      </c>
      <c r="P679" s="44">
        <v>172.85357437900001</v>
      </c>
      <c r="Q679" s="44">
        <v>76.565622716099995</v>
      </c>
      <c r="R679" s="45">
        <v>0.596611</v>
      </c>
      <c r="S679" s="45">
        <v>6.1431250000000004</v>
      </c>
      <c r="T679" s="45">
        <v>0.78300000000000003</v>
      </c>
      <c r="U679" s="45">
        <v>0.6</v>
      </c>
      <c r="V679" s="45">
        <f t="shared" si="20"/>
        <v>9.2090879489426999E-5</v>
      </c>
      <c r="W679" s="45">
        <f t="shared" si="21"/>
        <v>1.7478935272500003E-3</v>
      </c>
    </row>
    <row r="680" spans="1:23" x14ac:dyDescent="0.2">
      <c r="A680" s="43">
        <v>28380</v>
      </c>
      <c r="B680" s="43">
        <v>28304</v>
      </c>
      <c r="C680" s="43">
        <v>6172</v>
      </c>
      <c r="D680" s="43">
        <v>6172</v>
      </c>
      <c r="E680" s="43" t="s">
        <v>372</v>
      </c>
      <c r="F680" s="43" t="s">
        <v>606</v>
      </c>
      <c r="G680" s="44">
        <v>1.90477902125</v>
      </c>
      <c r="H680" s="44">
        <v>0.77083699999999999</v>
      </c>
      <c r="I680" s="43" t="s">
        <v>405</v>
      </c>
      <c r="J680" s="43" t="s">
        <v>406</v>
      </c>
      <c r="K680" s="43">
        <v>12</v>
      </c>
      <c r="L680" s="43">
        <v>60</v>
      </c>
      <c r="M680" s="43" t="s">
        <v>417</v>
      </c>
      <c r="N680" s="43" t="s">
        <v>479</v>
      </c>
      <c r="O680" s="43" t="s">
        <v>480</v>
      </c>
      <c r="P680" s="44">
        <v>1704.4976926500001</v>
      </c>
      <c r="Q680" s="44">
        <v>82971.842277100004</v>
      </c>
      <c r="R680" s="45">
        <v>0.596611</v>
      </c>
      <c r="S680" s="45">
        <v>6.1431250000000004</v>
      </c>
      <c r="T680" s="45">
        <v>0.78300000000000003</v>
      </c>
      <c r="U680" s="45">
        <v>0.6</v>
      </c>
      <c r="V680" s="45">
        <f t="shared" si="20"/>
        <v>9.9796093849318993E-2</v>
      </c>
      <c r="W680" s="45">
        <f t="shared" si="21"/>
        <v>1.8941392182500001</v>
      </c>
    </row>
    <row r="681" spans="1:23" x14ac:dyDescent="0.2">
      <c r="A681" s="43">
        <v>28414</v>
      </c>
      <c r="B681" s="43">
        <v>28338</v>
      </c>
      <c r="C681" s="43">
        <v>6172</v>
      </c>
      <c r="D681" s="43">
        <v>6172</v>
      </c>
      <c r="E681" s="43" t="s">
        <v>372</v>
      </c>
      <c r="F681" s="43" t="s">
        <v>404</v>
      </c>
      <c r="G681" s="44">
        <v>0.70207642511000001</v>
      </c>
      <c r="H681" s="44">
        <v>0.28411999999999998</v>
      </c>
      <c r="I681" s="43" t="s">
        <v>405</v>
      </c>
      <c r="J681" s="43" t="s">
        <v>406</v>
      </c>
      <c r="K681" s="43">
        <v>12</v>
      </c>
      <c r="L681" s="43">
        <v>60</v>
      </c>
      <c r="M681" s="43" t="s">
        <v>417</v>
      </c>
      <c r="N681" s="43" t="s">
        <v>479</v>
      </c>
      <c r="O681" s="43" t="s">
        <v>480</v>
      </c>
      <c r="P681" s="44">
        <v>2830.4270498599999</v>
      </c>
      <c r="Q681" s="44">
        <v>30582.3267481</v>
      </c>
      <c r="R681" s="45">
        <v>0.596611</v>
      </c>
      <c r="S681" s="45">
        <v>6.1431250000000004</v>
      </c>
      <c r="T681" s="45">
        <v>0.78300000000000003</v>
      </c>
      <c r="U681" s="45">
        <v>0.6</v>
      </c>
      <c r="V681" s="45">
        <f t="shared" si="20"/>
        <v>3.6783478458439989E-2</v>
      </c>
      <c r="W681" s="45">
        <f t="shared" si="21"/>
        <v>0.69815387000000007</v>
      </c>
    </row>
    <row r="682" spans="1:23" x14ac:dyDescent="0.2">
      <c r="A682" s="43">
        <v>28415</v>
      </c>
      <c r="B682" s="43">
        <v>28339</v>
      </c>
      <c r="C682" s="43">
        <v>6172</v>
      </c>
      <c r="D682" s="43">
        <v>6172</v>
      </c>
      <c r="E682" s="43" t="s">
        <v>372</v>
      </c>
      <c r="F682" s="43" t="s">
        <v>404</v>
      </c>
      <c r="G682" s="44">
        <v>0.22133731020799999</v>
      </c>
      <c r="H682" s="44">
        <v>8.9571999999999999E-2</v>
      </c>
      <c r="I682" s="43" t="s">
        <v>405</v>
      </c>
      <c r="J682" s="43" t="s">
        <v>406</v>
      </c>
      <c r="K682" s="43">
        <v>12</v>
      </c>
      <c r="L682" s="43">
        <v>60</v>
      </c>
      <c r="M682" s="43" t="s">
        <v>417</v>
      </c>
      <c r="N682" s="43" t="s">
        <v>479</v>
      </c>
      <c r="O682" s="43" t="s">
        <v>480</v>
      </c>
      <c r="P682" s="44">
        <v>1361.7578337899999</v>
      </c>
      <c r="Q682" s="44">
        <v>9641.4146668899994</v>
      </c>
      <c r="R682" s="45">
        <v>0.596611</v>
      </c>
      <c r="S682" s="45">
        <v>6.1431250000000004</v>
      </c>
      <c r="T682" s="45">
        <v>0.78300000000000003</v>
      </c>
      <c r="U682" s="45">
        <v>0.6</v>
      </c>
      <c r="V682" s="45">
        <f t="shared" si="20"/>
        <v>1.1596401986763998E-2</v>
      </c>
      <c r="W682" s="45">
        <f t="shared" si="21"/>
        <v>0.22010079700000001</v>
      </c>
    </row>
    <row r="683" spans="1:23" x14ac:dyDescent="0.2">
      <c r="A683" s="43">
        <v>28434</v>
      </c>
      <c r="B683" s="43">
        <v>28358</v>
      </c>
      <c r="C683" s="43">
        <v>6172</v>
      </c>
      <c r="D683" s="43">
        <v>6172</v>
      </c>
      <c r="E683" s="43" t="s">
        <v>372</v>
      </c>
      <c r="F683" s="43" t="s">
        <v>404</v>
      </c>
      <c r="G683" s="44">
        <v>0.207094553076</v>
      </c>
      <c r="H683" s="44">
        <v>8.3808199999999999E-2</v>
      </c>
      <c r="I683" s="43" t="s">
        <v>405</v>
      </c>
      <c r="J683" s="43" t="s">
        <v>406</v>
      </c>
      <c r="K683" s="43">
        <v>12</v>
      </c>
      <c r="L683" s="43">
        <v>60</v>
      </c>
      <c r="M683" s="43" t="s">
        <v>417</v>
      </c>
      <c r="N683" s="43" t="s">
        <v>479</v>
      </c>
      <c r="O683" s="43" t="s">
        <v>480</v>
      </c>
      <c r="P683" s="44">
        <v>1194.16898429</v>
      </c>
      <c r="Q683" s="44">
        <v>9021.0026478899999</v>
      </c>
      <c r="R683" s="45">
        <v>0.596611</v>
      </c>
      <c r="S683" s="45">
        <v>6.1431250000000004</v>
      </c>
      <c r="T683" s="45">
        <v>0.78300000000000003</v>
      </c>
      <c r="U683" s="45">
        <v>0.6</v>
      </c>
      <c r="V683" s="45">
        <f t="shared" si="20"/>
        <v>1.0850194000213398E-2</v>
      </c>
      <c r="W683" s="45">
        <f t="shared" si="21"/>
        <v>0.20593769945000001</v>
      </c>
    </row>
    <row r="684" spans="1:23" x14ac:dyDescent="0.2">
      <c r="A684" s="43">
        <v>28435</v>
      </c>
      <c r="B684" s="43">
        <v>28359</v>
      </c>
      <c r="C684" s="43">
        <v>6172</v>
      </c>
      <c r="D684" s="43">
        <v>6172</v>
      </c>
      <c r="E684" s="43" t="s">
        <v>372</v>
      </c>
      <c r="F684" s="43" t="s">
        <v>404</v>
      </c>
      <c r="G684" s="44">
        <v>2.3283212241200002</v>
      </c>
      <c r="H684" s="44">
        <v>0.94223800000000002</v>
      </c>
      <c r="I684" s="43" t="s">
        <v>405</v>
      </c>
      <c r="J684" s="43" t="s">
        <v>406</v>
      </c>
      <c r="K684" s="43">
        <v>12</v>
      </c>
      <c r="L684" s="43">
        <v>60</v>
      </c>
      <c r="M684" s="43" t="s">
        <v>417</v>
      </c>
      <c r="N684" s="43" t="s">
        <v>479</v>
      </c>
      <c r="O684" s="43" t="s">
        <v>480</v>
      </c>
      <c r="P684" s="44">
        <v>1141.7449766300001</v>
      </c>
      <c r="Q684" s="44">
        <v>101421.266836</v>
      </c>
      <c r="R684" s="45">
        <v>0.596611</v>
      </c>
      <c r="S684" s="45">
        <v>6.1431250000000004</v>
      </c>
      <c r="T684" s="45">
        <v>0.78300000000000003</v>
      </c>
      <c r="U684" s="45">
        <v>0.6</v>
      </c>
      <c r="V684" s="45">
        <f t="shared" si="20"/>
        <v>0.12198645352570599</v>
      </c>
      <c r="W684" s="45">
        <f t="shared" si="21"/>
        <v>2.3153143255000006</v>
      </c>
    </row>
    <row r="685" spans="1:23" x14ac:dyDescent="0.2">
      <c r="A685" s="43">
        <v>28441</v>
      </c>
      <c r="B685" s="43">
        <v>28365</v>
      </c>
      <c r="C685" s="43">
        <v>6172</v>
      </c>
      <c r="D685" s="43">
        <v>6172</v>
      </c>
      <c r="E685" s="43" t="s">
        <v>372</v>
      </c>
      <c r="F685" s="43" t="s">
        <v>404</v>
      </c>
      <c r="G685" s="44">
        <v>0.29081423546700003</v>
      </c>
      <c r="H685" s="44">
        <v>0.117688</v>
      </c>
      <c r="I685" s="43" t="s">
        <v>405</v>
      </c>
      <c r="J685" s="43" t="s">
        <v>406</v>
      </c>
      <c r="K685" s="43">
        <v>12</v>
      </c>
      <c r="L685" s="43">
        <v>60</v>
      </c>
      <c r="M685" s="43" t="s">
        <v>417</v>
      </c>
      <c r="N685" s="43" t="s">
        <v>479</v>
      </c>
      <c r="O685" s="43" t="s">
        <v>480</v>
      </c>
      <c r="P685" s="44">
        <v>2794.23356276</v>
      </c>
      <c r="Q685" s="44">
        <v>12667.817425499999</v>
      </c>
      <c r="R685" s="45">
        <v>0.596611</v>
      </c>
      <c r="S685" s="45">
        <v>6.1431250000000004</v>
      </c>
      <c r="T685" s="45">
        <v>0.78300000000000003</v>
      </c>
      <c r="U685" s="45">
        <v>0.6</v>
      </c>
      <c r="V685" s="45">
        <f t="shared" si="20"/>
        <v>1.5236428314855999E-2</v>
      </c>
      <c r="W685" s="45">
        <f t="shared" si="21"/>
        <v>0.289188838</v>
      </c>
    </row>
    <row r="686" spans="1:23" x14ac:dyDescent="0.2">
      <c r="A686" s="43">
        <v>28450</v>
      </c>
      <c r="B686" s="43">
        <v>28374</v>
      </c>
      <c r="C686" s="43">
        <v>6172</v>
      </c>
      <c r="D686" s="43">
        <v>6172</v>
      </c>
      <c r="E686" s="43" t="s">
        <v>372</v>
      </c>
      <c r="F686" s="43" t="s">
        <v>404</v>
      </c>
      <c r="G686" s="44">
        <v>7.1305263866299998E-2</v>
      </c>
      <c r="H686" s="44">
        <v>2.8856199999999999E-2</v>
      </c>
      <c r="I686" s="43" t="s">
        <v>405</v>
      </c>
      <c r="J686" s="43" t="s">
        <v>406</v>
      </c>
      <c r="K686" s="43">
        <v>12</v>
      </c>
      <c r="L686" s="43">
        <v>60</v>
      </c>
      <c r="M686" s="43" t="s">
        <v>417</v>
      </c>
      <c r="N686" s="43" t="s">
        <v>479</v>
      </c>
      <c r="O686" s="43" t="s">
        <v>480</v>
      </c>
      <c r="P686" s="44">
        <v>1124.33914794</v>
      </c>
      <c r="Q686" s="44">
        <v>3106.0448698</v>
      </c>
      <c r="R686" s="45">
        <v>0.596611</v>
      </c>
      <c r="S686" s="45">
        <v>6.1431250000000004</v>
      </c>
      <c r="T686" s="45">
        <v>0.78300000000000003</v>
      </c>
      <c r="U686" s="45">
        <v>0.6</v>
      </c>
      <c r="V686" s="45">
        <f t="shared" si="20"/>
        <v>3.735856015389399E-3</v>
      </c>
      <c r="W686" s="45">
        <f t="shared" si="21"/>
        <v>7.0906897450000006E-2</v>
      </c>
    </row>
    <row r="687" spans="1:23" x14ac:dyDescent="0.2">
      <c r="A687" s="43">
        <v>28599</v>
      </c>
      <c r="B687" s="43">
        <v>28533</v>
      </c>
      <c r="C687" s="43">
        <v>6172</v>
      </c>
      <c r="D687" s="43">
        <v>6172</v>
      </c>
      <c r="E687" s="43" t="s">
        <v>372</v>
      </c>
      <c r="F687" s="43" t="s">
        <v>426</v>
      </c>
      <c r="G687" s="44">
        <v>2.1776167290500002E-2</v>
      </c>
      <c r="H687" s="44">
        <v>8.8124999999999992E-3</v>
      </c>
      <c r="I687" s="43" t="s">
        <v>405</v>
      </c>
      <c r="J687" s="43" t="s">
        <v>406</v>
      </c>
      <c r="K687" s="43">
        <v>12</v>
      </c>
      <c r="L687" s="43">
        <v>60</v>
      </c>
      <c r="M687" s="43" t="s">
        <v>417</v>
      </c>
      <c r="N687" s="43" t="s">
        <v>479</v>
      </c>
      <c r="O687" s="43" t="s">
        <v>480</v>
      </c>
      <c r="P687" s="44">
        <v>667.84494980500006</v>
      </c>
      <c r="Q687" s="44">
        <v>948.56605290100003</v>
      </c>
      <c r="R687" s="45">
        <v>0.596611</v>
      </c>
      <c r="S687" s="45">
        <v>6.1431250000000004</v>
      </c>
      <c r="T687" s="45">
        <v>0.78300000000000003</v>
      </c>
      <c r="U687" s="45">
        <v>0.6</v>
      </c>
      <c r="V687" s="45">
        <f t="shared" si="20"/>
        <v>1.1409066729374997E-3</v>
      </c>
      <c r="W687" s="45">
        <f t="shared" si="21"/>
        <v>2.1654515624999999E-2</v>
      </c>
    </row>
    <row r="688" spans="1:23" x14ac:dyDescent="0.2">
      <c r="A688" s="43">
        <v>28631</v>
      </c>
      <c r="B688" s="43">
        <v>28565</v>
      </c>
      <c r="C688" s="43">
        <v>6172</v>
      </c>
      <c r="D688" s="43">
        <v>6172</v>
      </c>
      <c r="E688" s="43" t="s">
        <v>372</v>
      </c>
      <c r="F688" s="43" t="s">
        <v>426</v>
      </c>
      <c r="G688" s="44">
        <v>3.33846360821E-3</v>
      </c>
      <c r="H688" s="44">
        <v>1.35103E-3</v>
      </c>
      <c r="I688" s="43" t="s">
        <v>405</v>
      </c>
      <c r="J688" s="43" t="s">
        <v>406</v>
      </c>
      <c r="K688" s="43">
        <v>12</v>
      </c>
      <c r="L688" s="43">
        <v>60</v>
      </c>
      <c r="M688" s="43" t="s">
        <v>417</v>
      </c>
      <c r="N688" s="43" t="s">
        <v>479</v>
      </c>
      <c r="O688" s="43" t="s">
        <v>480</v>
      </c>
      <c r="P688" s="44">
        <v>551.39411757200003</v>
      </c>
      <c r="Q688" s="44">
        <v>145.42289307999999</v>
      </c>
      <c r="R688" s="45">
        <v>0.596611</v>
      </c>
      <c r="S688" s="45">
        <v>6.1431250000000004</v>
      </c>
      <c r="T688" s="45">
        <v>0.78300000000000003</v>
      </c>
      <c r="U688" s="45">
        <v>0.6</v>
      </c>
      <c r="V688" s="45">
        <f t="shared" si="20"/>
        <v>1.7491054097460999E-4</v>
      </c>
      <c r="W688" s="45">
        <f t="shared" si="21"/>
        <v>3.3198184675000009E-3</v>
      </c>
    </row>
    <row r="689" spans="1:23" x14ac:dyDescent="0.2">
      <c r="A689" s="43">
        <v>28633</v>
      </c>
      <c r="B689" s="43">
        <v>28567</v>
      </c>
      <c r="C689" s="43">
        <v>6172</v>
      </c>
      <c r="D689" s="43">
        <v>6172</v>
      </c>
      <c r="E689" s="43" t="s">
        <v>372</v>
      </c>
      <c r="F689" s="43" t="s">
        <v>426</v>
      </c>
      <c r="G689" s="44">
        <v>0.33118997233300002</v>
      </c>
      <c r="H689" s="44">
        <v>0.13402800000000001</v>
      </c>
      <c r="I689" s="43" t="s">
        <v>405</v>
      </c>
      <c r="J689" s="43" t="s">
        <v>406</v>
      </c>
      <c r="K689" s="43">
        <v>12</v>
      </c>
      <c r="L689" s="43">
        <v>60</v>
      </c>
      <c r="M689" s="43" t="s">
        <v>417</v>
      </c>
      <c r="N689" s="43" t="s">
        <v>479</v>
      </c>
      <c r="O689" s="43" t="s">
        <v>480</v>
      </c>
      <c r="P689" s="44">
        <v>2797.11202783</v>
      </c>
      <c r="Q689" s="44">
        <v>14426.577488299999</v>
      </c>
      <c r="R689" s="45">
        <v>0.596611</v>
      </c>
      <c r="S689" s="45">
        <v>6.1431250000000004</v>
      </c>
      <c r="T689" s="45">
        <v>0.78300000000000003</v>
      </c>
      <c r="U689" s="45">
        <v>0.6</v>
      </c>
      <c r="V689" s="45">
        <f t="shared" si="20"/>
        <v>1.7351879666435997E-2</v>
      </c>
      <c r="W689" s="45">
        <f t="shared" si="21"/>
        <v>0.32934030300000006</v>
      </c>
    </row>
    <row r="690" spans="1:23" x14ac:dyDescent="0.2">
      <c r="A690" s="43">
        <v>29246</v>
      </c>
      <c r="B690" s="43">
        <v>29221</v>
      </c>
      <c r="C690" s="43">
        <v>6210</v>
      </c>
      <c r="D690" s="43">
        <v>6210</v>
      </c>
      <c r="E690" s="43" t="s">
        <v>372</v>
      </c>
      <c r="F690" s="43" t="s">
        <v>478</v>
      </c>
      <c r="G690" s="44">
        <v>0.513999732825</v>
      </c>
      <c r="H690" s="44">
        <v>0.208008</v>
      </c>
      <c r="I690" s="43" t="s">
        <v>405</v>
      </c>
      <c r="J690" s="43" t="s">
        <v>406</v>
      </c>
      <c r="K690" s="43">
        <v>14</v>
      </c>
      <c r="L690" s="43">
        <v>60</v>
      </c>
      <c r="M690" s="43" t="s">
        <v>417</v>
      </c>
      <c r="N690" s="43" t="s">
        <v>418</v>
      </c>
      <c r="O690" s="43" t="s">
        <v>418</v>
      </c>
      <c r="P690" s="44">
        <v>890.53825537800003</v>
      </c>
      <c r="Q690" s="44">
        <v>22389.738802600001</v>
      </c>
      <c r="R690" s="45">
        <v>0.44770799999999999</v>
      </c>
      <c r="S690" s="45">
        <v>6.3260019999999999</v>
      </c>
      <c r="T690" s="45">
        <v>0.78300000000000003</v>
      </c>
      <c r="U690" s="45">
        <v>0.6</v>
      </c>
      <c r="V690" s="45">
        <f t="shared" si="20"/>
        <v>2.0208525509087995E-2</v>
      </c>
      <c r="W690" s="45">
        <f t="shared" si="21"/>
        <v>0.52634360960640003</v>
      </c>
    </row>
    <row r="691" spans="1:23" x14ac:dyDescent="0.2">
      <c r="A691" s="43">
        <v>29247</v>
      </c>
      <c r="B691" s="43">
        <v>29222</v>
      </c>
      <c r="C691" s="43">
        <v>6210</v>
      </c>
      <c r="D691" s="43">
        <v>6210</v>
      </c>
      <c r="E691" s="43" t="s">
        <v>372</v>
      </c>
      <c r="F691" s="43" t="s">
        <v>478</v>
      </c>
      <c r="G691" s="44">
        <v>0.30036143717699998</v>
      </c>
      <c r="H691" s="44">
        <v>0.12155199999999999</v>
      </c>
      <c r="I691" s="43" t="s">
        <v>405</v>
      </c>
      <c r="J691" s="43" t="s">
        <v>406</v>
      </c>
      <c r="K691" s="43">
        <v>14</v>
      </c>
      <c r="L691" s="43">
        <v>60</v>
      </c>
      <c r="M691" s="43" t="s">
        <v>417</v>
      </c>
      <c r="N691" s="43" t="s">
        <v>418</v>
      </c>
      <c r="O691" s="43" t="s">
        <v>418</v>
      </c>
      <c r="P691" s="44">
        <v>837.10160722600006</v>
      </c>
      <c r="Q691" s="44">
        <v>13083.6918685</v>
      </c>
      <c r="R691" s="45">
        <v>0.44770799999999999</v>
      </c>
      <c r="S691" s="45">
        <v>6.3260019999999999</v>
      </c>
      <c r="T691" s="45">
        <v>0.78300000000000003</v>
      </c>
      <c r="U691" s="45">
        <v>0.6</v>
      </c>
      <c r="V691" s="45">
        <f t="shared" si="20"/>
        <v>1.1809097211071998E-2</v>
      </c>
      <c r="W691" s="45">
        <f t="shared" si="21"/>
        <v>0.30757527804160001</v>
      </c>
    </row>
    <row r="692" spans="1:23" x14ac:dyDescent="0.2">
      <c r="A692" s="43">
        <v>29248</v>
      </c>
      <c r="B692" s="43">
        <v>29223</v>
      </c>
      <c r="C692" s="43">
        <v>6210</v>
      </c>
      <c r="D692" s="43">
        <v>6210</v>
      </c>
      <c r="E692" s="43" t="s">
        <v>372</v>
      </c>
      <c r="F692" s="43" t="s">
        <v>478</v>
      </c>
      <c r="G692" s="44">
        <v>1.18668345188</v>
      </c>
      <c r="H692" s="44">
        <v>0.48023399999999999</v>
      </c>
      <c r="I692" s="43" t="s">
        <v>405</v>
      </c>
      <c r="J692" s="43" t="s">
        <v>406</v>
      </c>
      <c r="K692" s="43">
        <v>14</v>
      </c>
      <c r="L692" s="43">
        <v>60</v>
      </c>
      <c r="M692" s="43" t="s">
        <v>417</v>
      </c>
      <c r="N692" s="43" t="s">
        <v>418</v>
      </c>
      <c r="O692" s="43" t="s">
        <v>418</v>
      </c>
      <c r="P692" s="44">
        <v>1342.8841371599999</v>
      </c>
      <c r="Q692" s="44">
        <v>51691.724396400001</v>
      </c>
      <c r="R692" s="45">
        <v>0.44770799999999999</v>
      </c>
      <c r="S692" s="45">
        <v>6.3260019999999999</v>
      </c>
      <c r="T692" s="45">
        <v>0.78300000000000003</v>
      </c>
      <c r="U692" s="45">
        <v>0.6</v>
      </c>
      <c r="V692" s="45">
        <f t="shared" si="20"/>
        <v>4.6655998996823995E-2</v>
      </c>
      <c r="W692" s="45">
        <f t="shared" si="21"/>
        <v>1.2151844977871999</v>
      </c>
    </row>
    <row r="693" spans="1:23" x14ac:dyDescent="0.2">
      <c r="A693" s="43">
        <v>29249</v>
      </c>
      <c r="B693" s="43">
        <v>29224</v>
      </c>
      <c r="C693" s="43">
        <v>6210</v>
      </c>
      <c r="D693" s="43">
        <v>6210</v>
      </c>
      <c r="E693" s="43" t="s">
        <v>372</v>
      </c>
      <c r="F693" s="43" t="s">
        <v>478</v>
      </c>
      <c r="G693" s="44">
        <v>0.108416566834</v>
      </c>
      <c r="H693" s="44">
        <v>4.38746E-2</v>
      </c>
      <c r="I693" s="43" t="s">
        <v>405</v>
      </c>
      <c r="J693" s="43" t="s">
        <v>406</v>
      </c>
      <c r="K693" s="43">
        <v>14</v>
      </c>
      <c r="L693" s="43">
        <v>60</v>
      </c>
      <c r="M693" s="43" t="s">
        <v>417</v>
      </c>
      <c r="N693" s="43" t="s">
        <v>418</v>
      </c>
      <c r="O693" s="43" t="s">
        <v>418</v>
      </c>
      <c r="P693" s="44">
        <v>904.57297443499999</v>
      </c>
      <c r="Q693" s="44">
        <v>4722.6067608100002</v>
      </c>
      <c r="R693" s="45">
        <v>0.44770799999999999</v>
      </c>
      <c r="S693" s="45">
        <v>6.3260019999999999</v>
      </c>
      <c r="T693" s="45">
        <v>0.78300000000000003</v>
      </c>
      <c r="U693" s="45">
        <v>0.6</v>
      </c>
      <c r="V693" s="45">
        <f t="shared" si="20"/>
        <v>4.2625330434455993E-3</v>
      </c>
      <c r="W693" s="45">
        <f t="shared" si="21"/>
        <v>0.11102032293968001</v>
      </c>
    </row>
    <row r="694" spans="1:23" x14ac:dyDescent="0.2">
      <c r="A694" s="43">
        <v>29250</v>
      </c>
      <c r="B694" s="43">
        <v>29225</v>
      </c>
      <c r="C694" s="43">
        <v>6210</v>
      </c>
      <c r="D694" s="43">
        <v>6210</v>
      </c>
      <c r="E694" s="43" t="s">
        <v>372</v>
      </c>
      <c r="F694" s="43" t="s">
        <v>478</v>
      </c>
      <c r="G694" s="44">
        <v>0.53972559520499996</v>
      </c>
      <c r="H694" s="44">
        <v>0.218419</v>
      </c>
      <c r="I694" s="43" t="s">
        <v>405</v>
      </c>
      <c r="J694" s="43" t="s">
        <v>406</v>
      </c>
      <c r="K694" s="43">
        <v>14</v>
      </c>
      <c r="L694" s="43">
        <v>60</v>
      </c>
      <c r="M694" s="43" t="s">
        <v>417</v>
      </c>
      <c r="N694" s="43" t="s">
        <v>418</v>
      </c>
      <c r="O694" s="43" t="s">
        <v>418</v>
      </c>
      <c r="P694" s="44">
        <v>3533.93442241</v>
      </c>
      <c r="Q694" s="44">
        <v>23510.3528855</v>
      </c>
      <c r="R694" s="45">
        <v>0.44770799999999999</v>
      </c>
      <c r="S694" s="45">
        <v>6.3260019999999999</v>
      </c>
      <c r="T694" s="45">
        <v>0.78300000000000003</v>
      </c>
      <c r="U694" s="45">
        <v>0.6</v>
      </c>
      <c r="V694" s="45">
        <f t="shared" si="20"/>
        <v>2.1219981602483999E-2</v>
      </c>
      <c r="W694" s="45">
        <f t="shared" si="21"/>
        <v>0.55268761233520003</v>
      </c>
    </row>
    <row r="695" spans="1:23" x14ac:dyDescent="0.2">
      <c r="A695" s="43">
        <v>29253</v>
      </c>
      <c r="B695" s="43">
        <v>29228</v>
      </c>
      <c r="C695" s="43">
        <v>6210</v>
      </c>
      <c r="D695" s="43">
        <v>6210</v>
      </c>
      <c r="E695" s="43" t="s">
        <v>372</v>
      </c>
      <c r="F695" s="43" t="s">
        <v>478</v>
      </c>
      <c r="G695" s="44">
        <v>0.16259077722900001</v>
      </c>
      <c r="H695" s="44">
        <v>6.5798200000000001E-2</v>
      </c>
      <c r="I695" s="43" t="s">
        <v>405</v>
      </c>
      <c r="J695" s="43" t="s">
        <v>406</v>
      </c>
      <c r="K695" s="43">
        <v>14</v>
      </c>
      <c r="L695" s="43">
        <v>60</v>
      </c>
      <c r="M695" s="43" t="s">
        <v>417</v>
      </c>
      <c r="N695" s="43" t="s">
        <v>418</v>
      </c>
      <c r="O695" s="43" t="s">
        <v>418</v>
      </c>
      <c r="P695" s="44">
        <v>1611.0287577300001</v>
      </c>
      <c r="Q695" s="44">
        <v>7082.4259263200001</v>
      </c>
      <c r="R695" s="45">
        <v>0.44770799999999999</v>
      </c>
      <c r="S695" s="45">
        <v>6.3260019999999999</v>
      </c>
      <c r="T695" s="45">
        <v>0.78300000000000003</v>
      </c>
      <c r="U695" s="45">
        <v>0.6</v>
      </c>
      <c r="V695" s="45">
        <f t="shared" si="20"/>
        <v>6.3924685740551993E-3</v>
      </c>
      <c r="W695" s="45">
        <f t="shared" si="21"/>
        <v>0.16649581791856002</v>
      </c>
    </row>
    <row r="696" spans="1:23" x14ac:dyDescent="0.2">
      <c r="A696" s="43">
        <v>29255</v>
      </c>
      <c r="B696" s="43">
        <v>29230</v>
      </c>
      <c r="C696" s="43">
        <v>6210</v>
      </c>
      <c r="D696" s="43">
        <v>6210</v>
      </c>
      <c r="E696" s="43" t="s">
        <v>372</v>
      </c>
      <c r="F696" s="43" t="s">
        <v>478</v>
      </c>
      <c r="G696" s="44">
        <v>1.84887006166</v>
      </c>
      <c r="H696" s="44">
        <v>0.74821099999999996</v>
      </c>
      <c r="I696" s="43" t="s">
        <v>405</v>
      </c>
      <c r="J696" s="43" t="s">
        <v>406</v>
      </c>
      <c r="K696" s="43">
        <v>14</v>
      </c>
      <c r="L696" s="43">
        <v>60</v>
      </c>
      <c r="M696" s="43" t="s">
        <v>417</v>
      </c>
      <c r="N696" s="43" t="s">
        <v>418</v>
      </c>
      <c r="O696" s="43" t="s">
        <v>418</v>
      </c>
      <c r="P696" s="44">
        <v>3239.0272538999998</v>
      </c>
      <c r="Q696" s="44">
        <v>80536.457739100006</v>
      </c>
      <c r="R696" s="45">
        <v>0.44770799999999999</v>
      </c>
      <c r="S696" s="45">
        <v>6.3260019999999999</v>
      </c>
      <c r="T696" s="45">
        <v>0.78300000000000003</v>
      </c>
      <c r="U696" s="45">
        <v>0.6</v>
      </c>
      <c r="V696" s="45">
        <f t="shared" si="20"/>
        <v>7.2690670934195983E-2</v>
      </c>
      <c r="W696" s="45">
        <f t="shared" si="21"/>
        <v>1.8932737129688002</v>
      </c>
    </row>
    <row r="697" spans="1:23" x14ac:dyDescent="0.2">
      <c r="A697" s="43">
        <v>29257</v>
      </c>
      <c r="B697" s="43">
        <v>29232</v>
      </c>
      <c r="C697" s="43">
        <v>6210</v>
      </c>
      <c r="D697" s="43">
        <v>6210</v>
      </c>
      <c r="E697" s="43" t="s">
        <v>372</v>
      </c>
      <c r="F697" s="43" t="s">
        <v>478</v>
      </c>
      <c r="G697" s="44">
        <v>8.3715059049499999E-3</v>
      </c>
      <c r="H697" s="44">
        <v>3.3878300000000001E-3</v>
      </c>
      <c r="I697" s="43" t="s">
        <v>405</v>
      </c>
      <c r="J697" s="43" t="s">
        <v>406</v>
      </c>
      <c r="K697" s="43">
        <v>14</v>
      </c>
      <c r="L697" s="43">
        <v>60</v>
      </c>
      <c r="M697" s="43" t="s">
        <v>417</v>
      </c>
      <c r="N697" s="43" t="s">
        <v>418</v>
      </c>
      <c r="O697" s="43" t="s">
        <v>418</v>
      </c>
      <c r="P697" s="44">
        <v>100.4406176</v>
      </c>
      <c r="Q697" s="44">
        <v>364.66133857</v>
      </c>
      <c r="R697" s="45">
        <v>0.44770799999999999</v>
      </c>
      <c r="S697" s="45">
        <v>6.3260019999999999</v>
      </c>
      <c r="T697" s="45">
        <v>0.78300000000000003</v>
      </c>
      <c r="U697" s="45">
        <v>0.6</v>
      </c>
      <c r="V697" s="45">
        <f t="shared" si="20"/>
        <v>3.2913661481987996E-4</v>
      </c>
      <c r="W697" s="45">
        <f t="shared" si="21"/>
        <v>8.5725677422640017E-3</v>
      </c>
    </row>
    <row r="698" spans="1:23" x14ac:dyDescent="0.2">
      <c r="A698" s="43">
        <v>29258</v>
      </c>
      <c r="B698" s="43">
        <v>29233</v>
      </c>
      <c r="C698" s="43">
        <v>6210</v>
      </c>
      <c r="D698" s="43">
        <v>6210</v>
      </c>
      <c r="E698" s="43" t="s">
        <v>372</v>
      </c>
      <c r="F698" s="43" t="s">
        <v>478</v>
      </c>
      <c r="G698" s="44">
        <v>0.13166468805199999</v>
      </c>
      <c r="H698" s="44">
        <v>5.3282799999999998E-2</v>
      </c>
      <c r="I698" s="43" t="s">
        <v>405</v>
      </c>
      <c r="J698" s="43" t="s">
        <v>406</v>
      </c>
      <c r="K698" s="43">
        <v>14</v>
      </c>
      <c r="L698" s="43">
        <v>60</v>
      </c>
      <c r="M698" s="43" t="s">
        <v>417</v>
      </c>
      <c r="N698" s="43" t="s">
        <v>418</v>
      </c>
      <c r="O698" s="43" t="s">
        <v>418</v>
      </c>
      <c r="P698" s="44">
        <v>1382.37517144</v>
      </c>
      <c r="Q698" s="44">
        <v>5735.2908703200001</v>
      </c>
      <c r="R698" s="45">
        <v>0.44770799999999999</v>
      </c>
      <c r="S698" s="45">
        <v>6.3260019999999999</v>
      </c>
      <c r="T698" s="45">
        <v>0.78300000000000003</v>
      </c>
      <c r="U698" s="45">
        <v>0.6</v>
      </c>
      <c r="V698" s="45">
        <f t="shared" si="20"/>
        <v>5.176564473460799E-3</v>
      </c>
      <c r="W698" s="45">
        <f t="shared" si="21"/>
        <v>0.13482683974623999</v>
      </c>
    </row>
    <row r="699" spans="1:23" x14ac:dyDescent="0.2">
      <c r="A699" s="43">
        <v>29262</v>
      </c>
      <c r="B699" s="43">
        <v>29237</v>
      </c>
      <c r="C699" s="43">
        <v>6210</v>
      </c>
      <c r="D699" s="43">
        <v>6210</v>
      </c>
      <c r="E699" s="43" t="s">
        <v>372</v>
      </c>
      <c r="F699" s="43" t="s">
        <v>478</v>
      </c>
      <c r="G699" s="44">
        <v>2.0141872250700001E-2</v>
      </c>
      <c r="H699" s="44">
        <v>8.1511299999999995E-3</v>
      </c>
      <c r="I699" s="43" t="s">
        <v>405</v>
      </c>
      <c r="J699" s="43" t="s">
        <v>406</v>
      </c>
      <c r="K699" s="43">
        <v>14</v>
      </c>
      <c r="L699" s="43">
        <v>60</v>
      </c>
      <c r="M699" s="43" t="s">
        <v>417</v>
      </c>
      <c r="N699" s="43" t="s">
        <v>418</v>
      </c>
      <c r="O699" s="43" t="s">
        <v>418</v>
      </c>
      <c r="P699" s="44">
        <v>513.77974590700001</v>
      </c>
      <c r="Q699" s="44">
        <v>877.37644572299996</v>
      </c>
      <c r="R699" s="45">
        <v>0.44770799999999999</v>
      </c>
      <c r="S699" s="45">
        <v>6.3260019999999999</v>
      </c>
      <c r="T699" s="45">
        <v>0.78300000000000003</v>
      </c>
      <c r="U699" s="45">
        <v>0.6</v>
      </c>
      <c r="V699" s="45">
        <f t="shared" si="20"/>
        <v>7.9190376587867986E-4</v>
      </c>
      <c r="W699" s="45">
        <f t="shared" si="21"/>
        <v>2.0625625872904001E-2</v>
      </c>
    </row>
    <row r="700" spans="1:23" x14ac:dyDescent="0.2">
      <c r="A700" s="43">
        <v>29731</v>
      </c>
      <c r="B700" s="43">
        <v>29706</v>
      </c>
      <c r="C700" s="43">
        <v>6210</v>
      </c>
      <c r="D700" s="43">
        <v>6210</v>
      </c>
      <c r="E700" s="43" t="s">
        <v>372</v>
      </c>
      <c r="F700" s="43" t="s">
        <v>596</v>
      </c>
      <c r="G700" s="44">
        <v>3.5162401473800003E-4</v>
      </c>
      <c r="H700" s="44">
        <v>1.42297E-4</v>
      </c>
      <c r="I700" s="43" t="s">
        <v>405</v>
      </c>
      <c r="J700" s="43" t="s">
        <v>406</v>
      </c>
      <c r="K700" s="43">
        <v>14</v>
      </c>
      <c r="L700" s="43">
        <v>60</v>
      </c>
      <c r="M700" s="43" t="s">
        <v>417</v>
      </c>
      <c r="N700" s="43" t="s">
        <v>418</v>
      </c>
      <c r="O700" s="43" t="s">
        <v>418</v>
      </c>
      <c r="P700" s="44">
        <v>45.361034606300002</v>
      </c>
      <c r="Q700" s="44">
        <v>15.3166808151</v>
      </c>
      <c r="R700" s="45">
        <v>0.44770799999999999</v>
      </c>
      <c r="S700" s="45">
        <v>6.3260019999999999</v>
      </c>
      <c r="T700" s="45">
        <v>0.78300000000000003</v>
      </c>
      <c r="U700" s="45">
        <v>0.6</v>
      </c>
      <c r="V700" s="45">
        <f t="shared" si="20"/>
        <v>1.3824528644891998E-5</v>
      </c>
      <c r="W700" s="45">
        <f t="shared" si="21"/>
        <v>3.6006844263760003E-4</v>
      </c>
    </row>
    <row r="701" spans="1:23" x14ac:dyDescent="0.2">
      <c r="A701" s="43">
        <v>29734</v>
      </c>
      <c r="B701" s="43">
        <v>29709</v>
      </c>
      <c r="C701" s="43">
        <v>6210</v>
      </c>
      <c r="D701" s="43">
        <v>6210</v>
      </c>
      <c r="E701" s="43" t="s">
        <v>372</v>
      </c>
      <c r="F701" s="43" t="s">
        <v>596</v>
      </c>
      <c r="G701" s="44">
        <v>0.983270917282</v>
      </c>
      <c r="H701" s="44">
        <v>0.39791599999999999</v>
      </c>
      <c r="I701" s="43" t="s">
        <v>405</v>
      </c>
      <c r="J701" s="43" t="s">
        <v>406</v>
      </c>
      <c r="K701" s="43">
        <v>14</v>
      </c>
      <c r="L701" s="43">
        <v>60</v>
      </c>
      <c r="M701" s="43" t="s">
        <v>417</v>
      </c>
      <c r="N701" s="43" t="s">
        <v>418</v>
      </c>
      <c r="O701" s="43" t="s">
        <v>418</v>
      </c>
      <c r="P701" s="44">
        <v>1742.30047137</v>
      </c>
      <c r="Q701" s="44">
        <v>42831.109831900001</v>
      </c>
      <c r="R701" s="45">
        <v>0.44770799999999999</v>
      </c>
      <c r="S701" s="45">
        <v>6.3260019999999999</v>
      </c>
      <c r="T701" s="45">
        <v>0.78300000000000003</v>
      </c>
      <c r="U701" s="45">
        <v>0.6</v>
      </c>
      <c r="V701" s="45">
        <f t="shared" si="20"/>
        <v>3.8658588306575994E-2</v>
      </c>
      <c r="W701" s="45">
        <f t="shared" si="21"/>
        <v>1.0068869647328</v>
      </c>
    </row>
    <row r="702" spans="1:23" x14ac:dyDescent="0.2">
      <c r="A702" s="43">
        <v>29735</v>
      </c>
      <c r="B702" s="43">
        <v>29710</v>
      </c>
      <c r="C702" s="43">
        <v>6210</v>
      </c>
      <c r="D702" s="43">
        <v>6210</v>
      </c>
      <c r="E702" s="43" t="s">
        <v>372</v>
      </c>
      <c r="F702" s="43" t="s">
        <v>596</v>
      </c>
      <c r="G702" s="44">
        <v>2.0977095924700002</v>
      </c>
      <c r="H702" s="44">
        <v>0.84891300000000003</v>
      </c>
      <c r="I702" s="43" t="s">
        <v>405</v>
      </c>
      <c r="J702" s="43" t="s">
        <v>406</v>
      </c>
      <c r="K702" s="43">
        <v>14</v>
      </c>
      <c r="L702" s="43">
        <v>60</v>
      </c>
      <c r="M702" s="43" t="s">
        <v>417</v>
      </c>
      <c r="N702" s="43" t="s">
        <v>418</v>
      </c>
      <c r="O702" s="43" t="s">
        <v>418</v>
      </c>
      <c r="P702" s="44">
        <v>1493.2072580900001</v>
      </c>
      <c r="Q702" s="44">
        <v>91375.864343299996</v>
      </c>
      <c r="R702" s="45">
        <v>0.44770799999999999</v>
      </c>
      <c r="S702" s="45">
        <v>6.3260019999999999</v>
      </c>
      <c r="T702" s="45">
        <v>0.78300000000000003</v>
      </c>
      <c r="U702" s="45">
        <v>0.6</v>
      </c>
      <c r="V702" s="45">
        <f t="shared" si="20"/>
        <v>8.2474135684667993E-2</v>
      </c>
      <c r="W702" s="45">
        <f t="shared" si="21"/>
        <v>2.1480901343304004</v>
      </c>
    </row>
    <row r="703" spans="1:23" x14ac:dyDescent="0.2">
      <c r="A703" s="43">
        <v>29736</v>
      </c>
      <c r="B703" s="43">
        <v>29711</v>
      </c>
      <c r="C703" s="43">
        <v>6210</v>
      </c>
      <c r="D703" s="43">
        <v>6210</v>
      </c>
      <c r="E703" s="43" t="s">
        <v>372</v>
      </c>
      <c r="F703" s="43" t="s">
        <v>596</v>
      </c>
      <c r="G703" s="44">
        <v>1.2421313009799999</v>
      </c>
      <c r="H703" s="44">
        <v>0.50267300000000004</v>
      </c>
      <c r="I703" s="43" t="s">
        <v>405</v>
      </c>
      <c r="J703" s="43" t="s">
        <v>406</v>
      </c>
      <c r="K703" s="43">
        <v>14</v>
      </c>
      <c r="L703" s="43">
        <v>60</v>
      </c>
      <c r="M703" s="43" t="s">
        <v>417</v>
      </c>
      <c r="N703" s="43" t="s">
        <v>418</v>
      </c>
      <c r="O703" s="43" t="s">
        <v>418</v>
      </c>
      <c r="P703" s="44">
        <v>3797.1174600899999</v>
      </c>
      <c r="Q703" s="44">
        <v>54107.023042000001</v>
      </c>
      <c r="R703" s="45">
        <v>0.44770799999999999</v>
      </c>
      <c r="S703" s="45">
        <v>6.3260019999999999</v>
      </c>
      <c r="T703" s="45">
        <v>0.78300000000000003</v>
      </c>
      <c r="U703" s="45">
        <v>0.6</v>
      </c>
      <c r="V703" s="45">
        <f t="shared" si="20"/>
        <v>4.8836006996027997E-2</v>
      </c>
      <c r="W703" s="45">
        <f t="shared" si="21"/>
        <v>1.2719641613384001</v>
      </c>
    </row>
    <row r="704" spans="1:23" x14ac:dyDescent="0.2">
      <c r="A704" s="43">
        <v>29742</v>
      </c>
      <c r="B704" s="43">
        <v>29717</v>
      </c>
      <c r="C704" s="43">
        <v>6210</v>
      </c>
      <c r="D704" s="43">
        <v>6210</v>
      </c>
      <c r="E704" s="43" t="s">
        <v>372</v>
      </c>
      <c r="F704" s="43" t="s">
        <v>596</v>
      </c>
      <c r="G704" s="44">
        <v>0.54307329795399994</v>
      </c>
      <c r="H704" s="44">
        <v>0.219774</v>
      </c>
      <c r="I704" s="43" t="s">
        <v>405</v>
      </c>
      <c r="J704" s="43" t="s">
        <v>406</v>
      </c>
      <c r="K704" s="43">
        <v>14</v>
      </c>
      <c r="L704" s="43">
        <v>60</v>
      </c>
      <c r="M704" s="43" t="s">
        <v>417</v>
      </c>
      <c r="N704" s="43" t="s">
        <v>418</v>
      </c>
      <c r="O704" s="43" t="s">
        <v>418</v>
      </c>
      <c r="P704" s="44">
        <v>1973.0396802400001</v>
      </c>
      <c r="Q704" s="44">
        <v>23656.178233899998</v>
      </c>
      <c r="R704" s="45">
        <v>0.44770799999999999</v>
      </c>
      <c r="S704" s="45">
        <v>6.3260019999999999</v>
      </c>
      <c r="T704" s="45">
        <v>0.78300000000000003</v>
      </c>
      <c r="U704" s="45">
        <v>0.6</v>
      </c>
      <c r="V704" s="45">
        <f t="shared" si="20"/>
        <v>2.1351623424263996E-2</v>
      </c>
      <c r="W704" s="45">
        <f t="shared" si="21"/>
        <v>0.55611630541919999</v>
      </c>
    </row>
    <row r="705" spans="1:23" x14ac:dyDescent="0.2">
      <c r="A705" s="43">
        <v>29744</v>
      </c>
      <c r="B705" s="43">
        <v>29719</v>
      </c>
      <c r="C705" s="43">
        <v>6210</v>
      </c>
      <c r="D705" s="43">
        <v>6210</v>
      </c>
      <c r="E705" s="43" t="s">
        <v>372</v>
      </c>
      <c r="F705" s="43" t="s">
        <v>596</v>
      </c>
      <c r="G705" s="44">
        <v>6.7204019429300002E-2</v>
      </c>
      <c r="H705" s="44">
        <v>2.7196499999999998E-2</v>
      </c>
      <c r="I705" s="43" t="s">
        <v>405</v>
      </c>
      <c r="J705" s="43" t="s">
        <v>406</v>
      </c>
      <c r="K705" s="43">
        <v>14</v>
      </c>
      <c r="L705" s="43">
        <v>60</v>
      </c>
      <c r="M705" s="43" t="s">
        <v>417</v>
      </c>
      <c r="N705" s="43" t="s">
        <v>418</v>
      </c>
      <c r="O705" s="43" t="s">
        <v>418</v>
      </c>
      <c r="P705" s="44">
        <v>510.19369576100001</v>
      </c>
      <c r="Q705" s="44">
        <v>2927.39537673</v>
      </c>
      <c r="R705" s="45">
        <v>0.44770799999999999</v>
      </c>
      <c r="S705" s="45">
        <v>6.3260019999999999</v>
      </c>
      <c r="T705" s="45">
        <v>0.78300000000000003</v>
      </c>
      <c r="U705" s="45">
        <v>0.6</v>
      </c>
      <c r="V705" s="45">
        <f t="shared" si="20"/>
        <v>2.6422116649739993E-3</v>
      </c>
      <c r="W705" s="45">
        <f t="shared" si="21"/>
        <v>6.88180453572E-2</v>
      </c>
    </row>
    <row r="706" spans="1:23" x14ac:dyDescent="0.2">
      <c r="A706" s="43">
        <v>29761</v>
      </c>
      <c r="B706" s="43">
        <v>29736</v>
      </c>
      <c r="C706" s="43">
        <v>6210</v>
      </c>
      <c r="D706" s="43">
        <v>6210</v>
      </c>
      <c r="E706" s="43" t="s">
        <v>372</v>
      </c>
      <c r="F706" s="43" t="s">
        <v>596</v>
      </c>
      <c r="G706" s="44">
        <v>0.31170769230500001</v>
      </c>
      <c r="H706" s="44">
        <v>0.12614400000000001</v>
      </c>
      <c r="I706" s="43" t="s">
        <v>405</v>
      </c>
      <c r="J706" s="43" t="s">
        <v>406</v>
      </c>
      <c r="K706" s="43">
        <v>14</v>
      </c>
      <c r="L706" s="43">
        <v>60</v>
      </c>
      <c r="M706" s="43" t="s">
        <v>417</v>
      </c>
      <c r="N706" s="43" t="s">
        <v>418</v>
      </c>
      <c r="O706" s="43" t="s">
        <v>418</v>
      </c>
      <c r="P706" s="44">
        <v>2437.0506821399999</v>
      </c>
      <c r="Q706" s="44">
        <v>13577.932764900001</v>
      </c>
      <c r="R706" s="45">
        <v>0.44770799999999999</v>
      </c>
      <c r="S706" s="45">
        <v>6.3260019999999999</v>
      </c>
      <c r="T706" s="45">
        <v>0.78300000000000003</v>
      </c>
      <c r="U706" s="45">
        <v>0.6</v>
      </c>
      <c r="V706" s="45">
        <f t="shared" si="20"/>
        <v>1.2255222115583999E-2</v>
      </c>
      <c r="W706" s="45">
        <f t="shared" si="21"/>
        <v>0.31919487851520006</v>
      </c>
    </row>
    <row r="707" spans="1:23" x14ac:dyDescent="0.2">
      <c r="A707" s="43">
        <v>29766</v>
      </c>
      <c r="B707" s="43">
        <v>29741</v>
      </c>
      <c r="C707" s="43">
        <v>6210</v>
      </c>
      <c r="D707" s="43">
        <v>6210</v>
      </c>
      <c r="E707" s="43" t="s">
        <v>372</v>
      </c>
      <c r="F707" s="43" t="s">
        <v>596</v>
      </c>
      <c r="G707" s="44">
        <v>0.41013219706600001</v>
      </c>
      <c r="H707" s="44">
        <v>0.16597500000000001</v>
      </c>
      <c r="I707" s="43" t="s">
        <v>405</v>
      </c>
      <c r="J707" s="43" t="s">
        <v>406</v>
      </c>
      <c r="K707" s="43">
        <v>14</v>
      </c>
      <c r="L707" s="43">
        <v>60</v>
      </c>
      <c r="M707" s="43" t="s">
        <v>417</v>
      </c>
      <c r="N707" s="43" t="s">
        <v>418</v>
      </c>
      <c r="O707" s="43" t="s">
        <v>418</v>
      </c>
      <c r="P707" s="44">
        <v>1897.2642731999999</v>
      </c>
      <c r="Q707" s="44">
        <v>17865.287042799999</v>
      </c>
      <c r="R707" s="45">
        <v>0.44770799999999999</v>
      </c>
      <c r="S707" s="45">
        <v>6.3260019999999999</v>
      </c>
      <c r="T707" s="45">
        <v>0.78300000000000003</v>
      </c>
      <c r="U707" s="45">
        <v>0.6</v>
      </c>
      <c r="V707" s="45">
        <f t="shared" ref="V707:V770" si="22">H707*R707*(1-T707)</f>
        <v>1.6124908760099997E-2</v>
      </c>
      <c r="W707" s="45">
        <f t="shared" ref="W707:W770" si="23">H707*S707*(1-U707)</f>
        <v>0.41998327278000008</v>
      </c>
    </row>
    <row r="708" spans="1:23" x14ac:dyDescent="0.2">
      <c r="A708" s="43">
        <v>30147</v>
      </c>
      <c r="B708" s="43">
        <v>30135</v>
      </c>
      <c r="C708" s="43">
        <v>6210</v>
      </c>
      <c r="D708" s="43">
        <v>6210</v>
      </c>
      <c r="E708" s="43" t="s">
        <v>372</v>
      </c>
      <c r="F708" s="43" t="s">
        <v>606</v>
      </c>
      <c r="G708" s="44">
        <v>1.08338557944</v>
      </c>
      <c r="H708" s="44">
        <v>0.43843100000000002</v>
      </c>
      <c r="I708" s="43" t="s">
        <v>405</v>
      </c>
      <c r="J708" s="43" t="s">
        <v>406</v>
      </c>
      <c r="K708" s="43">
        <v>14</v>
      </c>
      <c r="L708" s="43">
        <v>60</v>
      </c>
      <c r="M708" s="43" t="s">
        <v>417</v>
      </c>
      <c r="N708" s="43" t="s">
        <v>418</v>
      </c>
      <c r="O708" s="43" t="s">
        <v>418</v>
      </c>
      <c r="P708" s="44">
        <v>1568.1674692700001</v>
      </c>
      <c r="Q708" s="44">
        <v>47192.087071499998</v>
      </c>
      <c r="R708" s="45">
        <v>0.44770799999999999</v>
      </c>
      <c r="S708" s="45">
        <v>6.3260019999999999</v>
      </c>
      <c r="T708" s="45">
        <v>0.78300000000000003</v>
      </c>
      <c r="U708" s="45">
        <v>0.6</v>
      </c>
      <c r="V708" s="45">
        <f t="shared" si="22"/>
        <v>4.2594727354115999E-2</v>
      </c>
      <c r="W708" s="45">
        <f t="shared" si="23"/>
        <v>1.1094061531448001</v>
      </c>
    </row>
    <row r="709" spans="1:23" x14ac:dyDescent="0.2">
      <c r="A709" s="43">
        <v>30148</v>
      </c>
      <c r="B709" s="43">
        <v>30136</v>
      </c>
      <c r="C709" s="43">
        <v>6210</v>
      </c>
      <c r="D709" s="43">
        <v>6210</v>
      </c>
      <c r="E709" s="43" t="s">
        <v>372</v>
      </c>
      <c r="F709" s="43" t="s">
        <v>606</v>
      </c>
      <c r="G709" s="44">
        <v>0.25376760349600003</v>
      </c>
      <c r="H709" s="44">
        <v>0.102696</v>
      </c>
      <c r="I709" s="43" t="s">
        <v>405</v>
      </c>
      <c r="J709" s="43" t="s">
        <v>406</v>
      </c>
      <c r="K709" s="43">
        <v>14</v>
      </c>
      <c r="L709" s="43">
        <v>60</v>
      </c>
      <c r="M709" s="43" t="s">
        <v>417</v>
      </c>
      <c r="N709" s="43" t="s">
        <v>418</v>
      </c>
      <c r="O709" s="43" t="s">
        <v>418</v>
      </c>
      <c r="P709" s="44">
        <v>1427.0522515499999</v>
      </c>
      <c r="Q709" s="44">
        <v>11054.0725919</v>
      </c>
      <c r="R709" s="45">
        <v>0.44770799999999999</v>
      </c>
      <c r="S709" s="45">
        <v>6.3260019999999999</v>
      </c>
      <c r="T709" s="45">
        <v>0.78300000000000003</v>
      </c>
      <c r="U709" s="45">
        <v>0.6</v>
      </c>
      <c r="V709" s="45">
        <f t="shared" si="22"/>
        <v>9.9771871066559985E-3</v>
      </c>
      <c r="W709" s="45">
        <f t="shared" si="23"/>
        <v>0.25986204055680001</v>
      </c>
    </row>
    <row r="710" spans="1:23" x14ac:dyDescent="0.2">
      <c r="A710" s="43">
        <v>30199</v>
      </c>
      <c r="B710" s="43">
        <v>30199</v>
      </c>
      <c r="C710" s="43">
        <v>6210</v>
      </c>
      <c r="D710" s="43">
        <v>6210</v>
      </c>
      <c r="E710" s="43" t="s">
        <v>372</v>
      </c>
      <c r="F710" s="43" t="s">
        <v>404</v>
      </c>
      <c r="G710" s="44">
        <v>2.9154115098500001E-2</v>
      </c>
      <c r="H710" s="44">
        <v>1.1798299999999999E-2</v>
      </c>
      <c r="I710" s="43" t="s">
        <v>405</v>
      </c>
      <c r="J710" s="43" t="s">
        <v>406</v>
      </c>
      <c r="K710" s="43">
        <v>14</v>
      </c>
      <c r="L710" s="43">
        <v>60</v>
      </c>
      <c r="M710" s="43" t="s">
        <v>417</v>
      </c>
      <c r="N710" s="43" t="s">
        <v>418</v>
      </c>
      <c r="O710" s="43" t="s">
        <v>418</v>
      </c>
      <c r="P710" s="44">
        <v>1410.6165605399999</v>
      </c>
      <c r="Q710" s="44">
        <v>1269.94817388</v>
      </c>
      <c r="R710" s="45">
        <v>0.44770799999999999</v>
      </c>
      <c r="S710" s="45">
        <v>6.3260019999999999</v>
      </c>
      <c r="T710" s="45">
        <v>0.78300000000000003</v>
      </c>
      <c r="U710" s="45">
        <v>0.6</v>
      </c>
      <c r="V710" s="45">
        <f t="shared" si="22"/>
        <v>1.1462359453187996E-3</v>
      </c>
      <c r="W710" s="45">
        <f t="shared" si="23"/>
        <v>2.9854427758639997E-2</v>
      </c>
    </row>
    <row r="711" spans="1:23" x14ac:dyDescent="0.2">
      <c r="A711" s="43">
        <v>30200</v>
      </c>
      <c r="B711" s="43">
        <v>30200</v>
      </c>
      <c r="C711" s="43">
        <v>6210</v>
      </c>
      <c r="D711" s="43">
        <v>6210</v>
      </c>
      <c r="E711" s="43" t="s">
        <v>372</v>
      </c>
      <c r="F711" s="43" t="s">
        <v>404</v>
      </c>
      <c r="G711" s="44">
        <v>1.8252269293500001</v>
      </c>
      <c r="H711" s="44">
        <v>0.73864300000000005</v>
      </c>
      <c r="I711" s="43" t="s">
        <v>405</v>
      </c>
      <c r="J711" s="43" t="s">
        <v>406</v>
      </c>
      <c r="K711" s="43">
        <v>14</v>
      </c>
      <c r="L711" s="43">
        <v>60</v>
      </c>
      <c r="M711" s="43" t="s">
        <v>417</v>
      </c>
      <c r="N711" s="43" t="s">
        <v>418</v>
      </c>
      <c r="O711" s="43" t="s">
        <v>418</v>
      </c>
      <c r="P711" s="44">
        <v>4388.7900876800004</v>
      </c>
      <c r="Q711" s="44">
        <v>79506.567015199995</v>
      </c>
      <c r="R711" s="45">
        <v>0.44770799999999999</v>
      </c>
      <c r="S711" s="45">
        <v>6.3260019999999999</v>
      </c>
      <c r="T711" s="45">
        <v>0.78300000000000003</v>
      </c>
      <c r="U711" s="45">
        <v>0.6</v>
      </c>
      <c r="V711" s="45">
        <f t="shared" si="22"/>
        <v>7.176111451294799E-2</v>
      </c>
      <c r="W711" s="45">
        <f t="shared" si="23"/>
        <v>1.8690628381144003</v>
      </c>
    </row>
    <row r="712" spans="1:23" x14ac:dyDescent="0.2">
      <c r="A712" s="43">
        <v>30204</v>
      </c>
      <c r="B712" s="43">
        <v>30204</v>
      </c>
      <c r="C712" s="43">
        <v>6210</v>
      </c>
      <c r="D712" s="43">
        <v>6210</v>
      </c>
      <c r="E712" s="43" t="s">
        <v>372</v>
      </c>
      <c r="F712" s="43" t="s">
        <v>404</v>
      </c>
      <c r="G712" s="44">
        <v>9.6057409470300004E-2</v>
      </c>
      <c r="H712" s="44">
        <v>3.8873100000000001E-2</v>
      </c>
      <c r="I712" s="43" t="s">
        <v>405</v>
      </c>
      <c r="J712" s="43" t="s">
        <v>406</v>
      </c>
      <c r="K712" s="43">
        <v>14</v>
      </c>
      <c r="L712" s="43">
        <v>60</v>
      </c>
      <c r="M712" s="43" t="s">
        <v>417</v>
      </c>
      <c r="N712" s="43" t="s">
        <v>418</v>
      </c>
      <c r="O712" s="43" t="s">
        <v>418</v>
      </c>
      <c r="P712" s="44">
        <v>762.33959362899998</v>
      </c>
      <c r="Q712" s="44">
        <v>4184.2440194999999</v>
      </c>
      <c r="R712" s="45">
        <v>0.44770799999999999</v>
      </c>
      <c r="S712" s="45">
        <v>6.3260019999999999</v>
      </c>
      <c r="T712" s="45">
        <v>0.78300000000000003</v>
      </c>
      <c r="U712" s="45">
        <v>0.6</v>
      </c>
      <c r="V712" s="45">
        <f t="shared" si="22"/>
        <v>3.7766241344915994E-3</v>
      </c>
      <c r="W712" s="45">
        <f t="shared" si="23"/>
        <v>9.8364523338480003E-2</v>
      </c>
    </row>
    <row r="713" spans="1:23" x14ac:dyDescent="0.2">
      <c r="A713" s="43">
        <v>30207</v>
      </c>
      <c r="B713" s="43">
        <v>30207</v>
      </c>
      <c r="C713" s="43">
        <v>6210</v>
      </c>
      <c r="D713" s="43">
        <v>6210</v>
      </c>
      <c r="E713" s="43" t="s">
        <v>372</v>
      </c>
      <c r="F713" s="43" t="s">
        <v>404</v>
      </c>
      <c r="G713" s="44">
        <v>1.22587361681E-2</v>
      </c>
      <c r="H713" s="44">
        <v>4.9609299999999997E-3</v>
      </c>
      <c r="I713" s="43" t="s">
        <v>405</v>
      </c>
      <c r="J713" s="43" t="s">
        <v>406</v>
      </c>
      <c r="K713" s="43">
        <v>14</v>
      </c>
      <c r="L713" s="43">
        <v>60</v>
      </c>
      <c r="M713" s="43" t="s">
        <v>417</v>
      </c>
      <c r="N713" s="43" t="s">
        <v>418</v>
      </c>
      <c r="O713" s="43" t="s">
        <v>418</v>
      </c>
      <c r="P713" s="44">
        <v>209.18150562299999</v>
      </c>
      <c r="Q713" s="44">
        <v>533.98841152399996</v>
      </c>
      <c r="R713" s="45">
        <v>0.44770799999999999</v>
      </c>
      <c r="S713" s="45">
        <v>6.3260019999999999</v>
      </c>
      <c r="T713" s="45">
        <v>0.78300000000000003</v>
      </c>
      <c r="U713" s="45">
        <v>0.6</v>
      </c>
      <c r="V713" s="45">
        <f t="shared" si="22"/>
        <v>4.8196742651147997E-4</v>
      </c>
      <c r="W713" s="45">
        <f t="shared" si="23"/>
        <v>1.2553141240743998E-2</v>
      </c>
    </row>
    <row r="714" spans="1:23" x14ac:dyDescent="0.2">
      <c r="A714" s="43">
        <v>30232</v>
      </c>
      <c r="B714" s="43">
        <v>30232</v>
      </c>
      <c r="C714" s="43">
        <v>6210</v>
      </c>
      <c r="D714" s="43">
        <v>6210</v>
      </c>
      <c r="E714" s="43" t="s">
        <v>372</v>
      </c>
      <c r="F714" s="43" t="s">
        <v>404</v>
      </c>
      <c r="G714" s="44">
        <v>3.74574060418E-2</v>
      </c>
      <c r="H714" s="44">
        <v>1.51585E-2</v>
      </c>
      <c r="I714" s="43" t="s">
        <v>405</v>
      </c>
      <c r="J714" s="43" t="s">
        <v>406</v>
      </c>
      <c r="K714" s="43">
        <v>14</v>
      </c>
      <c r="L714" s="43">
        <v>60</v>
      </c>
      <c r="M714" s="43" t="s">
        <v>417</v>
      </c>
      <c r="N714" s="43" t="s">
        <v>418</v>
      </c>
      <c r="O714" s="43" t="s">
        <v>418</v>
      </c>
      <c r="P714" s="44">
        <v>201.770006443</v>
      </c>
      <c r="Q714" s="44">
        <v>1631.6380806100001</v>
      </c>
      <c r="R714" s="45">
        <v>0.44770799999999999</v>
      </c>
      <c r="S714" s="45">
        <v>6.3260019999999999</v>
      </c>
      <c r="T714" s="45">
        <v>0.78300000000000003</v>
      </c>
      <c r="U714" s="45">
        <v>0.6</v>
      </c>
      <c r="V714" s="45">
        <f t="shared" si="22"/>
        <v>1.4726882328059997E-3</v>
      </c>
      <c r="W714" s="45">
        <f t="shared" si="23"/>
        <v>3.8357080526800001E-2</v>
      </c>
    </row>
    <row r="715" spans="1:23" x14ac:dyDescent="0.2">
      <c r="A715" s="43">
        <v>30235</v>
      </c>
      <c r="B715" s="43">
        <v>30235</v>
      </c>
      <c r="C715" s="43">
        <v>6210</v>
      </c>
      <c r="D715" s="43">
        <v>6210</v>
      </c>
      <c r="E715" s="43" t="s">
        <v>372</v>
      </c>
      <c r="F715" s="43" t="s">
        <v>404</v>
      </c>
      <c r="G715" s="44">
        <v>0.21503855713100001</v>
      </c>
      <c r="H715" s="44">
        <v>8.7023000000000003E-2</v>
      </c>
      <c r="I715" s="43" t="s">
        <v>405</v>
      </c>
      <c r="J715" s="43" t="s">
        <v>406</v>
      </c>
      <c r="K715" s="43">
        <v>14</v>
      </c>
      <c r="L715" s="43">
        <v>60</v>
      </c>
      <c r="M715" s="43" t="s">
        <v>417</v>
      </c>
      <c r="N715" s="43" t="s">
        <v>418</v>
      </c>
      <c r="O715" s="43" t="s">
        <v>418</v>
      </c>
      <c r="P715" s="44">
        <v>1085.9956938400001</v>
      </c>
      <c r="Q715" s="44">
        <v>9367.0420803300003</v>
      </c>
      <c r="R715" s="45">
        <v>0.44770799999999999</v>
      </c>
      <c r="S715" s="45">
        <v>6.3260019999999999</v>
      </c>
      <c r="T715" s="45">
        <v>0.78300000000000003</v>
      </c>
      <c r="U715" s="45">
        <v>0.6</v>
      </c>
      <c r="V715" s="45">
        <f t="shared" si="22"/>
        <v>8.4545138426279989E-3</v>
      </c>
      <c r="W715" s="45">
        <f t="shared" si="23"/>
        <v>0.22020306881840002</v>
      </c>
    </row>
    <row r="716" spans="1:23" x14ac:dyDescent="0.2">
      <c r="A716" s="43">
        <v>30242</v>
      </c>
      <c r="B716" s="43">
        <v>30242</v>
      </c>
      <c r="C716" s="43">
        <v>6210</v>
      </c>
      <c r="D716" s="43">
        <v>6210</v>
      </c>
      <c r="E716" s="43" t="s">
        <v>372</v>
      </c>
      <c r="F716" s="43" t="s">
        <v>404</v>
      </c>
      <c r="G716" s="44">
        <v>0.37531262444699998</v>
      </c>
      <c r="H716" s="44">
        <v>0.15188399999999999</v>
      </c>
      <c r="I716" s="43" t="s">
        <v>405</v>
      </c>
      <c r="J716" s="43" t="s">
        <v>406</v>
      </c>
      <c r="K716" s="43">
        <v>14</v>
      </c>
      <c r="L716" s="43">
        <v>60</v>
      </c>
      <c r="M716" s="43" t="s">
        <v>417</v>
      </c>
      <c r="N716" s="43" t="s">
        <v>418</v>
      </c>
      <c r="O716" s="43" t="s">
        <v>418</v>
      </c>
      <c r="P716" s="44">
        <v>633.66269314099998</v>
      </c>
      <c r="Q716" s="44">
        <v>16348.5525265</v>
      </c>
      <c r="R716" s="45">
        <v>0.44770799999999999</v>
      </c>
      <c r="S716" s="45">
        <v>6.3260019999999999</v>
      </c>
      <c r="T716" s="45">
        <v>0.78300000000000003</v>
      </c>
      <c r="U716" s="45">
        <v>0.6</v>
      </c>
      <c r="V716" s="45">
        <f t="shared" si="22"/>
        <v>1.4755930966223997E-2</v>
      </c>
      <c r="W716" s="45">
        <f t="shared" si="23"/>
        <v>0.38432739510719999</v>
      </c>
    </row>
    <row r="717" spans="1:23" x14ac:dyDescent="0.2">
      <c r="A717" s="43">
        <v>30298</v>
      </c>
      <c r="B717" s="43">
        <v>30298</v>
      </c>
      <c r="C717" s="43">
        <v>6210</v>
      </c>
      <c r="D717" s="43">
        <v>6210</v>
      </c>
      <c r="E717" s="43" t="s">
        <v>372</v>
      </c>
      <c r="F717" s="43" t="s">
        <v>426</v>
      </c>
      <c r="G717" s="44">
        <v>2.4285743590400002</v>
      </c>
      <c r="H717" s="44">
        <v>0.98280900000000004</v>
      </c>
      <c r="I717" s="43" t="s">
        <v>405</v>
      </c>
      <c r="J717" s="43" t="s">
        <v>406</v>
      </c>
      <c r="K717" s="43">
        <v>14</v>
      </c>
      <c r="L717" s="43">
        <v>60</v>
      </c>
      <c r="M717" s="43" t="s">
        <v>417</v>
      </c>
      <c r="N717" s="43" t="s">
        <v>418</v>
      </c>
      <c r="O717" s="43" t="s">
        <v>418</v>
      </c>
      <c r="P717" s="44">
        <v>3140.7244250399999</v>
      </c>
      <c r="Q717" s="44">
        <v>105788.27592499999</v>
      </c>
      <c r="R717" s="45">
        <v>0.44770799999999999</v>
      </c>
      <c r="S717" s="45">
        <v>6.3260019999999999</v>
      </c>
      <c r="T717" s="45">
        <v>0.78300000000000003</v>
      </c>
      <c r="U717" s="45">
        <v>0.6</v>
      </c>
      <c r="V717" s="45">
        <f t="shared" si="22"/>
        <v>9.5482485034523987E-2</v>
      </c>
      <c r="W717" s="45">
        <f t="shared" si="23"/>
        <v>2.4869006798472002</v>
      </c>
    </row>
    <row r="718" spans="1:23" x14ac:dyDescent="0.2">
      <c r="A718" s="43">
        <v>30300</v>
      </c>
      <c r="B718" s="43">
        <v>30300</v>
      </c>
      <c r="C718" s="43">
        <v>6210</v>
      </c>
      <c r="D718" s="43">
        <v>6210</v>
      </c>
      <c r="E718" s="43" t="s">
        <v>372</v>
      </c>
      <c r="F718" s="43" t="s">
        <v>426</v>
      </c>
      <c r="G718" s="44">
        <v>0.16404767937699999</v>
      </c>
      <c r="H718" s="44">
        <v>6.6387699999999994E-2</v>
      </c>
      <c r="I718" s="43" t="s">
        <v>405</v>
      </c>
      <c r="J718" s="43" t="s">
        <v>406</v>
      </c>
      <c r="K718" s="43">
        <v>14</v>
      </c>
      <c r="L718" s="43">
        <v>60</v>
      </c>
      <c r="M718" s="43" t="s">
        <v>417</v>
      </c>
      <c r="N718" s="43" t="s">
        <v>418</v>
      </c>
      <c r="O718" s="43" t="s">
        <v>418</v>
      </c>
      <c r="P718" s="44">
        <v>657.468854416</v>
      </c>
      <c r="Q718" s="44">
        <v>7145.8883300199996</v>
      </c>
      <c r="R718" s="45">
        <v>0.44770799999999999</v>
      </c>
      <c r="S718" s="45">
        <v>6.3260019999999999</v>
      </c>
      <c r="T718" s="45">
        <v>0.78300000000000003</v>
      </c>
      <c r="U718" s="45">
        <v>0.6</v>
      </c>
      <c r="V718" s="45">
        <f t="shared" si="22"/>
        <v>6.4497400529771988E-3</v>
      </c>
      <c r="W718" s="45">
        <f t="shared" si="23"/>
        <v>0.16798748919015999</v>
      </c>
    </row>
    <row r="719" spans="1:23" x14ac:dyDescent="0.2">
      <c r="A719" s="43">
        <v>30304</v>
      </c>
      <c r="B719" s="43">
        <v>30304</v>
      </c>
      <c r="C719" s="43">
        <v>6210</v>
      </c>
      <c r="D719" s="43">
        <v>6210</v>
      </c>
      <c r="E719" s="43" t="s">
        <v>372</v>
      </c>
      <c r="F719" s="43" t="s">
        <v>426</v>
      </c>
      <c r="G719" s="44">
        <v>1.02592098891E-2</v>
      </c>
      <c r="H719" s="44">
        <v>4.15176E-3</v>
      </c>
      <c r="I719" s="43" t="s">
        <v>405</v>
      </c>
      <c r="J719" s="43" t="s">
        <v>406</v>
      </c>
      <c r="K719" s="43">
        <v>14</v>
      </c>
      <c r="L719" s="43">
        <v>60</v>
      </c>
      <c r="M719" s="43" t="s">
        <v>417</v>
      </c>
      <c r="N719" s="43" t="s">
        <v>418</v>
      </c>
      <c r="O719" s="43" t="s">
        <v>418</v>
      </c>
      <c r="P719" s="44">
        <v>378.54871926800001</v>
      </c>
      <c r="Q719" s="44">
        <v>446.88939520700001</v>
      </c>
      <c r="R719" s="45">
        <v>0.44770799999999999</v>
      </c>
      <c r="S719" s="45">
        <v>6.3260019999999999</v>
      </c>
      <c r="T719" s="45">
        <v>0.78300000000000003</v>
      </c>
      <c r="U719" s="45">
        <v>0.6</v>
      </c>
      <c r="V719" s="45">
        <f t="shared" si="22"/>
        <v>4.0335442803935995E-4</v>
      </c>
      <c r="W719" s="45">
        <f t="shared" si="23"/>
        <v>1.0505616825408001E-2</v>
      </c>
    </row>
    <row r="720" spans="1:23" x14ac:dyDescent="0.2">
      <c r="A720" s="43">
        <v>30336</v>
      </c>
      <c r="B720" s="43">
        <v>30336</v>
      </c>
      <c r="C720" s="43">
        <v>6210</v>
      </c>
      <c r="D720" s="43">
        <v>6210</v>
      </c>
      <c r="E720" s="43" t="s">
        <v>372</v>
      </c>
      <c r="F720" s="43" t="s">
        <v>426</v>
      </c>
      <c r="G720" s="44">
        <v>0.12951048004599999</v>
      </c>
      <c r="H720" s="44">
        <v>5.2410999999999999E-2</v>
      </c>
      <c r="I720" s="43" t="s">
        <v>405</v>
      </c>
      <c r="J720" s="43" t="s">
        <v>406</v>
      </c>
      <c r="K720" s="43">
        <v>14</v>
      </c>
      <c r="L720" s="43">
        <v>60</v>
      </c>
      <c r="M720" s="43" t="s">
        <v>417</v>
      </c>
      <c r="N720" s="43" t="s">
        <v>418</v>
      </c>
      <c r="O720" s="43" t="s">
        <v>418</v>
      </c>
      <c r="P720" s="44">
        <v>882.52111500199999</v>
      </c>
      <c r="Q720" s="44">
        <v>5641.4539449100002</v>
      </c>
      <c r="R720" s="45">
        <v>0.44770799999999999</v>
      </c>
      <c r="S720" s="45">
        <v>6.3260019999999999</v>
      </c>
      <c r="T720" s="45">
        <v>0.78300000000000003</v>
      </c>
      <c r="U720" s="45">
        <v>0.6</v>
      </c>
      <c r="V720" s="45">
        <f t="shared" si="22"/>
        <v>5.0918668053959995E-3</v>
      </c>
      <c r="W720" s="45">
        <f t="shared" si="23"/>
        <v>0.13262083632880001</v>
      </c>
    </row>
    <row r="721" spans="1:23" x14ac:dyDescent="0.2">
      <c r="A721" s="43">
        <v>30341</v>
      </c>
      <c r="B721" s="43">
        <v>30341</v>
      </c>
      <c r="C721" s="43">
        <v>6210</v>
      </c>
      <c r="D721" s="43">
        <v>6210</v>
      </c>
      <c r="E721" s="43" t="s">
        <v>372</v>
      </c>
      <c r="F721" s="43" t="s">
        <v>426</v>
      </c>
      <c r="G721" s="44">
        <v>3.3303291695099997E-2</v>
      </c>
      <c r="H721" s="44">
        <v>1.34774E-2</v>
      </c>
      <c r="I721" s="43" t="s">
        <v>405</v>
      </c>
      <c r="J721" s="43" t="s">
        <v>406</v>
      </c>
      <c r="K721" s="43">
        <v>14</v>
      </c>
      <c r="L721" s="43">
        <v>60</v>
      </c>
      <c r="M721" s="43" t="s">
        <v>417</v>
      </c>
      <c r="N721" s="43" t="s">
        <v>418</v>
      </c>
      <c r="O721" s="43" t="s">
        <v>418</v>
      </c>
      <c r="P721" s="44">
        <v>1100.4237317499999</v>
      </c>
      <c r="Q721" s="44">
        <v>1450.6855834800001</v>
      </c>
      <c r="R721" s="45">
        <v>0.44770799999999999</v>
      </c>
      <c r="S721" s="45">
        <v>6.3260019999999999</v>
      </c>
      <c r="T721" s="45">
        <v>0.78300000000000003</v>
      </c>
      <c r="U721" s="45">
        <v>0.6</v>
      </c>
      <c r="V721" s="45">
        <f t="shared" si="22"/>
        <v>1.3093649364263999E-3</v>
      </c>
      <c r="W721" s="45">
        <f t="shared" si="23"/>
        <v>3.4103223741920007E-2</v>
      </c>
    </row>
    <row r="722" spans="1:23" x14ac:dyDescent="0.2">
      <c r="A722" s="43">
        <v>30426</v>
      </c>
      <c r="B722" s="43">
        <v>30348</v>
      </c>
      <c r="C722" s="43">
        <v>6210</v>
      </c>
      <c r="D722" s="43">
        <v>6210</v>
      </c>
      <c r="E722" s="43" t="s">
        <v>372</v>
      </c>
      <c r="F722" s="43" t="s">
        <v>426</v>
      </c>
      <c r="G722" s="44">
        <v>0.74794490606300001</v>
      </c>
      <c r="H722" s="44">
        <v>0.30268299999999998</v>
      </c>
      <c r="I722" s="43" t="s">
        <v>405</v>
      </c>
      <c r="J722" s="43" t="s">
        <v>406</v>
      </c>
      <c r="K722" s="43">
        <v>14</v>
      </c>
      <c r="L722" s="43">
        <v>60</v>
      </c>
      <c r="M722" s="43" t="s">
        <v>417</v>
      </c>
      <c r="N722" s="43" t="s">
        <v>418</v>
      </c>
      <c r="O722" s="43" t="s">
        <v>418</v>
      </c>
      <c r="P722" s="44">
        <v>1332.4609679600001</v>
      </c>
      <c r="Q722" s="44">
        <v>32580.349786300001</v>
      </c>
      <c r="R722" s="45">
        <v>0.44770799999999999</v>
      </c>
      <c r="S722" s="45">
        <v>6.3260019999999999</v>
      </c>
      <c r="T722" s="45">
        <v>0.78300000000000003</v>
      </c>
      <c r="U722" s="45">
        <v>0.6</v>
      </c>
      <c r="V722" s="45">
        <f t="shared" si="22"/>
        <v>2.9406451322387995E-2</v>
      </c>
      <c r="W722" s="45">
        <f t="shared" si="23"/>
        <v>0.76590930534639989</v>
      </c>
    </row>
    <row r="723" spans="1:23" x14ac:dyDescent="0.2">
      <c r="A723" s="43">
        <v>30539</v>
      </c>
      <c r="B723" s="43">
        <v>30461</v>
      </c>
      <c r="C723" s="43">
        <v>6215</v>
      </c>
      <c r="D723" s="43">
        <v>6215</v>
      </c>
      <c r="E723" s="43" t="s">
        <v>372</v>
      </c>
      <c r="F723" s="43" t="s">
        <v>478</v>
      </c>
      <c r="G723" s="44">
        <v>5.3557144624899999</v>
      </c>
      <c r="H723" s="44">
        <v>2.1673800000000001</v>
      </c>
      <c r="I723" s="43" t="s">
        <v>405</v>
      </c>
      <c r="J723" s="43" t="s">
        <v>406</v>
      </c>
      <c r="K723" s="43">
        <v>16</v>
      </c>
      <c r="L723" s="43">
        <v>60</v>
      </c>
      <c r="M723" s="43" t="s">
        <v>417</v>
      </c>
      <c r="N723" s="43" t="s">
        <v>622</v>
      </c>
      <c r="O723" s="43" t="s">
        <v>443</v>
      </c>
      <c r="P723" s="44">
        <v>3331.9896124799998</v>
      </c>
      <c r="Q723" s="44">
        <v>233293.98880699999</v>
      </c>
      <c r="R723" s="45">
        <v>0.78656000000000004</v>
      </c>
      <c r="S723" s="45">
        <v>7.079313</v>
      </c>
      <c r="T723" s="45">
        <v>0.78300000000000003</v>
      </c>
      <c r="U723" s="45">
        <v>0.6</v>
      </c>
      <c r="V723" s="45">
        <f t="shared" si="22"/>
        <v>0.36993604757760001</v>
      </c>
      <c r="W723" s="45">
        <f t="shared" si="23"/>
        <v>6.1374245639760012</v>
      </c>
    </row>
    <row r="724" spans="1:23" x14ac:dyDescent="0.2">
      <c r="A724" s="43">
        <v>30974</v>
      </c>
      <c r="B724" s="43">
        <v>30908</v>
      </c>
      <c r="C724" s="43">
        <v>6215</v>
      </c>
      <c r="D724" s="43">
        <v>6215</v>
      </c>
      <c r="E724" s="43" t="s">
        <v>372</v>
      </c>
      <c r="F724" s="43" t="s">
        <v>596</v>
      </c>
      <c r="G724" s="44">
        <v>0.19475290348400001</v>
      </c>
      <c r="H724" s="44">
        <v>7.88137E-2</v>
      </c>
      <c r="I724" s="43" t="s">
        <v>405</v>
      </c>
      <c r="J724" s="43" t="s">
        <v>406</v>
      </c>
      <c r="K724" s="43">
        <v>16</v>
      </c>
      <c r="L724" s="43">
        <v>60</v>
      </c>
      <c r="M724" s="43" t="s">
        <v>417</v>
      </c>
      <c r="N724" s="43" t="s">
        <v>622</v>
      </c>
      <c r="O724" s="43" t="s">
        <v>443</v>
      </c>
      <c r="P724" s="44">
        <v>1484.8260688400001</v>
      </c>
      <c r="Q724" s="44">
        <v>8483.4025420399994</v>
      </c>
      <c r="R724" s="45">
        <v>0.78656000000000004</v>
      </c>
      <c r="S724" s="45">
        <v>7.079313</v>
      </c>
      <c r="T724" s="45">
        <v>0.78300000000000003</v>
      </c>
      <c r="U724" s="45">
        <v>0.6</v>
      </c>
      <c r="V724" s="45">
        <f t="shared" si="22"/>
        <v>1.3452199740223998E-2</v>
      </c>
      <c r="W724" s="45">
        <f t="shared" si="23"/>
        <v>0.22317874039524002</v>
      </c>
    </row>
    <row r="725" spans="1:23" x14ac:dyDescent="0.2">
      <c r="A725" s="43">
        <v>30976</v>
      </c>
      <c r="B725" s="43">
        <v>30910</v>
      </c>
      <c r="C725" s="43">
        <v>6215</v>
      </c>
      <c r="D725" s="43">
        <v>6215</v>
      </c>
      <c r="E725" s="43" t="s">
        <v>372</v>
      </c>
      <c r="F725" s="43" t="s">
        <v>596</v>
      </c>
      <c r="G725" s="44">
        <v>0.132617918965</v>
      </c>
      <c r="H725" s="44">
        <v>5.3668599999999997E-2</v>
      </c>
      <c r="I725" s="43" t="s">
        <v>405</v>
      </c>
      <c r="J725" s="43" t="s">
        <v>406</v>
      </c>
      <c r="K725" s="43">
        <v>16</v>
      </c>
      <c r="L725" s="43">
        <v>60</v>
      </c>
      <c r="M725" s="43" t="s">
        <v>417</v>
      </c>
      <c r="N725" s="43" t="s">
        <v>622</v>
      </c>
      <c r="O725" s="43" t="s">
        <v>443</v>
      </c>
      <c r="P725" s="44">
        <v>1431.24977919</v>
      </c>
      <c r="Q725" s="44">
        <v>5776.8134427900004</v>
      </c>
      <c r="R725" s="45">
        <v>0.78656000000000004</v>
      </c>
      <c r="S725" s="45">
        <v>7.079313</v>
      </c>
      <c r="T725" s="45">
        <v>0.78300000000000003</v>
      </c>
      <c r="U725" s="45">
        <v>0.6</v>
      </c>
      <c r="V725" s="45">
        <f t="shared" si="22"/>
        <v>9.1603455614719977E-3</v>
      </c>
      <c r="W725" s="45">
        <f t="shared" si="23"/>
        <v>0.15197472706872001</v>
      </c>
    </row>
    <row r="726" spans="1:23" x14ac:dyDescent="0.2">
      <c r="A726" s="43">
        <v>30977</v>
      </c>
      <c r="B726" s="43">
        <v>30911</v>
      </c>
      <c r="C726" s="43">
        <v>6215</v>
      </c>
      <c r="D726" s="43">
        <v>6215</v>
      </c>
      <c r="E726" s="43" t="s">
        <v>372</v>
      </c>
      <c r="F726" s="43" t="s">
        <v>596</v>
      </c>
      <c r="G726" s="44">
        <v>0.28358470347800002</v>
      </c>
      <c r="H726" s="44">
        <v>0.114763</v>
      </c>
      <c r="I726" s="43" t="s">
        <v>405</v>
      </c>
      <c r="J726" s="43" t="s">
        <v>406</v>
      </c>
      <c r="K726" s="43">
        <v>16</v>
      </c>
      <c r="L726" s="43">
        <v>60</v>
      </c>
      <c r="M726" s="43" t="s">
        <v>417</v>
      </c>
      <c r="N726" s="43" t="s">
        <v>622</v>
      </c>
      <c r="O726" s="43" t="s">
        <v>443</v>
      </c>
      <c r="P726" s="44">
        <v>677.82696136499999</v>
      </c>
      <c r="Q726" s="44">
        <v>12352.900271799999</v>
      </c>
      <c r="R726" s="45">
        <v>0.78656000000000004</v>
      </c>
      <c r="S726" s="45">
        <v>7.079313</v>
      </c>
      <c r="T726" s="45">
        <v>0.78300000000000003</v>
      </c>
      <c r="U726" s="45">
        <v>0.6</v>
      </c>
      <c r="V726" s="45">
        <f t="shared" si="22"/>
        <v>1.9588152805759998E-2</v>
      </c>
      <c r="W726" s="45">
        <f t="shared" si="23"/>
        <v>0.32497727912759999</v>
      </c>
    </row>
    <row r="727" spans="1:23" x14ac:dyDescent="0.2">
      <c r="A727" s="43">
        <v>30983</v>
      </c>
      <c r="B727" s="43">
        <v>30917</v>
      </c>
      <c r="C727" s="43">
        <v>6215</v>
      </c>
      <c r="D727" s="43">
        <v>6215</v>
      </c>
      <c r="E727" s="43" t="s">
        <v>372</v>
      </c>
      <c r="F727" s="43" t="s">
        <v>596</v>
      </c>
      <c r="G727" s="44">
        <v>3.54323530555E-2</v>
      </c>
      <c r="H727" s="44">
        <v>1.4338999999999999E-2</v>
      </c>
      <c r="I727" s="43" t="s">
        <v>405</v>
      </c>
      <c r="J727" s="43" t="s">
        <v>406</v>
      </c>
      <c r="K727" s="43">
        <v>16</v>
      </c>
      <c r="L727" s="43">
        <v>60</v>
      </c>
      <c r="M727" s="43" t="s">
        <v>417</v>
      </c>
      <c r="N727" s="43" t="s">
        <v>622</v>
      </c>
      <c r="O727" s="43" t="s">
        <v>443</v>
      </c>
      <c r="P727" s="44">
        <v>461.86523636999999</v>
      </c>
      <c r="Q727" s="44">
        <v>1543.4271253700001</v>
      </c>
      <c r="R727" s="45">
        <v>0.78656000000000004</v>
      </c>
      <c r="S727" s="45">
        <v>7.079313</v>
      </c>
      <c r="T727" s="45">
        <v>0.78300000000000003</v>
      </c>
      <c r="U727" s="45">
        <v>0.6</v>
      </c>
      <c r="V727" s="45">
        <f t="shared" si="22"/>
        <v>2.4474309932799999E-3</v>
      </c>
      <c r="W727" s="45">
        <f t="shared" si="23"/>
        <v>4.0604107642800001E-2</v>
      </c>
    </row>
    <row r="728" spans="1:23" x14ac:dyDescent="0.2">
      <c r="A728" s="43">
        <v>30999</v>
      </c>
      <c r="B728" s="43">
        <v>30933</v>
      </c>
      <c r="C728" s="43">
        <v>6215</v>
      </c>
      <c r="D728" s="43">
        <v>6215</v>
      </c>
      <c r="E728" s="43" t="s">
        <v>372</v>
      </c>
      <c r="F728" s="43" t="s">
        <v>596</v>
      </c>
      <c r="G728" s="44">
        <v>2.8769155738499999E-3</v>
      </c>
      <c r="H728" s="44">
        <v>1.1642499999999999E-3</v>
      </c>
      <c r="I728" s="43" t="s">
        <v>405</v>
      </c>
      <c r="J728" s="43" t="s">
        <v>406</v>
      </c>
      <c r="K728" s="43">
        <v>16</v>
      </c>
      <c r="L728" s="43">
        <v>60</v>
      </c>
      <c r="M728" s="43" t="s">
        <v>417</v>
      </c>
      <c r="N728" s="43" t="s">
        <v>622</v>
      </c>
      <c r="O728" s="43" t="s">
        <v>443</v>
      </c>
      <c r="P728" s="44">
        <v>64.249815299600002</v>
      </c>
      <c r="Q728" s="44">
        <v>125.317941124</v>
      </c>
      <c r="R728" s="45">
        <v>0.78656000000000004</v>
      </c>
      <c r="S728" s="45">
        <v>7.079313</v>
      </c>
      <c r="T728" s="45">
        <v>0.78300000000000003</v>
      </c>
      <c r="U728" s="45">
        <v>0.6</v>
      </c>
      <c r="V728" s="45">
        <f t="shared" si="22"/>
        <v>1.9871828815999998E-4</v>
      </c>
      <c r="W728" s="45">
        <f t="shared" si="23"/>
        <v>3.2968360641000001E-3</v>
      </c>
    </row>
    <row r="729" spans="1:23" x14ac:dyDescent="0.2">
      <c r="A729" s="43">
        <v>31001</v>
      </c>
      <c r="B729" s="43">
        <v>30935</v>
      </c>
      <c r="C729" s="43">
        <v>6215</v>
      </c>
      <c r="D729" s="43">
        <v>6215</v>
      </c>
      <c r="E729" s="43" t="s">
        <v>372</v>
      </c>
      <c r="F729" s="43" t="s">
        <v>596</v>
      </c>
      <c r="G729" s="44">
        <v>2.1418575613400002</v>
      </c>
      <c r="H729" s="44">
        <v>0.86677899999999997</v>
      </c>
      <c r="I729" s="43" t="s">
        <v>405</v>
      </c>
      <c r="J729" s="43" t="s">
        <v>406</v>
      </c>
      <c r="K729" s="43">
        <v>16</v>
      </c>
      <c r="L729" s="43">
        <v>60</v>
      </c>
      <c r="M729" s="43" t="s">
        <v>417</v>
      </c>
      <c r="N729" s="43" t="s">
        <v>622</v>
      </c>
      <c r="O729" s="43" t="s">
        <v>443</v>
      </c>
      <c r="P729" s="44">
        <v>1251.7951741500001</v>
      </c>
      <c r="Q729" s="44">
        <v>93298.942174900003</v>
      </c>
      <c r="R729" s="45">
        <v>0.78656000000000004</v>
      </c>
      <c r="S729" s="45">
        <v>7.079313</v>
      </c>
      <c r="T729" s="45">
        <v>0.78300000000000003</v>
      </c>
      <c r="U729" s="45">
        <v>0.6</v>
      </c>
      <c r="V729" s="45">
        <f t="shared" si="22"/>
        <v>0.14794489078207998</v>
      </c>
      <c r="W729" s="45">
        <f t="shared" si="23"/>
        <v>2.4544799371308001</v>
      </c>
    </row>
    <row r="730" spans="1:23" x14ac:dyDescent="0.2">
      <c r="A730" s="43">
        <v>31035</v>
      </c>
      <c r="B730" s="43">
        <v>30969</v>
      </c>
      <c r="C730" s="43">
        <v>6215</v>
      </c>
      <c r="D730" s="43">
        <v>6215</v>
      </c>
      <c r="E730" s="43" t="s">
        <v>372</v>
      </c>
      <c r="F730" s="43" t="s">
        <v>596</v>
      </c>
      <c r="G730" s="44">
        <v>0.123635423033</v>
      </c>
      <c r="H730" s="44">
        <v>5.0033500000000002E-2</v>
      </c>
      <c r="I730" s="43" t="s">
        <v>405</v>
      </c>
      <c r="J730" s="43" t="s">
        <v>406</v>
      </c>
      <c r="K730" s="43">
        <v>16</v>
      </c>
      <c r="L730" s="43">
        <v>60</v>
      </c>
      <c r="M730" s="43" t="s">
        <v>417</v>
      </c>
      <c r="N730" s="43" t="s">
        <v>622</v>
      </c>
      <c r="O730" s="43" t="s">
        <v>443</v>
      </c>
      <c r="P730" s="44">
        <v>1049.6855910899999</v>
      </c>
      <c r="Q730" s="44">
        <v>5385.5374851099996</v>
      </c>
      <c r="R730" s="45">
        <v>0.78656000000000004</v>
      </c>
      <c r="S730" s="45">
        <v>7.079313</v>
      </c>
      <c r="T730" s="45">
        <v>0.78300000000000003</v>
      </c>
      <c r="U730" s="45">
        <v>0.6</v>
      </c>
      <c r="V730" s="45">
        <f t="shared" si="22"/>
        <v>8.5398938979200003E-3</v>
      </c>
      <c r="W730" s="45">
        <f t="shared" si="23"/>
        <v>0.1416811227942</v>
      </c>
    </row>
    <row r="731" spans="1:23" x14ac:dyDescent="0.2">
      <c r="A731" s="43">
        <v>31535</v>
      </c>
      <c r="B731" s="43">
        <v>31491</v>
      </c>
      <c r="C731" s="43">
        <v>6215</v>
      </c>
      <c r="D731" s="43">
        <v>6215</v>
      </c>
      <c r="E731" s="43" t="s">
        <v>372</v>
      </c>
      <c r="F731" s="43" t="s">
        <v>404</v>
      </c>
      <c r="G731" s="44">
        <v>0.167515860204</v>
      </c>
      <c r="H731" s="44">
        <v>6.7791299999999999E-2</v>
      </c>
      <c r="I731" s="43" t="s">
        <v>405</v>
      </c>
      <c r="J731" s="43" t="s">
        <v>406</v>
      </c>
      <c r="K731" s="43">
        <v>16</v>
      </c>
      <c r="L731" s="43">
        <v>60</v>
      </c>
      <c r="M731" s="43" t="s">
        <v>417</v>
      </c>
      <c r="N731" s="43" t="s">
        <v>622</v>
      </c>
      <c r="O731" s="43" t="s">
        <v>443</v>
      </c>
      <c r="P731" s="44">
        <v>686.64798893700004</v>
      </c>
      <c r="Q731" s="44">
        <v>7296.96168253</v>
      </c>
      <c r="R731" s="45">
        <v>0.78656000000000004</v>
      </c>
      <c r="S731" s="45">
        <v>7.079313</v>
      </c>
      <c r="T731" s="45">
        <v>0.78300000000000003</v>
      </c>
      <c r="U731" s="45">
        <v>0.6</v>
      </c>
      <c r="V731" s="45">
        <f t="shared" si="22"/>
        <v>1.1570857709375999E-2</v>
      </c>
      <c r="W731" s="45">
        <f t="shared" si="23"/>
        <v>0.19196633255076001</v>
      </c>
    </row>
    <row r="732" spans="1:23" x14ac:dyDescent="0.2">
      <c r="A732" s="43">
        <v>31539</v>
      </c>
      <c r="B732" s="43">
        <v>31495</v>
      </c>
      <c r="C732" s="43">
        <v>6215</v>
      </c>
      <c r="D732" s="43">
        <v>6215</v>
      </c>
      <c r="E732" s="43" t="s">
        <v>372</v>
      </c>
      <c r="F732" s="43" t="s">
        <v>404</v>
      </c>
      <c r="G732" s="44">
        <v>4.3260631466200003E-2</v>
      </c>
      <c r="H732" s="44">
        <v>1.7507000000000002E-2</v>
      </c>
      <c r="I732" s="43" t="s">
        <v>405</v>
      </c>
      <c r="J732" s="43" t="s">
        <v>406</v>
      </c>
      <c r="K732" s="43">
        <v>16</v>
      </c>
      <c r="L732" s="43">
        <v>60</v>
      </c>
      <c r="M732" s="43" t="s">
        <v>417</v>
      </c>
      <c r="N732" s="43" t="s">
        <v>622</v>
      </c>
      <c r="O732" s="43" t="s">
        <v>443</v>
      </c>
      <c r="P732" s="44">
        <v>1145.0440254499999</v>
      </c>
      <c r="Q732" s="44">
        <v>1884.4255689399999</v>
      </c>
      <c r="R732" s="45">
        <v>0.78656000000000004</v>
      </c>
      <c r="S732" s="45">
        <v>7.079313</v>
      </c>
      <c r="T732" s="45">
        <v>0.78300000000000003</v>
      </c>
      <c r="U732" s="45">
        <v>0.6</v>
      </c>
      <c r="V732" s="45">
        <f t="shared" si="22"/>
        <v>2.98815638464E-3</v>
      </c>
      <c r="W732" s="45">
        <f t="shared" si="23"/>
        <v>4.9575013076400005E-2</v>
      </c>
    </row>
    <row r="733" spans="1:23" x14ac:dyDescent="0.2">
      <c r="A733" s="43">
        <v>31557</v>
      </c>
      <c r="B733" s="43">
        <v>31513</v>
      </c>
      <c r="C733" s="43">
        <v>6215</v>
      </c>
      <c r="D733" s="43">
        <v>6215</v>
      </c>
      <c r="E733" s="43" t="s">
        <v>372</v>
      </c>
      <c r="F733" s="43" t="s">
        <v>404</v>
      </c>
      <c r="G733" s="44">
        <v>6.9049348287899999E-3</v>
      </c>
      <c r="H733" s="44">
        <v>2.7943299999999998E-3</v>
      </c>
      <c r="I733" s="43" t="s">
        <v>405</v>
      </c>
      <c r="J733" s="43" t="s">
        <v>406</v>
      </c>
      <c r="K733" s="43">
        <v>16</v>
      </c>
      <c r="L733" s="43">
        <v>60</v>
      </c>
      <c r="M733" s="43" t="s">
        <v>417</v>
      </c>
      <c r="N733" s="43" t="s">
        <v>622</v>
      </c>
      <c r="O733" s="43" t="s">
        <v>443</v>
      </c>
      <c r="P733" s="44">
        <v>227.622668726</v>
      </c>
      <c r="Q733" s="44">
        <v>300.77775802799999</v>
      </c>
      <c r="R733" s="45">
        <v>0.78656000000000004</v>
      </c>
      <c r="S733" s="45">
        <v>7.079313</v>
      </c>
      <c r="T733" s="45">
        <v>0.78300000000000003</v>
      </c>
      <c r="U733" s="45">
        <v>0.6</v>
      </c>
      <c r="V733" s="45">
        <f t="shared" si="22"/>
        <v>4.7694608044159995E-4</v>
      </c>
      <c r="W733" s="45">
        <f t="shared" si="23"/>
        <v>7.912774678116E-3</v>
      </c>
    </row>
    <row r="734" spans="1:23" x14ac:dyDescent="0.2">
      <c r="A734" s="43">
        <v>31559</v>
      </c>
      <c r="B734" s="43">
        <v>31515</v>
      </c>
      <c r="C734" s="43">
        <v>6215</v>
      </c>
      <c r="D734" s="43">
        <v>6215</v>
      </c>
      <c r="E734" s="43" t="s">
        <v>372</v>
      </c>
      <c r="F734" s="43" t="s">
        <v>404</v>
      </c>
      <c r="G734" s="44">
        <v>0.33938727653700002</v>
      </c>
      <c r="H734" s="44">
        <v>0.13734499999999999</v>
      </c>
      <c r="I734" s="43" t="s">
        <v>405</v>
      </c>
      <c r="J734" s="43" t="s">
        <v>406</v>
      </c>
      <c r="K734" s="43">
        <v>16</v>
      </c>
      <c r="L734" s="43">
        <v>60</v>
      </c>
      <c r="M734" s="43" t="s">
        <v>417</v>
      </c>
      <c r="N734" s="43" t="s">
        <v>622</v>
      </c>
      <c r="O734" s="43" t="s">
        <v>443</v>
      </c>
      <c r="P734" s="44">
        <v>553.24765001399999</v>
      </c>
      <c r="Q734" s="44">
        <v>14783.6506312</v>
      </c>
      <c r="R734" s="45">
        <v>0.78656000000000004</v>
      </c>
      <c r="S734" s="45">
        <v>7.079313</v>
      </c>
      <c r="T734" s="45">
        <v>0.78300000000000003</v>
      </c>
      <c r="U734" s="45">
        <v>0.6</v>
      </c>
      <c r="V734" s="45">
        <f t="shared" si="22"/>
        <v>2.3442528054399996E-2</v>
      </c>
      <c r="W734" s="45">
        <f t="shared" si="23"/>
        <v>0.38892329759400002</v>
      </c>
    </row>
    <row r="735" spans="1:23" x14ac:dyDescent="0.2">
      <c r="A735" s="43">
        <v>31560</v>
      </c>
      <c r="B735" s="43">
        <v>31516</v>
      </c>
      <c r="C735" s="43">
        <v>6215</v>
      </c>
      <c r="D735" s="43">
        <v>6215</v>
      </c>
      <c r="E735" s="43" t="s">
        <v>372</v>
      </c>
      <c r="F735" s="43" t="s">
        <v>404</v>
      </c>
      <c r="G735" s="44">
        <v>0.101737566534</v>
      </c>
      <c r="H735" s="44">
        <v>4.1171699999999999E-2</v>
      </c>
      <c r="I735" s="43" t="s">
        <v>405</v>
      </c>
      <c r="J735" s="43" t="s">
        <v>406</v>
      </c>
      <c r="K735" s="43">
        <v>16</v>
      </c>
      <c r="L735" s="43">
        <v>60</v>
      </c>
      <c r="M735" s="43" t="s">
        <v>417</v>
      </c>
      <c r="N735" s="43" t="s">
        <v>622</v>
      </c>
      <c r="O735" s="43" t="s">
        <v>443</v>
      </c>
      <c r="P735" s="44">
        <v>522.86856826099995</v>
      </c>
      <c r="Q735" s="44">
        <v>4431.6706715</v>
      </c>
      <c r="R735" s="45">
        <v>0.78656000000000004</v>
      </c>
      <c r="S735" s="45">
        <v>7.079313</v>
      </c>
      <c r="T735" s="45">
        <v>0.78300000000000003</v>
      </c>
      <c r="U735" s="45">
        <v>0.6</v>
      </c>
      <c r="V735" s="45">
        <f t="shared" si="22"/>
        <v>7.0273306803839992E-3</v>
      </c>
      <c r="W735" s="45">
        <f t="shared" si="23"/>
        <v>0.11658694041683999</v>
      </c>
    </row>
    <row r="736" spans="1:23" x14ac:dyDescent="0.2">
      <c r="A736" s="43">
        <v>32019</v>
      </c>
      <c r="B736" s="43">
        <v>31975</v>
      </c>
      <c r="C736" s="43">
        <v>6216</v>
      </c>
      <c r="D736" s="43">
        <v>6216</v>
      </c>
      <c r="E736" s="43" t="s">
        <v>372</v>
      </c>
      <c r="F736" s="43" t="s">
        <v>472</v>
      </c>
      <c r="G736" s="44">
        <v>3.2779024670100001</v>
      </c>
      <c r="H736" s="44">
        <v>1.3265199999999999</v>
      </c>
      <c r="I736" s="43" t="s">
        <v>405</v>
      </c>
      <c r="J736" s="43" t="s">
        <v>406</v>
      </c>
      <c r="K736" s="43">
        <v>16</v>
      </c>
      <c r="L736" s="43">
        <v>60</v>
      </c>
      <c r="M736" s="43" t="s">
        <v>417</v>
      </c>
      <c r="N736" s="43" t="s">
        <v>546</v>
      </c>
      <c r="O736" s="43" t="s">
        <v>443</v>
      </c>
      <c r="P736" s="44">
        <v>8893.6673323399991</v>
      </c>
      <c r="Q736" s="44">
        <v>142784.86032199999</v>
      </c>
      <c r="R736" s="45">
        <v>0.78656000000000004</v>
      </c>
      <c r="S736" s="45">
        <v>7.079313</v>
      </c>
      <c r="T736" s="45">
        <v>0.78300000000000003</v>
      </c>
      <c r="U736" s="45">
        <v>0.6</v>
      </c>
      <c r="V736" s="45">
        <f t="shared" si="22"/>
        <v>0.22641510295039999</v>
      </c>
      <c r="W736" s="45">
        <f t="shared" si="23"/>
        <v>3.7563401123039997</v>
      </c>
    </row>
    <row r="737" spans="1:23" x14ac:dyDescent="0.2">
      <c r="A737" s="43">
        <v>32061</v>
      </c>
      <c r="B737" s="43">
        <v>32017</v>
      </c>
      <c r="C737" s="43">
        <v>6216</v>
      </c>
      <c r="D737" s="43">
        <v>6216</v>
      </c>
      <c r="E737" s="43" t="s">
        <v>372</v>
      </c>
      <c r="F737" s="43" t="s">
        <v>596</v>
      </c>
      <c r="G737" s="44">
        <v>1.2997908711499999</v>
      </c>
      <c r="H737" s="44">
        <v>0.526007</v>
      </c>
      <c r="I737" s="43" t="s">
        <v>405</v>
      </c>
      <c r="J737" s="43" t="s">
        <v>406</v>
      </c>
      <c r="K737" s="43">
        <v>16</v>
      </c>
      <c r="L737" s="43">
        <v>60</v>
      </c>
      <c r="M737" s="43" t="s">
        <v>417</v>
      </c>
      <c r="N737" s="43" t="s">
        <v>546</v>
      </c>
      <c r="O737" s="43" t="s">
        <v>443</v>
      </c>
      <c r="P737" s="44">
        <v>2046.13204982</v>
      </c>
      <c r="Q737" s="44">
        <v>56618.663871800003</v>
      </c>
      <c r="R737" s="45">
        <v>0.78656000000000004</v>
      </c>
      <c r="S737" s="45">
        <v>7.079313</v>
      </c>
      <c r="T737" s="45">
        <v>0.78300000000000003</v>
      </c>
      <c r="U737" s="45">
        <v>0.6</v>
      </c>
      <c r="V737" s="45">
        <f t="shared" si="22"/>
        <v>8.9780726304639985E-2</v>
      </c>
      <c r="W737" s="45">
        <f t="shared" si="23"/>
        <v>1.4895072772764</v>
      </c>
    </row>
    <row r="738" spans="1:23" x14ac:dyDescent="0.2">
      <c r="A738" s="43">
        <v>32062</v>
      </c>
      <c r="B738" s="43">
        <v>32018</v>
      </c>
      <c r="C738" s="43">
        <v>6216</v>
      </c>
      <c r="D738" s="43">
        <v>6216</v>
      </c>
      <c r="E738" s="43" t="s">
        <v>372</v>
      </c>
      <c r="F738" s="43" t="s">
        <v>596</v>
      </c>
      <c r="G738" s="44">
        <v>0.84893503958799998</v>
      </c>
      <c r="H738" s="44">
        <v>0.34355200000000002</v>
      </c>
      <c r="I738" s="43" t="s">
        <v>405</v>
      </c>
      <c r="J738" s="43" t="s">
        <v>406</v>
      </c>
      <c r="K738" s="43">
        <v>16</v>
      </c>
      <c r="L738" s="43">
        <v>60</v>
      </c>
      <c r="M738" s="43" t="s">
        <v>417</v>
      </c>
      <c r="N738" s="43" t="s">
        <v>546</v>
      </c>
      <c r="O738" s="43" t="s">
        <v>443</v>
      </c>
      <c r="P738" s="44">
        <v>1224.8533922500001</v>
      </c>
      <c r="Q738" s="44">
        <v>36979.4624062</v>
      </c>
      <c r="R738" s="45">
        <v>0.78656000000000004</v>
      </c>
      <c r="S738" s="45">
        <v>7.079313</v>
      </c>
      <c r="T738" s="45">
        <v>0.78300000000000003</v>
      </c>
      <c r="U738" s="45">
        <v>0.6</v>
      </c>
      <c r="V738" s="45">
        <f t="shared" si="22"/>
        <v>5.8638664663039998E-2</v>
      </c>
      <c r="W738" s="45">
        <f t="shared" si="23"/>
        <v>0.97284485591040015</v>
      </c>
    </row>
    <row r="739" spans="1:23" x14ac:dyDescent="0.2">
      <c r="A739" s="43">
        <v>32063</v>
      </c>
      <c r="B739" s="43">
        <v>32019</v>
      </c>
      <c r="C739" s="43">
        <v>6216</v>
      </c>
      <c r="D739" s="43">
        <v>6216</v>
      </c>
      <c r="E739" s="43" t="s">
        <v>372</v>
      </c>
      <c r="F739" s="43" t="s">
        <v>596</v>
      </c>
      <c r="G739" s="44">
        <v>0.783190851375</v>
      </c>
      <c r="H739" s="44">
        <v>0.31694600000000001</v>
      </c>
      <c r="I739" s="43" t="s">
        <v>405</v>
      </c>
      <c r="J739" s="43" t="s">
        <v>406</v>
      </c>
      <c r="K739" s="43">
        <v>16</v>
      </c>
      <c r="L739" s="43">
        <v>60</v>
      </c>
      <c r="M739" s="43" t="s">
        <v>417</v>
      </c>
      <c r="N739" s="43" t="s">
        <v>546</v>
      </c>
      <c r="O739" s="43" t="s">
        <v>443</v>
      </c>
      <c r="P739" s="44">
        <v>1454.9650712099999</v>
      </c>
      <c r="Q739" s="44">
        <v>34115.657022899999</v>
      </c>
      <c r="R739" s="45">
        <v>0.78656000000000004</v>
      </c>
      <c r="S739" s="45">
        <v>7.079313</v>
      </c>
      <c r="T739" s="45">
        <v>0.78300000000000003</v>
      </c>
      <c r="U739" s="45">
        <v>0.6</v>
      </c>
      <c r="V739" s="45">
        <f t="shared" si="22"/>
        <v>5.4097458929919996E-2</v>
      </c>
      <c r="W739" s="45">
        <f t="shared" si="23"/>
        <v>0.8975039752392</v>
      </c>
    </row>
    <row r="740" spans="1:23" x14ac:dyDescent="0.2">
      <c r="A740" s="43">
        <v>32064</v>
      </c>
      <c r="B740" s="43">
        <v>32020</v>
      </c>
      <c r="C740" s="43">
        <v>6216</v>
      </c>
      <c r="D740" s="43">
        <v>6216</v>
      </c>
      <c r="E740" s="43" t="s">
        <v>372</v>
      </c>
      <c r="F740" s="43" t="s">
        <v>596</v>
      </c>
      <c r="G740" s="44">
        <v>2.4526943408099999</v>
      </c>
      <c r="H740" s="44">
        <v>0.99256999999999995</v>
      </c>
      <c r="I740" s="43" t="s">
        <v>405</v>
      </c>
      <c r="J740" s="43" t="s">
        <v>406</v>
      </c>
      <c r="K740" s="43">
        <v>16</v>
      </c>
      <c r="L740" s="43">
        <v>60</v>
      </c>
      <c r="M740" s="43" t="s">
        <v>417</v>
      </c>
      <c r="N740" s="43" t="s">
        <v>546</v>
      </c>
      <c r="O740" s="43" t="s">
        <v>443</v>
      </c>
      <c r="P740" s="44">
        <v>4277.2317616700002</v>
      </c>
      <c r="Q740" s="44">
        <v>106838.938129</v>
      </c>
      <c r="R740" s="45">
        <v>0.78656000000000004</v>
      </c>
      <c r="S740" s="45">
        <v>7.079313</v>
      </c>
      <c r="T740" s="45">
        <v>0.78300000000000003</v>
      </c>
      <c r="U740" s="45">
        <v>0.6</v>
      </c>
      <c r="V740" s="45">
        <f t="shared" si="22"/>
        <v>0.16941534144639997</v>
      </c>
      <c r="W740" s="45">
        <f t="shared" si="23"/>
        <v>2.8106854817640001</v>
      </c>
    </row>
    <row r="741" spans="1:23" x14ac:dyDescent="0.2">
      <c r="A741" s="43">
        <v>32065</v>
      </c>
      <c r="B741" s="43">
        <v>32021</v>
      </c>
      <c r="C741" s="43">
        <v>6216</v>
      </c>
      <c r="D741" s="43">
        <v>6216</v>
      </c>
      <c r="E741" s="43" t="s">
        <v>372</v>
      </c>
      <c r="F741" s="43" t="s">
        <v>596</v>
      </c>
      <c r="G741" s="44">
        <v>2.5787134856199998</v>
      </c>
      <c r="H741" s="44">
        <v>1.0435700000000001</v>
      </c>
      <c r="I741" s="43" t="s">
        <v>405</v>
      </c>
      <c r="J741" s="43" t="s">
        <v>406</v>
      </c>
      <c r="K741" s="43">
        <v>16</v>
      </c>
      <c r="L741" s="43">
        <v>60</v>
      </c>
      <c r="M741" s="43" t="s">
        <v>417</v>
      </c>
      <c r="N741" s="43" t="s">
        <v>546</v>
      </c>
      <c r="O741" s="43" t="s">
        <v>443</v>
      </c>
      <c r="P741" s="44">
        <v>2436.8379427199998</v>
      </c>
      <c r="Q741" s="44">
        <v>112328.310119</v>
      </c>
      <c r="R741" s="45">
        <v>0.78656000000000004</v>
      </c>
      <c r="S741" s="45">
        <v>7.079313</v>
      </c>
      <c r="T741" s="45">
        <v>0.78300000000000003</v>
      </c>
      <c r="U741" s="45">
        <v>0.6</v>
      </c>
      <c r="V741" s="45">
        <f t="shared" si="22"/>
        <v>0.17812020096639999</v>
      </c>
      <c r="W741" s="45">
        <f t="shared" si="23"/>
        <v>2.9551034669640006</v>
      </c>
    </row>
    <row r="742" spans="1:23" x14ac:dyDescent="0.2">
      <c r="A742" s="43">
        <v>32081</v>
      </c>
      <c r="B742" s="43">
        <v>32037</v>
      </c>
      <c r="C742" s="43">
        <v>6216</v>
      </c>
      <c r="D742" s="43">
        <v>6216</v>
      </c>
      <c r="E742" s="43" t="s">
        <v>372</v>
      </c>
      <c r="F742" s="43" t="s">
        <v>596</v>
      </c>
      <c r="G742" s="44">
        <v>0.20392446030399999</v>
      </c>
      <c r="H742" s="44">
        <v>8.2525299999999996E-2</v>
      </c>
      <c r="I742" s="43" t="s">
        <v>405</v>
      </c>
      <c r="J742" s="43" t="s">
        <v>406</v>
      </c>
      <c r="K742" s="43">
        <v>16</v>
      </c>
      <c r="L742" s="43">
        <v>60</v>
      </c>
      <c r="M742" s="43" t="s">
        <v>417</v>
      </c>
      <c r="N742" s="43" t="s">
        <v>546</v>
      </c>
      <c r="O742" s="43" t="s">
        <v>443</v>
      </c>
      <c r="P742" s="44">
        <v>651.67205820000004</v>
      </c>
      <c r="Q742" s="44">
        <v>8882.9139590699997</v>
      </c>
      <c r="R742" s="45">
        <v>0.78656000000000004</v>
      </c>
      <c r="S742" s="45">
        <v>7.079313</v>
      </c>
      <c r="T742" s="45">
        <v>0.78300000000000003</v>
      </c>
      <c r="U742" s="45">
        <v>0.6</v>
      </c>
      <c r="V742" s="45">
        <f t="shared" si="22"/>
        <v>1.4085708693055999E-2</v>
      </c>
      <c r="W742" s="45">
        <f t="shared" si="23"/>
        <v>0.23368897164756</v>
      </c>
    </row>
    <row r="743" spans="1:23" x14ac:dyDescent="0.2">
      <c r="A743" s="43">
        <v>32084</v>
      </c>
      <c r="B743" s="43">
        <v>32040</v>
      </c>
      <c r="C743" s="43">
        <v>6216</v>
      </c>
      <c r="D743" s="43">
        <v>6216</v>
      </c>
      <c r="E743" s="43" t="s">
        <v>372</v>
      </c>
      <c r="F743" s="43" t="s">
        <v>596</v>
      </c>
      <c r="G743" s="44">
        <v>0.14132361298400001</v>
      </c>
      <c r="H743" s="44">
        <v>5.7191600000000002E-2</v>
      </c>
      <c r="I743" s="43" t="s">
        <v>405</v>
      </c>
      <c r="J743" s="43" t="s">
        <v>406</v>
      </c>
      <c r="K743" s="43">
        <v>16</v>
      </c>
      <c r="L743" s="43">
        <v>60</v>
      </c>
      <c r="M743" s="43" t="s">
        <v>417</v>
      </c>
      <c r="N743" s="43" t="s">
        <v>546</v>
      </c>
      <c r="O743" s="43" t="s">
        <v>443</v>
      </c>
      <c r="P743" s="44">
        <v>594.09008748400004</v>
      </c>
      <c r="Q743" s="44">
        <v>6156.0319573699999</v>
      </c>
      <c r="R743" s="45">
        <v>0.78656000000000004</v>
      </c>
      <c r="S743" s="45">
        <v>7.079313</v>
      </c>
      <c r="T743" s="45">
        <v>0.78300000000000003</v>
      </c>
      <c r="U743" s="45">
        <v>0.6</v>
      </c>
      <c r="V743" s="45">
        <f t="shared" si="22"/>
        <v>9.7616636024320004E-3</v>
      </c>
      <c r="W743" s="45">
        <f t="shared" si="23"/>
        <v>0.16195089494832002</v>
      </c>
    </row>
    <row r="744" spans="1:23" x14ac:dyDescent="0.2">
      <c r="A744" s="43">
        <v>32274</v>
      </c>
      <c r="B744" s="43">
        <v>32241</v>
      </c>
      <c r="C744" s="43">
        <v>6216</v>
      </c>
      <c r="D744" s="43">
        <v>6216</v>
      </c>
      <c r="E744" s="43" t="s">
        <v>372</v>
      </c>
      <c r="F744" s="43" t="s">
        <v>606</v>
      </c>
      <c r="G744" s="44">
        <v>1.45463633782</v>
      </c>
      <c r="H744" s="44">
        <v>0.58867000000000003</v>
      </c>
      <c r="I744" s="43" t="s">
        <v>405</v>
      </c>
      <c r="J744" s="43" t="s">
        <v>406</v>
      </c>
      <c r="K744" s="43">
        <v>16</v>
      </c>
      <c r="L744" s="43">
        <v>60</v>
      </c>
      <c r="M744" s="43" t="s">
        <v>417</v>
      </c>
      <c r="N744" s="43" t="s">
        <v>546</v>
      </c>
      <c r="O744" s="43" t="s">
        <v>443</v>
      </c>
      <c r="P744" s="44">
        <v>2143.62825514</v>
      </c>
      <c r="Q744" s="44">
        <v>63363.705419799997</v>
      </c>
      <c r="R744" s="45">
        <v>0.78656000000000004</v>
      </c>
      <c r="S744" s="45">
        <v>7.079313</v>
      </c>
      <c r="T744" s="45">
        <v>0.78300000000000003</v>
      </c>
      <c r="U744" s="45">
        <v>0.6</v>
      </c>
      <c r="V744" s="45">
        <f t="shared" si="22"/>
        <v>0.1004762677184</v>
      </c>
      <c r="W744" s="45">
        <f t="shared" si="23"/>
        <v>1.6669516734840002</v>
      </c>
    </row>
    <row r="745" spans="1:23" x14ac:dyDescent="0.2">
      <c r="A745" s="43">
        <v>32275</v>
      </c>
      <c r="B745" s="43">
        <v>32242</v>
      </c>
      <c r="C745" s="43">
        <v>6216</v>
      </c>
      <c r="D745" s="43">
        <v>6216</v>
      </c>
      <c r="E745" s="43" t="s">
        <v>372</v>
      </c>
      <c r="F745" s="43" t="s">
        <v>606</v>
      </c>
      <c r="G745" s="44">
        <v>0.365683798994</v>
      </c>
      <c r="H745" s="44">
        <v>0.14798700000000001</v>
      </c>
      <c r="I745" s="43" t="s">
        <v>405</v>
      </c>
      <c r="J745" s="43" t="s">
        <v>406</v>
      </c>
      <c r="K745" s="43">
        <v>16</v>
      </c>
      <c r="L745" s="43">
        <v>60</v>
      </c>
      <c r="M745" s="43" t="s">
        <v>417</v>
      </c>
      <c r="N745" s="43" t="s">
        <v>546</v>
      </c>
      <c r="O745" s="43" t="s">
        <v>443</v>
      </c>
      <c r="P745" s="44">
        <v>2519.5172989399998</v>
      </c>
      <c r="Q745" s="44">
        <v>15929.122567500001</v>
      </c>
      <c r="R745" s="45">
        <v>0.78656000000000004</v>
      </c>
      <c r="S745" s="45">
        <v>7.079313</v>
      </c>
      <c r="T745" s="45">
        <v>0.78300000000000003</v>
      </c>
      <c r="U745" s="45">
        <v>0.6</v>
      </c>
      <c r="V745" s="45">
        <f t="shared" si="22"/>
        <v>2.5258942074239999E-2</v>
      </c>
      <c r="W745" s="45">
        <f t="shared" si="23"/>
        <v>0.4190585171724</v>
      </c>
    </row>
    <row r="746" spans="1:23" x14ac:dyDescent="0.2">
      <c r="A746" s="43">
        <v>32303</v>
      </c>
      <c r="B746" s="43">
        <v>32281</v>
      </c>
      <c r="C746" s="43">
        <v>6216</v>
      </c>
      <c r="D746" s="43">
        <v>6216</v>
      </c>
      <c r="E746" s="43" t="s">
        <v>372</v>
      </c>
      <c r="F746" s="43" t="s">
        <v>404</v>
      </c>
      <c r="G746" s="44">
        <v>3.1143800973600002E-4</v>
      </c>
      <c r="H746" s="44">
        <v>1.2603399999999999E-4</v>
      </c>
      <c r="I746" s="43" t="s">
        <v>405</v>
      </c>
      <c r="J746" s="43" t="s">
        <v>406</v>
      </c>
      <c r="K746" s="43">
        <v>16</v>
      </c>
      <c r="L746" s="43">
        <v>60</v>
      </c>
      <c r="M746" s="43" t="s">
        <v>417</v>
      </c>
      <c r="N746" s="43" t="s">
        <v>546</v>
      </c>
      <c r="O746" s="43" t="s">
        <v>443</v>
      </c>
      <c r="P746" s="44">
        <v>17.808407728199999</v>
      </c>
      <c r="Q746" s="44">
        <v>13.5661854392</v>
      </c>
      <c r="R746" s="45">
        <v>0.78656000000000004</v>
      </c>
      <c r="S746" s="45">
        <v>7.079313</v>
      </c>
      <c r="T746" s="45">
        <v>0.78300000000000003</v>
      </c>
      <c r="U746" s="45">
        <v>0.6</v>
      </c>
      <c r="V746" s="45">
        <f t="shared" si="22"/>
        <v>2.1511926759679996E-5</v>
      </c>
      <c r="W746" s="45">
        <f t="shared" si="23"/>
        <v>3.5689365385679998E-4</v>
      </c>
    </row>
    <row r="747" spans="1:23" x14ac:dyDescent="0.2">
      <c r="A747" s="43">
        <v>32311</v>
      </c>
      <c r="B747" s="43">
        <v>32289</v>
      </c>
      <c r="C747" s="43">
        <v>6216</v>
      </c>
      <c r="D747" s="43">
        <v>6216</v>
      </c>
      <c r="E747" s="43" t="s">
        <v>372</v>
      </c>
      <c r="F747" s="43" t="s">
        <v>404</v>
      </c>
      <c r="G747" s="44">
        <v>9.1495635177599996E-2</v>
      </c>
      <c r="H747" s="44">
        <v>3.7026999999999997E-2</v>
      </c>
      <c r="I747" s="43" t="s">
        <v>405</v>
      </c>
      <c r="J747" s="43" t="s">
        <v>406</v>
      </c>
      <c r="K747" s="43">
        <v>16</v>
      </c>
      <c r="L747" s="43">
        <v>60</v>
      </c>
      <c r="M747" s="43" t="s">
        <v>417</v>
      </c>
      <c r="N747" s="43" t="s">
        <v>546</v>
      </c>
      <c r="O747" s="43" t="s">
        <v>443</v>
      </c>
      <c r="P747" s="44">
        <v>613.18325185100002</v>
      </c>
      <c r="Q747" s="44">
        <v>3985.5339261499998</v>
      </c>
      <c r="R747" s="45">
        <v>0.78656000000000004</v>
      </c>
      <c r="S747" s="45">
        <v>7.079313</v>
      </c>
      <c r="T747" s="45">
        <v>0.78300000000000003</v>
      </c>
      <c r="U747" s="45">
        <v>0.6</v>
      </c>
      <c r="V747" s="45">
        <f t="shared" si="22"/>
        <v>6.3198986950399987E-3</v>
      </c>
      <c r="W747" s="45">
        <f t="shared" si="23"/>
        <v>0.1048502889804</v>
      </c>
    </row>
    <row r="748" spans="1:23" x14ac:dyDescent="0.2">
      <c r="A748" s="43">
        <v>32358</v>
      </c>
      <c r="B748" s="43">
        <v>32336</v>
      </c>
      <c r="C748" s="43">
        <v>6216</v>
      </c>
      <c r="D748" s="43">
        <v>6216</v>
      </c>
      <c r="E748" s="43" t="s">
        <v>372</v>
      </c>
      <c r="F748" s="43" t="s">
        <v>426</v>
      </c>
      <c r="G748" s="44">
        <v>0.34133594646299997</v>
      </c>
      <c r="H748" s="44">
        <v>0.13813400000000001</v>
      </c>
      <c r="I748" s="43" t="s">
        <v>405</v>
      </c>
      <c r="J748" s="43" t="s">
        <v>406</v>
      </c>
      <c r="K748" s="43">
        <v>16</v>
      </c>
      <c r="L748" s="43">
        <v>60</v>
      </c>
      <c r="M748" s="43" t="s">
        <v>417</v>
      </c>
      <c r="N748" s="43" t="s">
        <v>546</v>
      </c>
      <c r="O748" s="43" t="s">
        <v>443</v>
      </c>
      <c r="P748" s="44">
        <v>1295.7764654800001</v>
      </c>
      <c r="Q748" s="44">
        <v>14868.5343536</v>
      </c>
      <c r="R748" s="45">
        <v>0.78656000000000004</v>
      </c>
      <c r="S748" s="45">
        <v>7.079313</v>
      </c>
      <c r="T748" s="45">
        <v>0.78300000000000003</v>
      </c>
      <c r="U748" s="45">
        <v>0.6</v>
      </c>
      <c r="V748" s="45">
        <f t="shared" si="22"/>
        <v>2.3577197351680002E-2</v>
      </c>
      <c r="W748" s="45">
        <f t="shared" si="23"/>
        <v>0.39115752877680005</v>
      </c>
    </row>
    <row r="749" spans="1:23" x14ac:dyDescent="0.2">
      <c r="A749" s="43">
        <v>32359</v>
      </c>
      <c r="B749" s="43">
        <v>32337</v>
      </c>
      <c r="C749" s="43">
        <v>6216</v>
      </c>
      <c r="D749" s="43">
        <v>6216</v>
      </c>
      <c r="E749" s="43" t="s">
        <v>372</v>
      </c>
      <c r="F749" s="43" t="s">
        <v>426</v>
      </c>
      <c r="G749" s="44">
        <v>8.1345415566900003E-2</v>
      </c>
      <c r="H749" s="44">
        <v>3.2919299999999999E-2</v>
      </c>
      <c r="I749" s="43" t="s">
        <v>405</v>
      </c>
      <c r="J749" s="43" t="s">
        <v>406</v>
      </c>
      <c r="K749" s="43">
        <v>16</v>
      </c>
      <c r="L749" s="43">
        <v>60</v>
      </c>
      <c r="M749" s="43" t="s">
        <v>417</v>
      </c>
      <c r="N749" s="43" t="s">
        <v>546</v>
      </c>
      <c r="O749" s="43" t="s">
        <v>443</v>
      </c>
      <c r="P749" s="44">
        <v>1911.9922474</v>
      </c>
      <c r="Q749" s="44">
        <v>3543.3921284799999</v>
      </c>
      <c r="R749" s="45">
        <v>0.78656000000000004</v>
      </c>
      <c r="S749" s="45">
        <v>7.079313</v>
      </c>
      <c r="T749" s="45">
        <v>0.78300000000000003</v>
      </c>
      <c r="U749" s="45">
        <v>0.6</v>
      </c>
      <c r="V749" s="45">
        <f t="shared" si="22"/>
        <v>5.6187819999359992E-3</v>
      </c>
      <c r="W749" s="45">
        <f t="shared" si="23"/>
        <v>9.321841137636E-2</v>
      </c>
    </row>
    <row r="750" spans="1:23" x14ac:dyDescent="0.2">
      <c r="A750" s="43">
        <v>32372</v>
      </c>
      <c r="B750" s="43">
        <v>32350</v>
      </c>
      <c r="C750" s="43">
        <v>6216</v>
      </c>
      <c r="D750" s="43">
        <v>6216</v>
      </c>
      <c r="E750" s="43" t="s">
        <v>372</v>
      </c>
      <c r="F750" s="43" t="s">
        <v>426</v>
      </c>
      <c r="G750" s="44">
        <v>2.3356658388800002E-2</v>
      </c>
      <c r="H750" s="44">
        <v>9.4520999999999997E-3</v>
      </c>
      <c r="I750" s="43" t="s">
        <v>405</v>
      </c>
      <c r="J750" s="43" t="s">
        <v>406</v>
      </c>
      <c r="K750" s="43">
        <v>16</v>
      </c>
      <c r="L750" s="43">
        <v>60</v>
      </c>
      <c r="M750" s="43" t="s">
        <v>417</v>
      </c>
      <c r="N750" s="43" t="s">
        <v>546</v>
      </c>
      <c r="O750" s="43" t="s">
        <v>443</v>
      </c>
      <c r="P750" s="44">
        <v>502.574753891</v>
      </c>
      <c r="Q750" s="44">
        <v>1017.41196975</v>
      </c>
      <c r="R750" s="45">
        <v>0.78656000000000004</v>
      </c>
      <c r="S750" s="45">
        <v>7.079313</v>
      </c>
      <c r="T750" s="45">
        <v>0.78300000000000003</v>
      </c>
      <c r="U750" s="45">
        <v>0.6</v>
      </c>
      <c r="V750" s="45">
        <f t="shared" si="22"/>
        <v>1.6133176993919998E-3</v>
      </c>
      <c r="W750" s="45">
        <f t="shared" si="23"/>
        <v>2.676574976292E-2</v>
      </c>
    </row>
    <row r="751" spans="1:23" x14ac:dyDescent="0.2">
      <c r="A751" s="43">
        <v>32775</v>
      </c>
      <c r="B751" s="43">
        <v>32764</v>
      </c>
      <c r="C751" s="43">
        <v>6250</v>
      </c>
      <c r="D751" s="43">
        <v>6250</v>
      </c>
      <c r="E751" s="43" t="s">
        <v>372</v>
      </c>
      <c r="F751" s="43" t="s">
        <v>472</v>
      </c>
      <c r="G751" s="44">
        <v>0.69703573355199999</v>
      </c>
      <c r="H751" s="44">
        <v>0.28208</v>
      </c>
      <c r="I751" s="43" t="s">
        <v>405</v>
      </c>
      <c r="J751" s="43" t="s">
        <v>406</v>
      </c>
      <c r="K751" s="43">
        <v>15</v>
      </c>
      <c r="L751" s="43">
        <v>60</v>
      </c>
      <c r="M751" s="43" t="s">
        <v>417</v>
      </c>
      <c r="N751" s="43" t="s">
        <v>623</v>
      </c>
      <c r="O751" s="43" t="s">
        <v>419</v>
      </c>
      <c r="P751" s="44">
        <v>2088.98859799</v>
      </c>
      <c r="Q751" s="44">
        <v>30362.7551021</v>
      </c>
      <c r="R751" s="45">
        <v>0.75712800000000002</v>
      </c>
      <c r="S751" s="45">
        <v>6.8155330000000003</v>
      </c>
      <c r="T751" s="45">
        <v>0.78300000000000003</v>
      </c>
      <c r="U751" s="45">
        <v>0.6</v>
      </c>
      <c r="V751" s="45">
        <f t="shared" si="22"/>
        <v>4.6344834574079993E-2</v>
      </c>
      <c r="W751" s="45">
        <f t="shared" si="23"/>
        <v>0.76901021945600012</v>
      </c>
    </row>
    <row r="752" spans="1:23" x14ac:dyDescent="0.2">
      <c r="A752" s="43">
        <v>32777</v>
      </c>
      <c r="B752" s="43">
        <v>32766</v>
      </c>
      <c r="C752" s="43">
        <v>6250</v>
      </c>
      <c r="D752" s="43">
        <v>6250</v>
      </c>
      <c r="E752" s="43" t="s">
        <v>372</v>
      </c>
      <c r="F752" s="43" t="s">
        <v>472</v>
      </c>
      <c r="G752" s="44">
        <v>3.6464667776100003E-2</v>
      </c>
      <c r="H752" s="44">
        <v>1.4756699999999999E-2</v>
      </c>
      <c r="I752" s="43" t="s">
        <v>405</v>
      </c>
      <c r="J752" s="43" t="s">
        <v>406</v>
      </c>
      <c r="K752" s="43">
        <v>15</v>
      </c>
      <c r="L752" s="43">
        <v>60</v>
      </c>
      <c r="M752" s="43" t="s">
        <v>417</v>
      </c>
      <c r="N752" s="43" t="s">
        <v>623</v>
      </c>
      <c r="O752" s="43" t="s">
        <v>419</v>
      </c>
      <c r="P752" s="44">
        <v>708.72518556900002</v>
      </c>
      <c r="Q752" s="44">
        <v>1588.3945747299999</v>
      </c>
      <c r="R752" s="45">
        <v>0.75712800000000002</v>
      </c>
      <c r="S752" s="45">
        <v>6.8155330000000003</v>
      </c>
      <c r="T752" s="45">
        <v>0.78300000000000003</v>
      </c>
      <c r="U752" s="45">
        <v>0.6</v>
      </c>
      <c r="V752" s="45">
        <f t="shared" si="22"/>
        <v>2.4244782343991996E-3</v>
      </c>
      <c r="W752" s="45">
        <f t="shared" si="23"/>
        <v>4.0229910328440005E-2</v>
      </c>
    </row>
    <row r="753" spans="1:23" x14ac:dyDescent="0.2">
      <c r="A753" s="43">
        <v>32781</v>
      </c>
      <c r="B753" s="43">
        <v>32770</v>
      </c>
      <c r="C753" s="43">
        <v>6250</v>
      </c>
      <c r="D753" s="43">
        <v>6250</v>
      </c>
      <c r="E753" s="43" t="s">
        <v>372</v>
      </c>
      <c r="F753" s="43" t="s">
        <v>472</v>
      </c>
      <c r="G753" s="44">
        <v>22.508778934199999</v>
      </c>
      <c r="H753" s="44">
        <v>9.1089800000000007</v>
      </c>
      <c r="I753" s="43" t="s">
        <v>405</v>
      </c>
      <c r="J753" s="43" t="s">
        <v>406</v>
      </c>
      <c r="K753" s="43">
        <v>15</v>
      </c>
      <c r="L753" s="43">
        <v>60</v>
      </c>
      <c r="M753" s="43" t="s">
        <v>417</v>
      </c>
      <c r="N753" s="43" t="s">
        <v>623</v>
      </c>
      <c r="O753" s="43" t="s">
        <v>419</v>
      </c>
      <c r="P753" s="44">
        <v>4848.7711231699996</v>
      </c>
      <c r="Q753" s="44">
        <v>980478.48844900005</v>
      </c>
      <c r="R753" s="45">
        <v>0.75712800000000002</v>
      </c>
      <c r="S753" s="45">
        <v>6.8155330000000003</v>
      </c>
      <c r="T753" s="45">
        <v>0.78300000000000003</v>
      </c>
      <c r="U753" s="45">
        <v>0.6</v>
      </c>
      <c r="V753" s="45">
        <f t="shared" si="22"/>
        <v>1.4965760466484799</v>
      </c>
      <c r="W753" s="45">
        <f t="shared" si="23"/>
        <v>24.833021514536004</v>
      </c>
    </row>
    <row r="754" spans="1:23" x14ac:dyDescent="0.2">
      <c r="A754" s="43">
        <v>32785</v>
      </c>
      <c r="B754" s="43">
        <v>32774</v>
      </c>
      <c r="C754" s="43">
        <v>6250</v>
      </c>
      <c r="D754" s="43">
        <v>6250</v>
      </c>
      <c r="E754" s="43" t="s">
        <v>372</v>
      </c>
      <c r="F754" s="43" t="s">
        <v>472</v>
      </c>
      <c r="G754" s="44">
        <v>17.373198515399999</v>
      </c>
      <c r="H754" s="44">
        <v>7.0306800000000003</v>
      </c>
      <c r="I754" s="43" t="s">
        <v>405</v>
      </c>
      <c r="J754" s="43" t="s">
        <v>406</v>
      </c>
      <c r="K754" s="43">
        <v>15</v>
      </c>
      <c r="L754" s="43">
        <v>60</v>
      </c>
      <c r="M754" s="43" t="s">
        <v>417</v>
      </c>
      <c r="N754" s="43" t="s">
        <v>623</v>
      </c>
      <c r="O754" s="43" t="s">
        <v>419</v>
      </c>
      <c r="P754" s="44">
        <v>3600.60775599</v>
      </c>
      <c r="Q754" s="44">
        <v>756773.50022599997</v>
      </c>
      <c r="R754" s="45">
        <v>0.75712800000000002</v>
      </c>
      <c r="S754" s="45">
        <v>6.8155330000000003</v>
      </c>
      <c r="T754" s="45">
        <v>0.78300000000000003</v>
      </c>
      <c r="U754" s="45">
        <v>0.6</v>
      </c>
      <c r="V754" s="45">
        <f t="shared" si="22"/>
        <v>1.1551180570876798</v>
      </c>
      <c r="W754" s="45">
        <f t="shared" si="23"/>
        <v>19.167132620976002</v>
      </c>
    </row>
    <row r="755" spans="1:23" x14ac:dyDescent="0.2">
      <c r="A755" s="43">
        <v>32786</v>
      </c>
      <c r="B755" s="43">
        <v>32775</v>
      </c>
      <c r="C755" s="43">
        <v>6250</v>
      </c>
      <c r="D755" s="43">
        <v>6250</v>
      </c>
      <c r="E755" s="43" t="s">
        <v>372</v>
      </c>
      <c r="F755" s="43" t="s">
        <v>472</v>
      </c>
      <c r="G755" s="44">
        <v>0.63101777257299996</v>
      </c>
      <c r="H755" s="44">
        <v>0.25536399999999998</v>
      </c>
      <c r="I755" s="43" t="s">
        <v>405</v>
      </c>
      <c r="J755" s="43" t="s">
        <v>406</v>
      </c>
      <c r="K755" s="43">
        <v>15</v>
      </c>
      <c r="L755" s="43">
        <v>60</v>
      </c>
      <c r="M755" s="43" t="s">
        <v>417</v>
      </c>
      <c r="N755" s="43" t="s">
        <v>623</v>
      </c>
      <c r="O755" s="43" t="s">
        <v>419</v>
      </c>
      <c r="P755" s="44">
        <v>3504.5216587199998</v>
      </c>
      <c r="Q755" s="44">
        <v>27487.0242249</v>
      </c>
      <c r="R755" s="45">
        <v>0.75712800000000002</v>
      </c>
      <c r="S755" s="45">
        <v>6.8155330000000003</v>
      </c>
      <c r="T755" s="45">
        <v>0.78300000000000003</v>
      </c>
      <c r="U755" s="45">
        <v>0.6</v>
      </c>
      <c r="V755" s="45">
        <f t="shared" si="22"/>
        <v>4.195548190646399E-2</v>
      </c>
      <c r="W755" s="45">
        <f t="shared" si="23"/>
        <v>0.69617670760479999</v>
      </c>
    </row>
    <row r="756" spans="1:23" x14ac:dyDescent="0.2">
      <c r="A756" s="43">
        <v>32788</v>
      </c>
      <c r="B756" s="43">
        <v>32777</v>
      </c>
      <c r="C756" s="43">
        <v>6250</v>
      </c>
      <c r="D756" s="43">
        <v>6250</v>
      </c>
      <c r="E756" s="43" t="s">
        <v>372</v>
      </c>
      <c r="F756" s="43" t="s">
        <v>472</v>
      </c>
      <c r="G756" s="44">
        <v>2.8036164835299999</v>
      </c>
      <c r="H756" s="44">
        <v>1.1345799999999999</v>
      </c>
      <c r="I756" s="43" t="s">
        <v>405</v>
      </c>
      <c r="J756" s="43" t="s">
        <v>406</v>
      </c>
      <c r="K756" s="43">
        <v>15</v>
      </c>
      <c r="L756" s="43">
        <v>60</v>
      </c>
      <c r="M756" s="43" t="s">
        <v>417</v>
      </c>
      <c r="N756" s="43" t="s">
        <v>623</v>
      </c>
      <c r="O756" s="43" t="s">
        <v>419</v>
      </c>
      <c r="P756" s="44">
        <v>4615.0858777499998</v>
      </c>
      <c r="Q756" s="44">
        <v>122125.04552099999</v>
      </c>
      <c r="R756" s="45">
        <v>0.75712800000000002</v>
      </c>
      <c r="S756" s="45">
        <v>6.8155330000000003</v>
      </c>
      <c r="T756" s="45">
        <v>0.78300000000000003</v>
      </c>
      <c r="U756" s="45">
        <v>0.6</v>
      </c>
      <c r="V756" s="45">
        <f t="shared" si="22"/>
        <v>0.18640783611407996</v>
      </c>
      <c r="W756" s="45">
        <f t="shared" si="23"/>
        <v>3.0931069724560003</v>
      </c>
    </row>
    <row r="757" spans="1:23" x14ac:dyDescent="0.2">
      <c r="A757" s="43">
        <v>32791</v>
      </c>
      <c r="B757" s="43">
        <v>32780</v>
      </c>
      <c r="C757" s="43">
        <v>6250</v>
      </c>
      <c r="D757" s="43">
        <v>6250</v>
      </c>
      <c r="E757" s="43" t="s">
        <v>372</v>
      </c>
      <c r="F757" s="43" t="s">
        <v>472</v>
      </c>
      <c r="G757" s="44">
        <v>9.8969743942099999</v>
      </c>
      <c r="H757" s="44">
        <v>4.0051600000000001</v>
      </c>
      <c r="I757" s="43" t="s">
        <v>405</v>
      </c>
      <c r="J757" s="43" t="s">
        <v>406</v>
      </c>
      <c r="K757" s="43">
        <v>15</v>
      </c>
      <c r="L757" s="43">
        <v>60</v>
      </c>
      <c r="M757" s="43" t="s">
        <v>417</v>
      </c>
      <c r="N757" s="43" t="s">
        <v>623</v>
      </c>
      <c r="O757" s="43" t="s">
        <v>419</v>
      </c>
      <c r="P757" s="44">
        <v>2612.33423855</v>
      </c>
      <c r="Q757" s="44">
        <v>431110.48016500002</v>
      </c>
      <c r="R757" s="45">
        <v>0.75712800000000002</v>
      </c>
      <c r="S757" s="45">
        <v>6.8155330000000003</v>
      </c>
      <c r="T757" s="45">
        <v>0.78300000000000003</v>
      </c>
      <c r="U757" s="45">
        <v>0.6</v>
      </c>
      <c r="V757" s="45">
        <f t="shared" si="22"/>
        <v>0.65803487536415994</v>
      </c>
      <c r="W757" s="45">
        <f t="shared" si="23"/>
        <v>10.918920060112001</v>
      </c>
    </row>
    <row r="758" spans="1:23" x14ac:dyDescent="0.2">
      <c r="A758" s="43">
        <v>32840</v>
      </c>
      <c r="B758" s="43">
        <v>32829</v>
      </c>
      <c r="C758" s="43">
        <v>6250</v>
      </c>
      <c r="D758" s="43">
        <v>6250</v>
      </c>
      <c r="E758" s="43" t="s">
        <v>372</v>
      </c>
      <c r="F758" s="43" t="s">
        <v>596</v>
      </c>
      <c r="G758" s="44">
        <v>0.541024484478</v>
      </c>
      <c r="H758" s="44">
        <v>0.218945</v>
      </c>
      <c r="I758" s="43" t="s">
        <v>405</v>
      </c>
      <c r="J758" s="43" t="s">
        <v>406</v>
      </c>
      <c r="K758" s="43">
        <v>15</v>
      </c>
      <c r="L758" s="43">
        <v>60</v>
      </c>
      <c r="M758" s="43" t="s">
        <v>417</v>
      </c>
      <c r="N758" s="43" t="s">
        <v>623</v>
      </c>
      <c r="O758" s="43" t="s">
        <v>419</v>
      </c>
      <c r="P758" s="44">
        <v>935.56463053799996</v>
      </c>
      <c r="Q758" s="44">
        <v>23566.932275899999</v>
      </c>
      <c r="R758" s="45">
        <v>0.75712800000000002</v>
      </c>
      <c r="S758" s="45">
        <v>6.8155330000000003</v>
      </c>
      <c r="T758" s="45">
        <v>0.78300000000000003</v>
      </c>
      <c r="U758" s="45">
        <v>0.6</v>
      </c>
      <c r="V758" s="45">
        <f t="shared" si="22"/>
        <v>3.5971957621320001E-2</v>
      </c>
      <c r="W758" s="45">
        <f t="shared" si="23"/>
        <v>0.59689074907400008</v>
      </c>
    </row>
    <row r="759" spans="1:23" x14ac:dyDescent="0.2">
      <c r="A759" s="43">
        <v>32851</v>
      </c>
      <c r="B759" s="43">
        <v>32840</v>
      </c>
      <c r="C759" s="43">
        <v>6250</v>
      </c>
      <c r="D759" s="43">
        <v>6250</v>
      </c>
      <c r="E759" s="43" t="s">
        <v>372</v>
      </c>
      <c r="F759" s="43" t="s">
        <v>596</v>
      </c>
      <c r="G759" s="44">
        <v>0.37185362920100001</v>
      </c>
      <c r="H759" s="44">
        <v>0.15048400000000001</v>
      </c>
      <c r="I759" s="43" t="s">
        <v>405</v>
      </c>
      <c r="J759" s="43" t="s">
        <v>406</v>
      </c>
      <c r="K759" s="43">
        <v>15</v>
      </c>
      <c r="L759" s="43">
        <v>60</v>
      </c>
      <c r="M759" s="43" t="s">
        <v>417</v>
      </c>
      <c r="N759" s="43" t="s">
        <v>623</v>
      </c>
      <c r="O759" s="43" t="s">
        <v>419</v>
      </c>
      <c r="P759" s="44">
        <v>1808.4135382100001</v>
      </c>
      <c r="Q759" s="44">
        <v>16197.8792963</v>
      </c>
      <c r="R759" s="45">
        <v>0.75712800000000002</v>
      </c>
      <c r="S759" s="45">
        <v>6.8155330000000003</v>
      </c>
      <c r="T759" s="45">
        <v>0.78300000000000003</v>
      </c>
      <c r="U759" s="45">
        <v>0.6</v>
      </c>
      <c r="V759" s="45">
        <f t="shared" si="22"/>
        <v>2.4724036039583997E-2</v>
      </c>
      <c r="W759" s="45">
        <f t="shared" si="23"/>
        <v>0.41025146718880007</v>
      </c>
    </row>
    <row r="760" spans="1:23" x14ac:dyDescent="0.2">
      <c r="A760" s="43">
        <v>32966</v>
      </c>
      <c r="B760" s="43">
        <v>32955</v>
      </c>
      <c r="C760" s="43">
        <v>6250</v>
      </c>
      <c r="D760" s="43">
        <v>6250</v>
      </c>
      <c r="E760" s="43" t="s">
        <v>372</v>
      </c>
      <c r="F760" s="43" t="s">
        <v>404</v>
      </c>
      <c r="G760" s="44">
        <v>2.9794795657400001E-2</v>
      </c>
      <c r="H760" s="44">
        <v>1.2057500000000001E-2</v>
      </c>
      <c r="I760" s="43" t="s">
        <v>405</v>
      </c>
      <c r="J760" s="43" t="s">
        <v>406</v>
      </c>
      <c r="K760" s="43">
        <v>15</v>
      </c>
      <c r="L760" s="43">
        <v>60</v>
      </c>
      <c r="M760" s="43" t="s">
        <v>417</v>
      </c>
      <c r="N760" s="43" t="s">
        <v>623</v>
      </c>
      <c r="O760" s="43" t="s">
        <v>419</v>
      </c>
      <c r="P760" s="44">
        <v>611.25012925600004</v>
      </c>
      <c r="Q760" s="44">
        <v>1297.8561073999999</v>
      </c>
      <c r="R760" s="45">
        <v>0.75712800000000002</v>
      </c>
      <c r="S760" s="45">
        <v>6.8155330000000003</v>
      </c>
      <c r="T760" s="45">
        <v>0.78300000000000003</v>
      </c>
      <c r="U760" s="45">
        <v>0.6</v>
      </c>
      <c r="V760" s="45">
        <f t="shared" si="22"/>
        <v>1.9810083766200002E-3</v>
      </c>
      <c r="W760" s="45">
        <f t="shared" si="23"/>
        <v>3.2871315659000006E-2</v>
      </c>
    </row>
    <row r="761" spans="1:23" x14ac:dyDescent="0.2">
      <c r="A761" s="43">
        <v>33457</v>
      </c>
      <c r="B761" s="43">
        <v>33385</v>
      </c>
      <c r="C761" s="43">
        <v>6300</v>
      </c>
      <c r="D761" s="43">
        <v>6300</v>
      </c>
      <c r="E761" s="43" t="s">
        <v>372</v>
      </c>
      <c r="F761" s="43" t="s">
        <v>472</v>
      </c>
      <c r="G761" s="44">
        <v>1.6021498305499999E-2</v>
      </c>
      <c r="H761" s="44">
        <v>6.4836700000000004E-3</v>
      </c>
      <c r="I761" s="43" t="s">
        <v>405</v>
      </c>
      <c r="J761" s="43" t="s">
        <v>406</v>
      </c>
      <c r="K761" s="43">
        <v>15</v>
      </c>
      <c r="L761" s="43">
        <v>60</v>
      </c>
      <c r="M761" s="43" t="s">
        <v>417</v>
      </c>
      <c r="N761" s="43" t="s">
        <v>419</v>
      </c>
      <c r="O761" s="43" t="s">
        <v>419</v>
      </c>
      <c r="P761" s="44">
        <v>249.60207867299999</v>
      </c>
      <c r="Q761" s="44">
        <v>697.89367460599999</v>
      </c>
      <c r="R761" s="45">
        <v>0.75712800000000002</v>
      </c>
      <c r="S761" s="45">
        <v>6.8155330000000003</v>
      </c>
      <c r="T761" s="45">
        <v>0.78300000000000003</v>
      </c>
      <c r="U761" s="45">
        <v>0.6</v>
      </c>
      <c r="V761" s="45">
        <f t="shared" si="22"/>
        <v>1.0652460776479199E-3</v>
      </c>
      <c r="W761" s="45">
        <f t="shared" si="23"/>
        <v>1.7675866738444002E-2</v>
      </c>
    </row>
    <row r="762" spans="1:23" x14ac:dyDescent="0.2">
      <c r="A762" s="43">
        <v>33542</v>
      </c>
      <c r="B762" s="43">
        <v>33470</v>
      </c>
      <c r="C762" s="43">
        <v>6300</v>
      </c>
      <c r="D762" s="43">
        <v>6300</v>
      </c>
      <c r="E762" s="43" t="s">
        <v>372</v>
      </c>
      <c r="F762" s="43" t="s">
        <v>472</v>
      </c>
      <c r="G762" s="44">
        <v>0.67278957969999997</v>
      </c>
      <c r="H762" s="44">
        <v>0.27226800000000001</v>
      </c>
      <c r="I762" s="43" t="s">
        <v>405</v>
      </c>
      <c r="J762" s="43" t="s">
        <v>406</v>
      </c>
      <c r="K762" s="43">
        <v>15</v>
      </c>
      <c r="L762" s="43">
        <v>60</v>
      </c>
      <c r="M762" s="43" t="s">
        <v>417</v>
      </c>
      <c r="N762" s="43" t="s">
        <v>419</v>
      </c>
      <c r="O762" s="43" t="s">
        <v>419</v>
      </c>
      <c r="P762" s="44">
        <v>1552.2805224399999</v>
      </c>
      <c r="Q762" s="44">
        <v>29306.596865</v>
      </c>
      <c r="R762" s="45">
        <v>0.75712800000000002</v>
      </c>
      <c r="S762" s="45">
        <v>6.8155330000000003</v>
      </c>
      <c r="T762" s="45">
        <v>0.78300000000000003</v>
      </c>
      <c r="U762" s="45">
        <v>0.6</v>
      </c>
      <c r="V762" s="45">
        <f t="shared" si="22"/>
        <v>4.4732754607967995E-2</v>
      </c>
      <c r="W762" s="45">
        <f t="shared" si="23"/>
        <v>0.74226061553760014</v>
      </c>
    </row>
    <row r="763" spans="1:23" x14ac:dyDescent="0.2">
      <c r="A763" s="43">
        <v>33555</v>
      </c>
      <c r="B763" s="43">
        <v>33483</v>
      </c>
      <c r="C763" s="43">
        <v>6300</v>
      </c>
      <c r="D763" s="43">
        <v>6300</v>
      </c>
      <c r="E763" s="43" t="s">
        <v>372</v>
      </c>
      <c r="F763" s="43" t="s">
        <v>472</v>
      </c>
      <c r="G763" s="44">
        <v>0.17458668224099999</v>
      </c>
      <c r="H763" s="44">
        <v>7.0652699999999999E-2</v>
      </c>
      <c r="I763" s="43" t="s">
        <v>405</v>
      </c>
      <c r="J763" s="43" t="s">
        <v>406</v>
      </c>
      <c r="K763" s="43">
        <v>15</v>
      </c>
      <c r="L763" s="43">
        <v>60</v>
      </c>
      <c r="M763" s="43" t="s">
        <v>417</v>
      </c>
      <c r="N763" s="43" t="s">
        <v>419</v>
      </c>
      <c r="O763" s="43" t="s">
        <v>419</v>
      </c>
      <c r="P763" s="44">
        <v>2108.2686937499998</v>
      </c>
      <c r="Q763" s="44">
        <v>7604.9654584800001</v>
      </c>
      <c r="R763" s="45">
        <v>0.75712800000000002</v>
      </c>
      <c r="S763" s="45">
        <v>6.8155330000000003</v>
      </c>
      <c r="T763" s="45">
        <v>0.78300000000000003</v>
      </c>
      <c r="U763" s="45">
        <v>0.6</v>
      </c>
      <c r="V763" s="45">
        <f t="shared" si="22"/>
        <v>1.1608010825695198E-2</v>
      </c>
      <c r="W763" s="45">
        <f t="shared" si="23"/>
        <v>0.19261432335564002</v>
      </c>
    </row>
    <row r="764" spans="1:23" x14ac:dyDescent="0.2">
      <c r="A764" s="43">
        <v>33556</v>
      </c>
      <c r="B764" s="43">
        <v>33484</v>
      </c>
      <c r="C764" s="43">
        <v>6300</v>
      </c>
      <c r="D764" s="43">
        <v>6300</v>
      </c>
      <c r="E764" s="43" t="s">
        <v>372</v>
      </c>
      <c r="F764" s="43" t="s">
        <v>472</v>
      </c>
      <c r="G764" s="44">
        <v>0.107704912094</v>
      </c>
      <c r="H764" s="44">
        <v>4.3586600000000003E-2</v>
      </c>
      <c r="I764" s="43" t="s">
        <v>405</v>
      </c>
      <c r="J764" s="43" t="s">
        <v>406</v>
      </c>
      <c r="K764" s="43">
        <v>15</v>
      </c>
      <c r="L764" s="43">
        <v>60</v>
      </c>
      <c r="M764" s="43" t="s">
        <v>417</v>
      </c>
      <c r="N764" s="43" t="s">
        <v>419</v>
      </c>
      <c r="O764" s="43" t="s">
        <v>419</v>
      </c>
      <c r="P764" s="44">
        <v>644.82819403200006</v>
      </c>
      <c r="Q764" s="44">
        <v>4691.6072043200002</v>
      </c>
      <c r="R764" s="45">
        <v>0.75712800000000002</v>
      </c>
      <c r="S764" s="45">
        <v>6.8155330000000003</v>
      </c>
      <c r="T764" s="45">
        <v>0.78300000000000003</v>
      </c>
      <c r="U764" s="45">
        <v>0.6</v>
      </c>
      <c r="V764" s="45">
        <f t="shared" si="22"/>
        <v>7.1611378568015999E-3</v>
      </c>
      <c r="W764" s="45">
        <f t="shared" si="23"/>
        <v>0.11882636426312002</v>
      </c>
    </row>
    <row r="765" spans="1:23" x14ac:dyDescent="0.2">
      <c r="A765" s="43">
        <v>33640</v>
      </c>
      <c r="B765" s="43">
        <v>33568</v>
      </c>
      <c r="C765" s="43">
        <v>6300</v>
      </c>
      <c r="D765" s="43">
        <v>6300</v>
      </c>
      <c r="E765" s="43" t="s">
        <v>372</v>
      </c>
      <c r="F765" s="43" t="s">
        <v>596</v>
      </c>
      <c r="G765" s="44">
        <v>2.6010448196599998</v>
      </c>
      <c r="H765" s="44">
        <v>1.05261</v>
      </c>
      <c r="I765" s="43" t="s">
        <v>405</v>
      </c>
      <c r="J765" s="43" t="s">
        <v>406</v>
      </c>
      <c r="K765" s="43">
        <v>15</v>
      </c>
      <c r="L765" s="43">
        <v>60</v>
      </c>
      <c r="M765" s="43" t="s">
        <v>417</v>
      </c>
      <c r="N765" s="43" t="s">
        <v>419</v>
      </c>
      <c r="O765" s="43" t="s">
        <v>419</v>
      </c>
      <c r="P765" s="44">
        <v>3811.73815143</v>
      </c>
      <c r="Q765" s="44">
        <v>113301.059139</v>
      </c>
      <c r="R765" s="45">
        <v>0.75712800000000002</v>
      </c>
      <c r="S765" s="45">
        <v>6.8155330000000003</v>
      </c>
      <c r="T765" s="45">
        <v>0.78300000000000003</v>
      </c>
      <c r="U765" s="45">
        <v>0.6</v>
      </c>
      <c r="V765" s="45">
        <f t="shared" si="22"/>
        <v>0.17294042938536</v>
      </c>
      <c r="W765" s="45">
        <f t="shared" si="23"/>
        <v>2.8696392764520002</v>
      </c>
    </row>
    <row r="766" spans="1:23" x14ac:dyDescent="0.2">
      <c r="A766" s="43">
        <v>33645</v>
      </c>
      <c r="B766" s="43">
        <v>33573</v>
      </c>
      <c r="C766" s="43">
        <v>6300</v>
      </c>
      <c r="D766" s="43">
        <v>6300</v>
      </c>
      <c r="E766" s="43" t="s">
        <v>372</v>
      </c>
      <c r="F766" s="43" t="s">
        <v>596</v>
      </c>
      <c r="G766" s="44">
        <v>2.2755634974599999</v>
      </c>
      <c r="H766" s="44">
        <v>0.92088800000000004</v>
      </c>
      <c r="I766" s="43" t="s">
        <v>405</v>
      </c>
      <c r="J766" s="43" t="s">
        <v>406</v>
      </c>
      <c r="K766" s="43">
        <v>15</v>
      </c>
      <c r="L766" s="43">
        <v>60</v>
      </c>
      <c r="M766" s="43" t="s">
        <v>417</v>
      </c>
      <c r="N766" s="43" t="s">
        <v>419</v>
      </c>
      <c r="O766" s="43" t="s">
        <v>419</v>
      </c>
      <c r="P766" s="44">
        <v>2242.9053993000002</v>
      </c>
      <c r="Q766" s="44">
        <v>99123.149455499995</v>
      </c>
      <c r="R766" s="45">
        <v>0.75712800000000002</v>
      </c>
      <c r="S766" s="45">
        <v>6.8155330000000003</v>
      </c>
      <c r="T766" s="45">
        <v>0.78300000000000003</v>
      </c>
      <c r="U766" s="45">
        <v>0.6</v>
      </c>
      <c r="V766" s="45">
        <f t="shared" si="22"/>
        <v>0.15129892945708798</v>
      </c>
      <c r="W766" s="45">
        <f t="shared" si="23"/>
        <v>2.5105370213216003</v>
      </c>
    </row>
    <row r="767" spans="1:23" x14ac:dyDescent="0.2">
      <c r="A767" s="43">
        <v>33660</v>
      </c>
      <c r="B767" s="43">
        <v>33588</v>
      </c>
      <c r="C767" s="43">
        <v>6300</v>
      </c>
      <c r="D767" s="43">
        <v>6300</v>
      </c>
      <c r="E767" s="43" t="s">
        <v>372</v>
      </c>
      <c r="F767" s="43" t="s">
        <v>596</v>
      </c>
      <c r="G767" s="44">
        <v>0.41142537711999999</v>
      </c>
      <c r="H767" s="44">
        <v>0.16649800000000001</v>
      </c>
      <c r="I767" s="43" t="s">
        <v>405</v>
      </c>
      <c r="J767" s="43" t="s">
        <v>406</v>
      </c>
      <c r="K767" s="43">
        <v>15</v>
      </c>
      <c r="L767" s="43">
        <v>60</v>
      </c>
      <c r="M767" s="43" t="s">
        <v>417</v>
      </c>
      <c r="N767" s="43" t="s">
        <v>419</v>
      </c>
      <c r="O767" s="43" t="s">
        <v>419</v>
      </c>
      <c r="P767" s="44">
        <v>808.21214765599996</v>
      </c>
      <c r="Q767" s="44">
        <v>17921.6177407</v>
      </c>
      <c r="R767" s="45">
        <v>0.75712800000000002</v>
      </c>
      <c r="S767" s="45">
        <v>6.8155330000000003</v>
      </c>
      <c r="T767" s="45">
        <v>0.78300000000000003</v>
      </c>
      <c r="U767" s="45">
        <v>0.6</v>
      </c>
      <c r="V767" s="45">
        <f t="shared" si="22"/>
        <v>2.7355084610447999E-2</v>
      </c>
      <c r="W767" s="45">
        <f t="shared" si="23"/>
        <v>0.45390904537360011</v>
      </c>
    </row>
    <row r="768" spans="1:23" x14ac:dyDescent="0.2">
      <c r="A768" s="43">
        <v>33685</v>
      </c>
      <c r="B768" s="43">
        <v>33613</v>
      </c>
      <c r="C768" s="43">
        <v>6300</v>
      </c>
      <c r="D768" s="43">
        <v>6300</v>
      </c>
      <c r="E768" s="43" t="s">
        <v>372</v>
      </c>
      <c r="F768" s="43" t="s">
        <v>596</v>
      </c>
      <c r="G768" s="44">
        <v>0.17733080654399999</v>
      </c>
      <c r="H768" s="44">
        <v>7.1763199999999999E-2</v>
      </c>
      <c r="I768" s="43" t="s">
        <v>405</v>
      </c>
      <c r="J768" s="43" t="s">
        <v>406</v>
      </c>
      <c r="K768" s="43">
        <v>15</v>
      </c>
      <c r="L768" s="43">
        <v>60</v>
      </c>
      <c r="M768" s="43" t="s">
        <v>417</v>
      </c>
      <c r="N768" s="43" t="s">
        <v>419</v>
      </c>
      <c r="O768" s="43" t="s">
        <v>419</v>
      </c>
      <c r="P768" s="44">
        <v>1888.4167677299999</v>
      </c>
      <c r="Q768" s="44">
        <v>7724.4990349700001</v>
      </c>
      <c r="R768" s="45">
        <v>0.75712800000000002</v>
      </c>
      <c r="S768" s="45">
        <v>6.8155330000000003</v>
      </c>
      <c r="T768" s="45">
        <v>0.78300000000000003</v>
      </c>
      <c r="U768" s="45">
        <v>0.6</v>
      </c>
      <c r="V768" s="45">
        <f t="shared" si="22"/>
        <v>1.1790462395443197E-2</v>
      </c>
      <c r="W768" s="45">
        <f t="shared" si="23"/>
        <v>0.19564178311424002</v>
      </c>
    </row>
    <row r="769" spans="1:23" x14ac:dyDescent="0.2">
      <c r="A769" s="43">
        <v>33740</v>
      </c>
      <c r="B769" s="43">
        <v>33668</v>
      </c>
      <c r="C769" s="43">
        <v>6300</v>
      </c>
      <c r="D769" s="43">
        <v>6300</v>
      </c>
      <c r="E769" s="43" t="s">
        <v>372</v>
      </c>
      <c r="F769" s="43" t="s">
        <v>555</v>
      </c>
      <c r="G769" s="44">
        <v>3.09733528446E-2</v>
      </c>
      <c r="H769" s="44">
        <v>1.2534500000000001E-2</v>
      </c>
      <c r="I769" s="43" t="s">
        <v>405</v>
      </c>
      <c r="J769" s="43" t="s">
        <v>406</v>
      </c>
      <c r="K769" s="43">
        <v>15</v>
      </c>
      <c r="L769" s="43">
        <v>60</v>
      </c>
      <c r="M769" s="43" t="s">
        <v>417</v>
      </c>
      <c r="N769" s="43" t="s">
        <v>419</v>
      </c>
      <c r="O769" s="43" t="s">
        <v>419</v>
      </c>
      <c r="P769" s="44">
        <v>1470.5714037600001</v>
      </c>
      <c r="Q769" s="44">
        <v>1349.1938531200001</v>
      </c>
      <c r="R769" s="45">
        <v>0.75712800000000002</v>
      </c>
      <c r="S769" s="45">
        <v>6.8155330000000003</v>
      </c>
      <c r="T769" s="45">
        <v>0.78300000000000003</v>
      </c>
      <c r="U769" s="45">
        <v>0.6</v>
      </c>
      <c r="V769" s="45">
        <f t="shared" si="22"/>
        <v>2.0593779387719996E-3</v>
      </c>
      <c r="W769" s="45">
        <f t="shared" si="23"/>
        <v>3.4171719355400004E-2</v>
      </c>
    </row>
    <row r="770" spans="1:23" x14ac:dyDescent="0.2">
      <c r="A770" s="43">
        <v>33741</v>
      </c>
      <c r="B770" s="43">
        <v>33669</v>
      </c>
      <c r="C770" s="43">
        <v>6300</v>
      </c>
      <c r="D770" s="43">
        <v>6300</v>
      </c>
      <c r="E770" s="43" t="s">
        <v>372</v>
      </c>
      <c r="F770" s="43" t="s">
        <v>555</v>
      </c>
      <c r="G770" s="44">
        <v>3.95269907066E-3</v>
      </c>
      <c r="H770" s="44">
        <v>1.5996000000000001E-3</v>
      </c>
      <c r="I770" s="43" t="s">
        <v>405</v>
      </c>
      <c r="J770" s="43" t="s">
        <v>406</v>
      </c>
      <c r="K770" s="43">
        <v>15</v>
      </c>
      <c r="L770" s="43">
        <v>60</v>
      </c>
      <c r="M770" s="43" t="s">
        <v>417</v>
      </c>
      <c r="N770" s="43" t="s">
        <v>419</v>
      </c>
      <c r="O770" s="43" t="s">
        <v>419</v>
      </c>
      <c r="P770" s="44">
        <v>334.96910713900002</v>
      </c>
      <c r="Q770" s="44">
        <v>172.1788828</v>
      </c>
      <c r="R770" s="45">
        <v>0.75712800000000002</v>
      </c>
      <c r="S770" s="45">
        <v>6.8155330000000003</v>
      </c>
      <c r="T770" s="45">
        <v>0.78300000000000003</v>
      </c>
      <c r="U770" s="45">
        <v>0.6</v>
      </c>
      <c r="V770" s="45">
        <f t="shared" si="22"/>
        <v>2.628091228896E-4</v>
      </c>
      <c r="W770" s="45">
        <f t="shared" si="23"/>
        <v>4.3608506347200008E-3</v>
      </c>
    </row>
    <row r="771" spans="1:23" x14ac:dyDescent="0.2">
      <c r="A771" s="43">
        <v>33878</v>
      </c>
      <c r="B771" s="43">
        <v>33817</v>
      </c>
      <c r="C771" s="43">
        <v>6300</v>
      </c>
      <c r="D771" s="43">
        <v>6300</v>
      </c>
      <c r="E771" s="43" t="s">
        <v>372</v>
      </c>
      <c r="F771" s="43" t="s">
        <v>606</v>
      </c>
      <c r="G771" s="44">
        <v>0.18912112613500001</v>
      </c>
      <c r="H771" s="44">
        <v>7.6534599999999994E-2</v>
      </c>
      <c r="I771" s="43" t="s">
        <v>405</v>
      </c>
      <c r="J771" s="43" t="s">
        <v>406</v>
      </c>
      <c r="K771" s="43">
        <v>15</v>
      </c>
      <c r="L771" s="43">
        <v>60</v>
      </c>
      <c r="M771" s="43" t="s">
        <v>417</v>
      </c>
      <c r="N771" s="43" t="s">
        <v>419</v>
      </c>
      <c r="O771" s="43" t="s">
        <v>419</v>
      </c>
      <c r="P771" s="44">
        <v>1145.7906630800001</v>
      </c>
      <c r="Q771" s="44">
        <v>8238.0833020099999</v>
      </c>
      <c r="R771" s="45">
        <v>0.75712800000000002</v>
      </c>
      <c r="S771" s="45">
        <v>6.8155330000000003</v>
      </c>
      <c r="T771" s="45">
        <v>0.78300000000000003</v>
      </c>
      <c r="U771" s="45">
        <v>0.6</v>
      </c>
      <c r="V771" s="45">
        <f t="shared" ref="V771:V834" si="24">H771*R771*(1-T771)</f>
        <v>1.2574388032449597E-2</v>
      </c>
      <c r="W771" s="45">
        <f t="shared" ref="W771:W834" si="25">H771*S771*(1-U771)</f>
        <v>0.20864963677671999</v>
      </c>
    </row>
    <row r="772" spans="1:23" x14ac:dyDescent="0.2">
      <c r="A772" s="43">
        <v>33911</v>
      </c>
      <c r="B772" s="43">
        <v>33850</v>
      </c>
      <c r="C772" s="43">
        <v>6300</v>
      </c>
      <c r="D772" s="43">
        <v>6300</v>
      </c>
      <c r="E772" s="43" t="s">
        <v>372</v>
      </c>
      <c r="F772" s="43" t="s">
        <v>404</v>
      </c>
      <c r="G772" s="44">
        <v>9.7327178500700006E-3</v>
      </c>
      <c r="H772" s="44">
        <v>3.9386899999999999E-3</v>
      </c>
      <c r="I772" s="43" t="s">
        <v>405</v>
      </c>
      <c r="J772" s="43" t="s">
        <v>406</v>
      </c>
      <c r="K772" s="43">
        <v>15</v>
      </c>
      <c r="L772" s="43">
        <v>60</v>
      </c>
      <c r="M772" s="43" t="s">
        <v>417</v>
      </c>
      <c r="N772" s="43" t="s">
        <v>419</v>
      </c>
      <c r="O772" s="43" t="s">
        <v>419</v>
      </c>
      <c r="P772" s="44">
        <v>205.67506261</v>
      </c>
      <c r="Q772" s="44">
        <v>423.95549372200003</v>
      </c>
      <c r="R772" s="45">
        <v>0.75712800000000002</v>
      </c>
      <c r="S772" s="45">
        <v>6.8155330000000003</v>
      </c>
      <c r="T772" s="45">
        <v>0.78300000000000003</v>
      </c>
      <c r="U772" s="45">
        <v>0.6</v>
      </c>
      <c r="V772" s="45">
        <f t="shared" si="24"/>
        <v>6.4711406866343991E-4</v>
      </c>
      <c r="W772" s="45">
        <f t="shared" si="25"/>
        <v>1.0737708668708001E-2</v>
      </c>
    </row>
    <row r="773" spans="1:23" x14ac:dyDescent="0.2">
      <c r="A773" s="43">
        <v>33913</v>
      </c>
      <c r="B773" s="43">
        <v>33852</v>
      </c>
      <c r="C773" s="43">
        <v>6300</v>
      </c>
      <c r="D773" s="43">
        <v>6300</v>
      </c>
      <c r="E773" s="43" t="s">
        <v>372</v>
      </c>
      <c r="F773" s="43" t="s">
        <v>404</v>
      </c>
      <c r="G773" s="44">
        <v>0.37676065716599999</v>
      </c>
      <c r="H773" s="44">
        <v>0.15246999999999999</v>
      </c>
      <c r="I773" s="43" t="s">
        <v>405</v>
      </c>
      <c r="J773" s="43" t="s">
        <v>406</v>
      </c>
      <c r="K773" s="43">
        <v>15</v>
      </c>
      <c r="L773" s="43">
        <v>60</v>
      </c>
      <c r="M773" s="43" t="s">
        <v>417</v>
      </c>
      <c r="N773" s="43" t="s">
        <v>419</v>
      </c>
      <c r="O773" s="43" t="s">
        <v>419</v>
      </c>
      <c r="P773" s="44">
        <v>3136.0503676100002</v>
      </c>
      <c r="Q773" s="44">
        <v>16411.6285794</v>
      </c>
      <c r="R773" s="45">
        <v>0.75712800000000002</v>
      </c>
      <c r="S773" s="45">
        <v>6.8155330000000003</v>
      </c>
      <c r="T773" s="45">
        <v>0.78300000000000003</v>
      </c>
      <c r="U773" s="45">
        <v>0.6</v>
      </c>
      <c r="V773" s="45">
        <f t="shared" si="24"/>
        <v>2.5050329436719997E-2</v>
      </c>
      <c r="W773" s="45">
        <f t="shared" si="25"/>
        <v>0.41566572660400003</v>
      </c>
    </row>
    <row r="774" spans="1:23" x14ac:dyDescent="0.2">
      <c r="A774" s="43">
        <v>33960</v>
      </c>
      <c r="B774" s="43">
        <v>33899</v>
      </c>
      <c r="C774" s="43">
        <v>6300</v>
      </c>
      <c r="D774" s="43">
        <v>6300</v>
      </c>
      <c r="E774" s="43" t="s">
        <v>372</v>
      </c>
      <c r="F774" s="43" t="s">
        <v>426</v>
      </c>
      <c r="G774" s="44">
        <v>8.3527994769799996E-2</v>
      </c>
      <c r="H774" s="44">
        <v>3.3802600000000002E-2</v>
      </c>
      <c r="I774" s="43" t="s">
        <v>405</v>
      </c>
      <c r="J774" s="43" t="s">
        <v>406</v>
      </c>
      <c r="K774" s="43">
        <v>15</v>
      </c>
      <c r="L774" s="43">
        <v>60</v>
      </c>
      <c r="M774" s="43" t="s">
        <v>417</v>
      </c>
      <c r="N774" s="43" t="s">
        <v>419</v>
      </c>
      <c r="O774" s="43" t="s">
        <v>419</v>
      </c>
      <c r="P774" s="44">
        <v>740.97268477399996</v>
      </c>
      <c r="Q774" s="44">
        <v>3638.46489827</v>
      </c>
      <c r="R774" s="45">
        <v>0.75712800000000002</v>
      </c>
      <c r="S774" s="45">
        <v>6.8155330000000003</v>
      </c>
      <c r="T774" s="45">
        <v>0.78300000000000003</v>
      </c>
      <c r="U774" s="45">
        <v>0.6</v>
      </c>
      <c r="V774" s="45">
        <f t="shared" si="24"/>
        <v>5.5536582004175996E-3</v>
      </c>
      <c r="W774" s="45">
        <f t="shared" si="25"/>
        <v>9.2153094314320005E-2</v>
      </c>
    </row>
    <row r="775" spans="1:23" x14ac:dyDescent="0.2">
      <c r="A775" s="43">
        <v>33962</v>
      </c>
      <c r="B775" s="43">
        <v>33901</v>
      </c>
      <c r="C775" s="43">
        <v>6300</v>
      </c>
      <c r="D775" s="43">
        <v>6300</v>
      </c>
      <c r="E775" s="43" t="s">
        <v>372</v>
      </c>
      <c r="F775" s="43" t="s">
        <v>426</v>
      </c>
      <c r="G775" s="44">
        <v>1.1150189293899999E-2</v>
      </c>
      <c r="H775" s="44">
        <v>4.5123200000000002E-3</v>
      </c>
      <c r="I775" s="43" t="s">
        <v>405</v>
      </c>
      <c r="J775" s="43" t="s">
        <v>406</v>
      </c>
      <c r="K775" s="43">
        <v>15</v>
      </c>
      <c r="L775" s="43">
        <v>60</v>
      </c>
      <c r="M775" s="43" t="s">
        <v>417</v>
      </c>
      <c r="N775" s="43" t="s">
        <v>419</v>
      </c>
      <c r="O775" s="43" t="s">
        <v>419</v>
      </c>
      <c r="P775" s="44">
        <v>159.82886623799999</v>
      </c>
      <c r="Q775" s="44">
        <v>485.70030283400001</v>
      </c>
      <c r="R775" s="45">
        <v>0.75712800000000002</v>
      </c>
      <c r="S775" s="45">
        <v>6.8155330000000003</v>
      </c>
      <c r="T775" s="45">
        <v>0.78300000000000003</v>
      </c>
      <c r="U775" s="45">
        <v>0.6</v>
      </c>
      <c r="V775" s="45">
        <f t="shared" si="24"/>
        <v>7.4135962828031994E-4</v>
      </c>
      <c r="W775" s="45">
        <f t="shared" si="25"/>
        <v>1.2301546346624002E-2</v>
      </c>
    </row>
    <row r="776" spans="1:23" x14ac:dyDescent="0.2">
      <c r="A776" s="43">
        <v>33964</v>
      </c>
      <c r="B776" s="43">
        <v>33903</v>
      </c>
      <c r="C776" s="43">
        <v>6300</v>
      </c>
      <c r="D776" s="43">
        <v>6300</v>
      </c>
      <c r="E776" s="43" t="s">
        <v>372</v>
      </c>
      <c r="F776" s="43" t="s">
        <v>426</v>
      </c>
      <c r="G776" s="44">
        <v>2.4459993733999998</v>
      </c>
      <c r="H776" s="44">
        <v>0.98986099999999999</v>
      </c>
      <c r="I776" s="43" t="s">
        <v>405</v>
      </c>
      <c r="J776" s="43" t="s">
        <v>406</v>
      </c>
      <c r="K776" s="43">
        <v>15</v>
      </c>
      <c r="L776" s="43">
        <v>60</v>
      </c>
      <c r="M776" s="43" t="s">
        <v>417</v>
      </c>
      <c r="N776" s="43" t="s">
        <v>419</v>
      </c>
      <c r="O776" s="43" t="s">
        <v>419</v>
      </c>
      <c r="P776" s="44">
        <v>1307.3051533400001</v>
      </c>
      <c r="Q776" s="44">
        <v>106547.306515</v>
      </c>
      <c r="R776" s="45">
        <v>0.75712800000000002</v>
      </c>
      <c r="S776" s="45">
        <v>6.8155330000000003</v>
      </c>
      <c r="T776" s="45">
        <v>0.78300000000000003</v>
      </c>
      <c r="U776" s="45">
        <v>0.6</v>
      </c>
      <c r="V776" s="45">
        <f t="shared" si="24"/>
        <v>0.16263097098813598</v>
      </c>
      <c r="W776" s="45">
        <f t="shared" si="25"/>
        <v>2.6985721243652003</v>
      </c>
    </row>
    <row r="777" spans="1:23" x14ac:dyDescent="0.2">
      <c r="A777" s="43">
        <v>33965</v>
      </c>
      <c r="B777" s="43">
        <v>33904</v>
      </c>
      <c r="C777" s="43">
        <v>6300</v>
      </c>
      <c r="D777" s="43">
        <v>6300</v>
      </c>
      <c r="E777" s="43" t="s">
        <v>372</v>
      </c>
      <c r="F777" s="43" t="s">
        <v>426</v>
      </c>
      <c r="G777" s="44">
        <v>0.31350236298299999</v>
      </c>
      <c r="H777" s="44">
        <v>0.12687000000000001</v>
      </c>
      <c r="I777" s="43" t="s">
        <v>405</v>
      </c>
      <c r="J777" s="43" t="s">
        <v>406</v>
      </c>
      <c r="K777" s="43">
        <v>15</v>
      </c>
      <c r="L777" s="43">
        <v>60</v>
      </c>
      <c r="M777" s="43" t="s">
        <v>417</v>
      </c>
      <c r="N777" s="43" t="s">
        <v>419</v>
      </c>
      <c r="O777" s="43" t="s">
        <v>419</v>
      </c>
      <c r="P777" s="44">
        <v>1490.8202434</v>
      </c>
      <c r="Q777" s="44">
        <v>13656.1083069</v>
      </c>
      <c r="R777" s="45">
        <v>0.75712800000000002</v>
      </c>
      <c r="S777" s="45">
        <v>6.8155330000000003</v>
      </c>
      <c r="T777" s="45">
        <v>0.78300000000000003</v>
      </c>
      <c r="U777" s="45">
        <v>0.6</v>
      </c>
      <c r="V777" s="45">
        <f t="shared" si="24"/>
        <v>2.0844331971120001E-2</v>
      </c>
      <c r="W777" s="45">
        <f t="shared" si="25"/>
        <v>0.34587466868400008</v>
      </c>
    </row>
    <row r="778" spans="1:23" x14ac:dyDescent="0.2">
      <c r="A778" s="43">
        <v>33980</v>
      </c>
      <c r="B778" s="43">
        <v>33919</v>
      </c>
      <c r="C778" s="43">
        <v>6300</v>
      </c>
      <c r="D778" s="43">
        <v>6300</v>
      </c>
      <c r="E778" s="43" t="s">
        <v>372</v>
      </c>
      <c r="F778" s="43" t="s">
        <v>426</v>
      </c>
      <c r="G778" s="44">
        <v>2.7390194167799999E-2</v>
      </c>
      <c r="H778" s="44">
        <v>1.1084399999999999E-2</v>
      </c>
      <c r="I778" s="43" t="s">
        <v>405</v>
      </c>
      <c r="J778" s="43" t="s">
        <v>406</v>
      </c>
      <c r="K778" s="43">
        <v>15</v>
      </c>
      <c r="L778" s="43">
        <v>60</v>
      </c>
      <c r="M778" s="43" t="s">
        <v>417</v>
      </c>
      <c r="N778" s="43" t="s">
        <v>419</v>
      </c>
      <c r="O778" s="43" t="s">
        <v>419</v>
      </c>
      <c r="P778" s="44">
        <v>1150.82789665</v>
      </c>
      <c r="Q778" s="44">
        <v>1193.11208549</v>
      </c>
      <c r="R778" s="45">
        <v>0.75712800000000002</v>
      </c>
      <c r="S778" s="45">
        <v>6.8155330000000003</v>
      </c>
      <c r="T778" s="45">
        <v>0.78300000000000003</v>
      </c>
      <c r="U778" s="45">
        <v>0.6</v>
      </c>
      <c r="V778" s="45">
        <f t="shared" si="24"/>
        <v>1.8211311838943996E-3</v>
      </c>
      <c r="W778" s="45">
        <f t="shared" si="25"/>
        <v>3.0218437594080001E-2</v>
      </c>
    </row>
    <row r="779" spans="1:23" x14ac:dyDescent="0.2">
      <c r="A779" s="43">
        <v>33988</v>
      </c>
      <c r="B779" s="43">
        <v>33927</v>
      </c>
      <c r="C779" s="43">
        <v>6300</v>
      </c>
      <c r="D779" s="43">
        <v>6300</v>
      </c>
      <c r="E779" s="43" t="s">
        <v>372</v>
      </c>
      <c r="F779" s="43" t="s">
        <v>426</v>
      </c>
      <c r="G779" s="44">
        <v>0.17745587001400001</v>
      </c>
      <c r="H779" s="44">
        <v>7.1813799999999997E-2</v>
      </c>
      <c r="I779" s="43" t="s">
        <v>405</v>
      </c>
      <c r="J779" s="43" t="s">
        <v>406</v>
      </c>
      <c r="K779" s="43">
        <v>15</v>
      </c>
      <c r="L779" s="43">
        <v>60</v>
      </c>
      <c r="M779" s="43" t="s">
        <v>417</v>
      </c>
      <c r="N779" s="43" t="s">
        <v>419</v>
      </c>
      <c r="O779" s="43" t="s">
        <v>419</v>
      </c>
      <c r="P779" s="44">
        <v>642.16981817299995</v>
      </c>
      <c r="Q779" s="44">
        <v>7729.9467779099996</v>
      </c>
      <c r="R779" s="45">
        <v>0.75712800000000002</v>
      </c>
      <c r="S779" s="45">
        <v>6.8155330000000003</v>
      </c>
      <c r="T779" s="45">
        <v>0.78300000000000003</v>
      </c>
      <c r="U779" s="45">
        <v>0.6</v>
      </c>
      <c r="V779" s="45">
        <f t="shared" si="24"/>
        <v>1.1798775812308799E-2</v>
      </c>
      <c r="W779" s="45">
        <f t="shared" si="25"/>
        <v>0.19577972950216002</v>
      </c>
    </row>
    <row r="780" spans="1:23" x14ac:dyDescent="0.2">
      <c r="A780" s="43">
        <v>42023</v>
      </c>
      <c r="B780" s="43">
        <v>41994</v>
      </c>
      <c r="C780" s="43">
        <v>6410</v>
      </c>
      <c r="D780" s="43">
        <v>6410</v>
      </c>
      <c r="E780" s="43" t="s">
        <v>372</v>
      </c>
      <c r="F780" s="43" t="s">
        <v>472</v>
      </c>
      <c r="G780" s="44">
        <v>0.13887745953399999</v>
      </c>
      <c r="H780" s="44">
        <v>5.62017E-2</v>
      </c>
      <c r="I780" s="43" t="s">
        <v>405</v>
      </c>
      <c r="J780" s="43" t="s">
        <v>406</v>
      </c>
      <c r="K780" s="43">
        <v>16</v>
      </c>
      <c r="L780" s="43">
        <v>60</v>
      </c>
      <c r="M780" s="43" t="s">
        <v>417</v>
      </c>
      <c r="N780" s="43" t="s">
        <v>482</v>
      </c>
      <c r="O780" s="43" t="s">
        <v>443</v>
      </c>
      <c r="P780" s="44">
        <v>407.64015636200003</v>
      </c>
      <c r="Q780" s="44">
        <v>6049.4779393199997</v>
      </c>
      <c r="R780" s="45">
        <v>0.78656000000000004</v>
      </c>
      <c r="S780" s="45">
        <v>7.079313</v>
      </c>
      <c r="T780" s="45">
        <v>0.78300000000000003</v>
      </c>
      <c r="U780" s="45">
        <v>0.6</v>
      </c>
      <c r="V780" s="45">
        <f t="shared" si="24"/>
        <v>9.5927039859839986E-3</v>
      </c>
      <c r="W780" s="45">
        <f t="shared" si="25"/>
        <v>0.15914777017284001</v>
      </c>
    </row>
    <row r="781" spans="1:23" x14ac:dyDescent="0.2">
      <c r="A781" s="43">
        <v>42222</v>
      </c>
      <c r="B781" s="43">
        <v>42193</v>
      </c>
      <c r="C781" s="43">
        <v>6410</v>
      </c>
      <c r="D781" s="43">
        <v>6410</v>
      </c>
      <c r="E781" s="43" t="s">
        <v>372</v>
      </c>
      <c r="F781" s="43" t="s">
        <v>472</v>
      </c>
      <c r="G781" s="44">
        <v>9.0612364059000008</v>
      </c>
      <c r="H781" s="44">
        <v>3.6669499999999999</v>
      </c>
      <c r="I781" s="43" t="s">
        <v>405</v>
      </c>
      <c r="J781" s="43" t="s">
        <v>406</v>
      </c>
      <c r="K781" s="43">
        <v>16</v>
      </c>
      <c r="L781" s="43">
        <v>60</v>
      </c>
      <c r="M781" s="43" t="s">
        <v>417</v>
      </c>
      <c r="N781" s="43" t="s">
        <v>482</v>
      </c>
      <c r="O781" s="43" t="s">
        <v>443</v>
      </c>
      <c r="P781" s="44">
        <v>2538.2836456999999</v>
      </c>
      <c r="Q781" s="44">
        <v>394705.879013</v>
      </c>
      <c r="R781" s="45">
        <v>0.78656000000000004</v>
      </c>
      <c r="S781" s="45">
        <v>7.079313</v>
      </c>
      <c r="T781" s="45">
        <v>0.78300000000000003</v>
      </c>
      <c r="U781" s="45">
        <v>0.6</v>
      </c>
      <c r="V781" s="45">
        <f t="shared" si="24"/>
        <v>0.62588793366399997</v>
      </c>
      <c r="W781" s="45">
        <f t="shared" si="25"/>
        <v>10.383794722140001</v>
      </c>
    </row>
    <row r="782" spans="1:23" x14ac:dyDescent="0.2">
      <c r="A782" s="43">
        <v>42258</v>
      </c>
      <c r="B782" s="43">
        <v>42229</v>
      </c>
      <c r="C782" s="43">
        <v>6410</v>
      </c>
      <c r="D782" s="43">
        <v>6410</v>
      </c>
      <c r="E782" s="43" t="s">
        <v>372</v>
      </c>
      <c r="F782" s="43" t="s">
        <v>472</v>
      </c>
      <c r="G782" s="44">
        <v>3.5718769091699998</v>
      </c>
      <c r="H782" s="44">
        <v>1.4454899999999999</v>
      </c>
      <c r="I782" s="43" t="s">
        <v>405</v>
      </c>
      <c r="J782" s="43" t="s">
        <v>406</v>
      </c>
      <c r="K782" s="43">
        <v>16</v>
      </c>
      <c r="L782" s="43">
        <v>60</v>
      </c>
      <c r="M782" s="43" t="s">
        <v>417</v>
      </c>
      <c r="N782" s="43" t="s">
        <v>482</v>
      </c>
      <c r="O782" s="43" t="s">
        <v>443</v>
      </c>
      <c r="P782" s="44">
        <v>1679.7669427400001</v>
      </c>
      <c r="Q782" s="44">
        <v>155590.3358</v>
      </c>
      <c r="R782" s="45">
        <v>0.78656000000000004</v>
      </c>
      <c r="S782" s="45">
        <v>7.079313</v>
      </c>
      <c r="T782" s="45">
        <v>0.78300000000000003</v>
      </c>
      <c r="U782" s="45">
        <v>0.6</v>
      </c>
      <c r="V782" s="45">
        <f t="shared" si="24"/>
        <v>0.24672132132479999</v>
      </c>
      <c r="W782" s="45">
        <f t="shared" si="25"/>
        <v>4.0932304593479998</v>
      </c>
    </row>
    <row r="783" spans="1:23" x14ac:dyDescent="0.2">
      <c r="A783" s="43">
        <v>42259</v>
      </c>
      <c r="B783" s="43">
        <v>42230</v>
      </c>
      <c r="C783" s="43">
        <v>6410</v>
      </c>
      <c r="D783" s="43">
        <v>6410</v>
      </c>
      <c r="E783" s="43" t="s">
        <v>372</v>
      </c>
      <c r="F783" s="43" t="s">
        <v>472</v>
      </c>
      <c r="G783" s="44">
        <v>2.5893503947399998</v>
      </c>
      <c r="H783" s="44">
        <v>1.0478700000000001</v>
      </c>
      <c r="I783" s="43" t="s">
        <v>405</v>
      </c>
      <c r="J783" s="43" t="s">
        <v>406</v>
      </c>
      <c r="K783" s="43">
        <v>16</v>
      </c>
      <c r="L783" s="43">
        <v>60</v>
      </c>
      <c r="M783" s="43" t="s">
        <v>417</v>
      </c>
      <c r="N783" s="43" t="s">
        <v>482</v>
      </c>
      <c r="O783" s="43" t="s">
        <v>443</v>
      </c>
      <c r="P783" s="44">
        <v>1462.51788893</v>
      </c>
      <c r="Q783" s="44">
        <v>112791.652027</v>
      </c>
      <c r="R783" s="45">
        <v>0.78656000000000004</v>
      </c>
      <c r="S783" s="45">
        <v>7.079313</v>
      </c>
      <c r="T783" s="45">
        <v>0.78300000000000003</v>
      </c>
      <c r="U783" s="45">
        <v>0.6</v>
      </c>
      <c r="V783" s="45">
        <f t="shared" si="24"/>
        <v>0.1788541401024</v>
      </c>
      <c r="W783" s="45">
        <f t="shared" si="25"/>
        <v>2.9672798853240003</v>
      </c>
    </row>
    <row r="784" spans="1:23" x14ac:dyDescent="0.2">
      <c r="A784" s="43">
        <v>42267</v>
      </c>
      <c r="B784" s="43">
        <v>42238</v>
      </c>
      <c r="C784" s="43">
        <v>6410</v>
      </c>
      <c r="D784" s="43">
        <v>6410</v>
      </c>
      <c r="E784" s="43" t="s">
        <v>372</v>
      </c>
      <c r="F784" s="43" t="s">
        <v>472</v>
      </c>
      <c r="G784" s="44">
        <v>6.8671447996099995E-5</v>
      </c>
      <c r="H784" s="44">
        <v>2.7790300000000001E-5</v>
      </c>
      <c r="I784" s="43" t="s">
        <v>405</v>
      </c>
      <c r="J784" s="43" t="s">
        <v>406</v>
      </c>
      <c r="K784" s="43">
        <v>16</v>
      </c>
      <c r="L784" s="43">
        <v>60</v>
      </c>
      <c r="M784" s="43" t="s">
        <v>417</v>
      </c>
      <c r="N784" s="43" t="s">
        <v>482</v>
      </c>
      <c r="O784" s="43" t="s">
        <v>443</v>
      </c>
      <c r="P784" s="44">
        <v>23.198731776500001</v>
      </c>
      <c r="Q784" s="44">
        <v>2.9913163094100002</v>
      </c>
      <c r="R784" s="45">
        <v>0.78656000000000004</v>
      </c>
      <c r="S784" s="45">
        <v>7.079313</v>
      </c>
      <c r="T784" s="45">
        <v>0.78300000000000003</v>
      </c>
      <c r="U784" s="45">
        <v>0.6</v>
      </c>
      <c r="V784" s="45">
        <f t="shared" si="24"/>
        <v>4.7433462258559999E-6</v>
      </c>
      <c r="W784" s="45">
        <f t="shared" si="25"/>
        <v>7.8694492825560013E-5</v>
      </c>
    </row>
    <row r="785" spans="1:23" x14ac:dyDescent="0.2">
      <c r="A785" s="43">
        <v>42284</v>
      </c>
      <c r="B785" s="43">
        <v>42255</v>
      </c>
      <c r="C785" s="43">
        <v>6410</v>
      </c>
      <c r="D785" s="43">
        <v>6410</v>
      </c>
      <c r="E785" s="43" t="s">
        <v>372</v>
      </c>
      <c r="F785" s="43" t="s">
        <v>472</v>
      </c>
      <c r="G785" s="44">
        <v>2.03223767835E-3</v>
      </c>
      <c r="H785" s="44">
        <v>8.2241699999999998E-4</v>
      </c>
      <c r="I785" s="43" t="s">
        <v>405</v>
      </c>
      <c r="J785" s="43" t="s">
        <v>406</v>
      </c>
      <c r="K785" s="43">
        <v>16</v>
      </c>
      <c r="L785" s="43">
        <v>60</v>
      </c>
      <c r="M785" s="43" t="s">
        <v>417</v>
      </c>
      <c r="N785" s="43" t="s">
        <v>482</v>
      </c>
      <c r="O785" s="43" t="s">
        <v>443</v>
      </c>
      <c r="P785" s="44">
        <v>158.00651511800001</v>
      </c>
      <c r="Q785" s="44">
        <v>88.523919172099994</v>
      </c>
      <c r="R785" s="45">
        <v>0.78656000000000004</v>
      </c>
      <c r="S785" s="45">
        <v>7.079313</v>
      </c>
      <c r="T785" s="45">
        <v>0.78300000000000003</v>
      </c>
      <c r="U785" s="45">
        <v>0.6</v>
      </c>
      <c r="V785" s="45">
        <f t="shared" si="24"/>
        <v>1.4037302846783999E-4</v>
      </c>
      <c r="W785" s="45">
        <f t="shared" si="25"/>
        <v>2.3288589438084E-3</v>
      </c>
    </row>
    <row r="786" spans="1:23" x14ac:dyDescent="0.2">
      <c r="A786" s="43">
        <v>42288</v>
      </c>
      <c r="B786" s="43">
        <v>42259</v>
      </c>
      <c r="C786" s="43">
        <v>6410</v>
      </c>
      <c r="D786" s="43">
        <v>6410</v>
      </c>
      <c r="E786" s="43" t="s">
        <v>372</v>
      </c>
      <c r="F786" s="43" t="s">
        <v>472</v>
      </c>
      <c r="G786" s="44">
        <v>0.483355232365</v>
      </c>
      <c r="H786" s="44">
        <v>0.195607</v>
      </c>
      <c r="I786" s="43" t="s">
        <v>405</v>
      </c>
      <c r="J786" s="43" t="s">
        <v>406</v>
      </c>
      <c r="K786" s="43">
        <v>16</v>
      </c>
      <c r="L786" s="43">
        <v>60</v>
      </c>
      <c r="M786" s="43" t="s">
        <v>417</v>
      </c>
      <c r="N786" s="43" t="s">
        <v>482</v>
      </c>
      <c r="O786" s="43" t="s">
        <v>443</v>
      </c>
      <c r="P786" s="44">
        <v>945.16503060299999</v>
      </c>
      <c r="Q786" s="44">
        <v>21054.869702100001</v>
      </c>
      <c r="R786" s="45">
        <v>0.78656000000000004</v>
      </c>
      <c r="S786" s="45">
        <v>7.079313</v>
      </c>
      <c r="T786" s="45">
        <v>0.78300000000000003</v>
      </c>
      <c r="U786" s="45">
        <v>0.6</v>
      </c>
      <c r="V786" s="45">
        <f t="shared" si="24"/>
        <v>3.3386891296639999E-2</v>
      </c>
      <c r="W786" s="45">
        <f t="shared" si="25"/>
        <v>0.55390527119639998</v>
      </c>
    </row>
    <row r="787" spans="1:23" x14ac:dyDescent="0.2">
      <c r="A787" s="43">
        <v>42618</v>
      </c>
      <c r="B787" s="43">
        <v>42598</v>
      </c>
      <c r="C787" s="43">
        <v>6410</v>
      </c>
      <c r="D787" s="43">
        <v>6410</v>
      </c>
      <c r="E787" s="43" t="s">
        <v>372</v>
      </c>
      <c r="F787" s="43" t="s">
        <v>596</v>
      </c>
      <c r="G787" s="44">
        <v>0.137186109394</v>
      </c>
      <c r="H787" s="44">
        <v>5.5517200000000003E-2</v>
      </c>
      <c r="I787" s="43" t="s">
        <v>405</v>
      </c>
      <c r="J787" s="43" t="s">
        <v>406</v>
      </c>
      <c r="K787" s="43">
        <v>16</v>
      </c>
      <c r="L787" s="43">
        <v>60</v>
      </c>
      <c r="M787" s="43" t="s">
        <v>417</v>
      </c>
      <c r="N787" s="43" t="s">
        <v>482</v>
      </c>
      <c r="O787" s="43" t="s">
        <v>443</v>
      </c>
      <c r="P787" s="44">
        <v>908.19140796299996</v>
      </c>
      <c r="Q787" s="44">
        <v>5975.8030219399998</v>
      </c>
      <c r="R787" s="45">
        <v>0.78656000000000004</v>
      </c>
      <c r="S787" s="45">
        <v>7.079313</v>
      </c>
      <c r="T787" s="45">
        <v>0.78300000000000003</v>
      </c>
      <c r="U787" s="45">
        <v>0.6</v>
      </c>
      <c r="V787" s="45">
        <f t="shared" si="24"/>
        <v>9.4758711165440004E-3</v>
      </c>
      <c r="W787" s="45">
        <f t="shared" si="25"/>
        <v>0.15720945427344002</v>
      </c>
    </row>
    <row r="788" spans="1:23" x14ac:dyDescent="0.2">
      <c r="A788" s="43">
        <v>44798</v>
      </c>
      <c r="B788" s="43">
        <v>44789</v>
      </c>
      <c r="C788" s="43">
        <v>6410</v>
      </c>
      <c r="D788" s="43">
        <v>6410</v>
      </c>
      <c r="E788" s="43" t="s">
        <v>372</v>
      </c>
      <c r="F788" s="43" t="s">
        <v>606</v>
      </c>
      <c r="G788" s="44">
        <v>0.54764491297700002</v>
      </c>
      <c r="H788" s="44">
        <v>0.22162399999999999</v>
      </c>
      <c r="I788" s="43" t="s">
        <v>405</v>
      </c>
      <c r="J788" s="43" t="s">
        <v>406</v>
      </c>
      <c r="K788" s="43">
        <v>16</v>
      </c>
      <c r="L788" s="43">
        <v>60</v>
      </c>
      <c r="M788" s="43" t="s">
        <v>417</v>
      </c>
      <c r="N788" s="43" t="s">
        <v>482</v>
      </c>
      <c r="O788" s="43" t="s">
        <v>443</v>
      </c>
      <c r="P788" s="44">
        <v>2643.6636790100001</v>
      </c>
      <c r="Q788" s="44">
        <v>23855.3169877</v>
      </c>
      <c r="R788" s="45">
        <v>0.78656000000000004</v>
      </c>
      <c r="S788" s="45">
        <v>7.079313</v>
      </c>
      <c r="T788" s="45">
        <v>0.78300000000000003</v>
      </c>
      <c r="U788" s="45">
        <v>0.6</v>
      </c>
      <c r="V788" s="45">
        <f t="shared" si="24"/>
        <v>3.7827564436479992E-2</v>
      </c>
      <c r="W788" s="45">
        <f t="shared" si="25"/>
        <v>0.62757826572480002</v>
      </c>
    </row>
    <row r="789" spans="1:23" x14ac:dyDescent="0.2">
      <c r="A789" s="43">
        <v>44881</v>
      </c>
      <c r="B789" s="43">
        <v>44872</v>
      </c>
      <c r="C789" s="43">
        <v>6410</v>
      </c>
      <c r="D789" s="43">
        <v>6410</v>
      </c>
      <c r="E789" s="43" t="s">
        <v>372</v>
      </c>
      <c r="F789" s="43" t="s">
        <v>404</v>
      </c>
      <c r="G789" s="44">
        <v>6.5843573711799998E-3</v>
      </c>
      <c r="H789" s="44">
        <v>2.6645900000000001E-3</v>
      </c>
      <c r="I789" s="43" t="s">
        <v>405</v>
      </c>
      <c r="J789" s="43" t="s">
        <v>406</v>
      </c>
      <c r="K789" s="43">
        <v>16</v>
      </c>
      <c r="L789" s="43">
        <v>60</v>
      </c>
      <c r="M789" s="43" t="s">
        <v>417</v>
      </c>
      <c r="N789" s="43" t="s">
        <v>482</v>
      </c>
      <c r="O789" s="43" t="s">
        <v>443</v>
      </c>
      <c r="P789" s="44">
        <v>598.70562614799996</v>
      </c>
      <c r="Q789" s="44">
        <v>286.81345983099999</v>
      </c>
      <c r="R789" s="45">
        <v>0.78656000000000004</v>
      </c>
      <c r="S789" s="45">
        <v>7.079313</v>
      </c>
      <c r="T789" s="45">
        <v>0.78300000000000003</v>
      </c>
      <c r="U789" s="45">
        <v>0.6</v>
      </c>
      <c r="V789" s="45">
        <f t="shared" si="24"/>
        <v>4.5480160055679994E-4</v>
      </c>
      <c r="W789" s="45">
        <f t="shared" si="25"/>
        <v>7.5453866506679998E-3</v>
      </c>
    </row>
    <row r="790" spans="1:23" x14ac:dyDescent="0.2">
      <c r="A790" s="43">
        <v>44902</v>
      </c>
      <c r="B790" s="43">
        <v>44893</v>
      </c>
      <c r="C790" s="43">
        <v>6410</v>
      </c>
      <c r="D790" s="43">
        <v>6410</v>
      </c>
      <c r="E790" s="43" t="s">
        <v>372</v>
      </c>
      <c r="F790" s="43" t="s">
        <v>404</v>
      </c>
      <c r="G790" s="44">
        <v>0.163887681511</v>
      </c>
      <c r="H790" s="44">
        <v>6.6322999999999993E-2</v>
      </c>
      <c r="I790" s="43" t="s">
        <v>405</v>
      </c>
      <c r="J790" s="43" t="s">
        <v>406</v>
      </c>
      <c r="K790" s="43">
        <v>16</v>
      </c>
      <c r="L790" s="43">
        <v>60</v>
      </c>
      <c r="M790" s="43" t="s">
        <v>417</v>
      </c>
      <c r="N790" s="43" t="s">
        <v>482</v>
      </c>
      <c r="O790" s="43" t="s">
        <v>443</v>
      </c>
      <c r="P790" s="44">
        <v>2347.7205068600001</v>
      </c>
      <c r="Q790" s="44">
        <v>7138.9188508699999</v>
      </c>
      <c r="R790" s="45">
        <v>0.78656000000000004</v>
      </c>
      <c r="S790" s="45">
        <v>7.079313</v>
      </c>
      <c r="T790" s="45">
        <v>0.78300000000000003</v>
      </c>
      <c r="U790" s="45">
        <v>0.6</v>
      </c>
      <c r="V790" s="45">
        <f t="shared" si="24"/>
        <v>1.1320243096959998E-2</v>
      </c>
      <c r="W790" s="45">
        <f t="shared" si="25"/>
        <v>0.18780851043960001</v>
      </c>
    </row>
    <row r="791" spans="1:23" x14ac:dyDescent="0.2">
      <c r="A791" s="43">
        <v>44929</v>
      </c>
      <c r="B791" s="43">
        <v>44920</v>
      </c>
      <c r="C791" s="43">
        <v>6410</v>
      </c>
      <c r="D791" s="43">
        <v>6410</v>
      </c>
      <c r="E791" s="43" t="s">
        <v>372</v>
      </c>
      <c r="F791" s="43" t="s">
        <v>404</v>
      </c>
      <c r="G791" s="44">
        <v>2.5606265134299999</v>
      </c>
      <c r="H791" s="44">
        <v>1.0362499999999999</v>
      </c>
      <c r="I791" s="43" t="s">
        <v>405</v>
      </c>
      <c r="J791" s="43" t="s">
        <v>406</v>
      </c>
      <c r="K791" s="43">
        <v>16</v>
      </c>
      <c r="L791" s="43">
        <v>60</v>
      </c>
      <c r="M791" s="43" t="s">
        <v>417</v>
      </c>
      <c r="N791" s="43" t="s">
        <v>482</v>
      </c>
      <c r="O791" s="43" t="s">
        <v>443</v>
      </c>
      <c r="P791" s="44">
        <v>1760.8163638000001</v>
      </c>
      <c r="Q791" s="44">
        <v>111540.444762</v>
      </c>
      <c r="R791" s="45">
        <v>0.78656000000000004</v>
      </c>
      <c r="S791" s="45">
        <v>7.079313</v>
      </c>
      <c r="T791" s="45">
        <v>0.78300000000000003</v>
      </c>
      <c r="U791" s="45">
        <v>0.6</v>
      </c>
      <c r="V791" s="45">
        <f t="shared" si="24"/>
        <v>0.17687079759999996</v>
      </c>
      <c r="W791" s="45">
        <f t="shared" si="25"/>
        <v>2.9343752384999999</v>
      </c>
    </row>
    <row r="792" spans="1:23" x14ac:dyDescent="0.2">
      <c r="A792" s="43">
        <v>45357</v>
      </c>
      <c r="B792" s="43">
        <v>45357</v>
      </c>
      <c r="C792" s="43">
        <v>6410</v>
      </c>
      <c r="D792" s="43">
        <v>6410</v>
      </c>
      <c r="E792" s="43" t="s">
        <v>372</v>
      </c>
      <c r="F792" s="43" t="s">
        <v>426</v>
      </c>
      <c r="G792" s="44">
        <v>3.02221389215E-2</v>
      </c>
      <c r="H792" s="44">
        <v>1.22305E-2</v>
      </c>
      <c r="I792" s="43" t="s">
        <v>405</v>
      </c>
      <c r="J792" s="43" t="s">
        <v>406</v>
      </c>
      <c r="K792" s="43">
        <v>16</v>
      </c>
      <c r="L792" s="43">
        <v>60</v>
      </c>
      <c r="M792" s="43" t="s">
        <v>417</v>
      </c>
      <c r="N792" s="43" t="s">
        <v>482</v>
      </c>
      <c r="O792" s="43" t="s">
        <v>443</v>
      </c>
      <c r="P792" s="44">
        <v>810.00622465499998</v>
      </c>
      <c r="Q792" s="44">
        <v>1316.47110552</v>
      </c>
      <c r="R792" s="45">
        <v>0.78656000000000004</v>
      </c>
      <c r="S792" s="45">
        <v>7.079313</v>
      </c>
      <c r="T792" s="45">
        <v>0.78300000000000003</v>
      </c>
      <c r="U792" s="45">
        <v>0.6</v>
      </c>
      <c r="V792" s="45">
        <f t="shared" si="24"/>
        <v>2.0875447913599999E-3</v>
      </c>
      <c r="W792" s="45">
        <f t="shared" si="25"/>
        <v>3.4633415058600001E-2</v>
      </c>
    </row>
    <row r="793" spans="1:23" x14ac:dyDescent="0.2">
      <c r="A793" s="43">
        <v>50118</v>
      </c>
      <c r="B793" s="43">
        <v>50070</v>
      </c>
      <c r="C793" s="43">
        <v>6430</v>
      </c>
      <c r="D793" s="43">
        <v>6430</v>
      </c>
      <c r="E793" s="43" t="s">
        <v>372</v>
      </c>
      <c r="F793" s="43" t="s">
        <v>478</v>
      </c>
      <c r="G793" s="44">
        <v>0.15216481535199999</v>
      </c>
      <c r="H793" s="44">
        <v>6.1578899999999999E-2</v>
      </c>
      <c r="I793" s="43" t="s">
        <v>405</v>
      </c>
      <c r="J793" s="43" t="s">
        <v>406</v>
      </c>
      <c r="K793" s="43">
        <v>16</v>
      </c>
      <c r="L793" s="43">
        <v>60</v>
      </c>
      <c r="M793" s="43" t="s">
        <v>417</v>
      </c>
      <c r="N793" s="43" t="s">
        <v>487</v>
      </c>
      <c r="O793" s="43" t="s">
        <v>443</v>
      </c>
      <c r="P793" s="44">
        <v>340.84681049900001</v>
      </c>
      <c r="Q793" s="44">
        <v>6628.2728435700001</v>
      </c>
      <c r="R793" s="45">
        <v>0.78656000000000004</v>
      </c>
      <c r="S793" s="45">
        <v>7.079313</v>
      </c>
      <c r="T793" s="45">
        <v>0.78300000000000003</v>
      </c>
      <c r="U793" s="45">
        <v>0.6</v>
      </c>
      <c r="V793" s="45">
        <f t="shared" si="24"/>
        <v>1.0510503409727999E-2</v>
      </c>
      <c r="W793" s="45">
        <f t="shared" si="25"/>
        <v>0.17437452291828001</v>
      </c>
    </row>
    <row r="794" spans="1:23" x14ac:dyDescent="0.2">
      <c r="A794" s="43">
        <v>50121</v>
      </c>
      <c r="B794" s="43">
        <v>50073</v>
      </c>
      <c r="C794" s="43">
        <v>6430</v>
      </c>
      <c r="D794" s="43">
        <v>6430</v>
      </c>
      <c r="E794" s="43" t="s">
        <v>372</v>
      </c>
      <c r="F794" s="43" t="s">
        <v>478</v>
      </c>
      <c r="G794" s="44">
        <v>3.2714342151599997E-2</v>
      </c>
      <c r="H794" s="44">
        <v>1.3239000000000001E-2</v>
      </c>
      <c r="I794" s="43" t="s">
        <v>405</v>
      </c>
      <c r="J794" s="43" t="s">
        <v>406</v>
      </c>
      <c r="K794" s="43">
        <v>16</v>
      </c>
      <c r="L794" s="43">
        <v>60</v>
      </c>
      <c r="M794" s="43" t="s">
        <v>417</v>
      </c>
      <c r="N794" s="43" t="s">
        <v>487</v>
      </c>
      <c r="O794" s="43" t="s">
        <v>443</v>
      </c>
      <c r="P794" s="44">
        <v>206.59543655799999</v>
      </c>
      <c r="Q794" s="44">
        <v>1425.03104398</v>
      </c>
      <c r="R794" s="45">
        <v>0.78656000000000004</v>
      </c>
      <c r="S794" s="45">
        <v>7.079313</v>
      </c>
      <c r="T794" s="45">
        <v>0.78300000000000003</v>
      </c>
      <c r="U794" s="45">
        <v>0.6</v>
      </c>
      <c r="V794" s="45">
        <f t="shared" si="24"/>
        <v>2.2596791212799996E-3</v>
      </c>
      <c r="W794" s="45">
        <f t="shared" si="25"/>
        <v>3.7489209922800006E-2</v>
      </c>
    </row>
    <row r="795" spans="1:23" x14ac:dyDescent="0.2">
      <c r="A795" s="43">
        <v>50123</v>
      </c>
      <c r="B795" s="43">
        <v>50075</v>
      </c>
      <c r="C795" s="43">
        <v>6430</v>
      </c>
      <c r="D795" s="43">
        <v>6430</v>
      </c>
      <c r="E795" s="43" t="s">
        <v>372</v>
      </c>
      <c r="F795" s="43" t="s">
        <v>478</v>
      </c>
      <c r="G795" s="44">
        <v>1.0175352629900001E-2</v>
      </c>
      <c r="H795" s="44">
        <v>4.1178200000000003E-3</v>
      </c>
      <c r="I795" s="43" t="s">
        <v>405</v>
      </c>
      <c r="J795" s="43" t="s">
        <v>406</v>
      </c>
      <c r="K795" s="43">
        <v>16</v>
      </c>
      <c r="L795" s="43">
        <v>60</v>
      </c>
      <c r="M795" s="43" t="s">
        <v>417</v>
      </c>
      <c r="N795" s="43" t="s">
        <v>487</v>
      </c>
      <c r="O795" s="43" t="s">
        <v>443</v>
      </c>
      <c r="P795" s="44">
        <v>586.328329349</v>
      </c>
      <c r="Q795" s="44">
        <v>443.23658760500001</v>
      </c>
      <c r="R795" s="45">
        <v>0.78656000000000004</v>
      </c>
      <c r="S795" s="45">
        <v>7.079313</v>
      </c>
      <c r="T795" s="45">
        <v>0.78300000000000003</v>
      </c>
      <c r="U795" s="45">
        <v>0.6</v>
      </c>
      <c r="V795" s="45">
        <f t="shared" si="24"/>
        <v>7.0284401232639999E-4</v>
      </c>
      <c r="W795" s="45">
        <f t="shared" si="25"/>
        <v>1.1660534663064001E-2</v>
      </c>
    </row>
    <row r="796" spans="1:23" x14ac:dyDescent="0.2">
      <c r="A796" s="43">
        <v>50880</v>
      </c>
      <c r="B796" s="43">
        <v>50880</v>
      </c>
      <c r="C796" s="43">
        <v>6430</v>
      </c>
      <c r="D796" s="43">
        <v>6430</v>
      </c>
      <c r="E796" s="43" t="s">
        <v>372</v>
      </c>
      <c r="F796" s="43" t="s">
        <v>606</v>
      </c>
      <c r="G796" s="44">
        <v>0.13208226954499999</v>
      </c>
      <c r="H796" s="44">
        <v>5.3451800000000001E-2</v>
      </c>
      <c r="I796" s="43" t="s">
        <v>405</v>
      </c>
      <c r="J796" s="43" t="s">
        <v>406</v>
      </c>
      <c r="K796" s="43">
        <v>16</v>
      </c>
      <c r="L796" s="43">
        <v>60</v>
      </c>
      <c r="M796" s="43" t="s">
        <v>417</v>
      </c>
      <c r="N796" s="43" t="s">
        <v>487</v>
      </c>
      <c r="O796" s="43" t="s">
        <v>443</v>
      </c>
      <c r="P796" s="44">
        <v>1125.79722219</v>
      </c>
      <c r="Q796" s="44">
        <v>5753.48064737</v>
      </c>
      <c r="R796" s="45">
        <v>0.78656000000000004</v>
      </c>
      <c r="S796" s="45">
        <v>7.079313</v>
      </c>
      <c r="T796" s="45">
        <v>0.78300000000000003</v>
      </c>
      <c r="U796" s="45">
        <v>0.6</v>
      </c>
      <c r="V796" s="45">
        <f t="shared" si="24"/>
        <v>9.1233413743359981E-3</v>
      </c>
      <c r="W796" s="45">
        <f t="shared" si="25"/>
        <v>0.15136080904536001</v>
      </c>
    </row>
    <row r="797" spans="1:23" x14ac:dyDescent="0.2">
      <c r="A797" s="43">
        <v>51987</v>
      </c>
      <c r="B797" s="43">
        <v>51918</v>
      </c>
      <c r="C797" s="43">
        <v>6440</v>
      </c>
      <c r="D797" s="43">
        <v>6440</v>
      </c>
      <c r="E797" s="43" t="s">
        <v>372</v>
      </c>
      <c r="F797" s="43" t="s">
        <v>472</v>
      </c>
      <c r="G797" s="44">
        <v>4.4737738956499998E-3</v>
      </c>
      <c r="H797" s="44">
        <v>1.81047E-3</v>
      </c>
      <c r="I797" s="43" t="s">
        <v>405</v>
      </c>
      <c r="J797" s="43" t="s">
        <v>406</v>
      </c>
      <c r="K797" s="43">
        <v>16</v>
      </c>
      <c r="L797" s="43">
        <v>60</v>
      </c>
      <c r="M797" s="43" t="s">
        <v>417</v>
      </c>
      <c r="N797" s="43" t="s">
        <v>624</v>
      </c>
      <c r="O797" s="43" t="s">
        <v>443</v>
      </c>
      <c r="P797" s="44">
        <v>352.50275165900001</v>
      </c>
      <c r="Q797" s="44">
        <v>194.876811385</v>
      </c>
      <c r="R797" s="45">
        <v>0.78656000000000004</v>
      </c>
      <c r="S797" s="45">
        <v>7.079313</v>
      </c>
      <c r="T797" s="45">
        <v>0.78300000000000003</v>
      </c>
      <c r="U797" s="45">
        <v>0.6</v>
      </c>
      <c r="V797" s="45">
        <f t="shared" si="24"/>
        <v>3.0901739245439995E-4</v>
      </c>
      <c r="W797" s="45">
        <f t="shared" si="25"/>
        <v>5.1267535228440003E-3</v>
      </c>
    </row>
    <row r="798" spans="1:23" x14ac:dyDescent="0.2">
      <c r="A798" s="43">
        <v>52031</v>
      </c>
      <c r="B798" s="43">
        <v>51962</v>
      </c>
      <c r="C798" s="43">
        <v>6440</v>
      </c>
      <c r="D798" s="43">
        <v>6440</v>
      </c>
      <c r="E798" s="43" t="s">
        <v>372</v>
      </c>
      <c r="F798" s="43" t="s">
        <v>472</v>
      </c>
      <c r="G798" s="44">
        <v>3.2897233933000001</v>
      </c>
      <c r="H798" s="44">
        <v>1.3312999999999999</v>
      </c>
      <c r="I798" s="43" t="s">
        <v>405</v>
      </c>
      <c r="J798" s="43" t="s">
        <v>406</v>
      </c>
      <c r="K798" s="43">
        <v>16</v>
      </c>
      <c r="L798" s="43">
        <v>60</v>
      </c>
      <c r="M798" s="43" t="s">
        <v>417</v>
      </c>
      <c r="N798" s="43" t="s">
        <v>624</v>
      </c>
      <c r="O798" s="43" t="s">
        <v>443</v>
      </c>
      <c r="P798" s="44">
        <v>2322.0849686400002</v>
      </c>
      <c r="Q798" s="44">
        <v>143299.77781100001</v>
      </c>
      <c r="R798" s="45">
        <v>0.78656000000000004</v>
      </c>
      <c r="S798" s="45">
        <v>7.079313</v>
      </c>
      <c r="T798" s="45">
        <v>0.78300000000000003</v>
      </c>
      <c r="U798" s="45">
        <v>0.6</v>
      </c>
      <c r="V798" s="45">
        <f t="shared" si="24"/>
        <v>0.227230970176</v>
      </c>
      <c r="W798" s="45">
        <f t="shared" si="25"/>
        <v>3.76987575876</v>
      </c>
    </row>
    <row r="799" spans="1:23" x14ac:dyDescent="0.2">
      <c r="A799" s="43">
        <v>52239</v>
      </c>
      <c r="B799" s="43">
        <v>52181</v>
      </c>
      <c r="C799" s="43">
        <v>6440</v>
      </c>
      <c r="D799" s="43">
        <v>6440</v>
      </c>
      <c r="E799" s="43" t="s">
        <v>372</v>
      </c>
      <c r="F799" s="43" t="s">
        <v>404</v>
      </c>
      <c r="G799" s="44">
        <v>2.0417425664599999E-2</v>
      </c>
      <c r="H799" s="44">
        <v>8.2626399999999999E-3</v>
      </c>
      <c r="I799" s="43" t="s">
        <v>405</v>
      </c>
      <c r="J799" s="43" t="s">
        <v>406</v>
      </c>
      <c r="K799" s="43">
        <v>16</v>
      </c>
      <c r="L799" s="43">
        <v>60</v>
      </c>
      <c r="M799" s="43" t="s">
        <v>417</v>
      </c>
      <c r="N799" s="43" t="s">
        <v>624</v>
      </c>
      <c r="O799" s="43" t="s">
        <v>443</v>
      </c>
      <c r="P799" s="44">
        <v>173.75191545600001</v>
      </c>
      <c r="Q799" s="44">
        <v>889.379504419</v>
      </c>
      <c r="R799" s="45">
        <v>0.78656000000000004</v>
      </c>
      <c r="S799" s="45">
        <v>7.079313</v>
      </c>
      <c r="T799" s="45">
        <v>0.78300000000000003</v>
      </c>
      <c r="U799" s="45">
        <v>0.6</v>
      </c>
      <c r="V799" s="45">
        <f t="shared" si="24"/>
        <v>1.4102964796927999E-3</v>
      </c>
      <c r="W799" s="45">
        <f t="shared" si="25"/>
        <v>2.3397525906528001E-2</v>
      </c>
    </row>
    <row r="800" spans="1:23" x14ac:dyDescent="0.2">
      <c r="A800" s="43">
        <v>52276</v>
      </c>
      <c r="B800" s="43">
        <v>52218</v>
      </c>
      <c r="C800" s="43">
        <v>6440</v>
      </c>
      <c r="D800" s="43">
        <v>6440</v>
      </c>
      <c r="E800" s="43" t="s">
        <v>372</v>
      </c>
      <c r="F800" s="43" t="s">
        <v>426</v>
      </c>
      <c r="G800" s="44">
        <v>1.7972298449600001E-2</v>
      </c>
      <c r="H800" s="44">
        <v>7.27313E-3</v>
      </c>
      <c r="I800" s="43" t="s">
        <v>405</v>
      </c>
      <c r="J800" s="43" t="s">
        <v>406</v>
      </c>
      <c r="K800" s="43">
        <v>16</v>
      </c>
      <c r="L800" s="43">
        <v>60</v>
      </c>
      <c r="M800" s="43" t="s">
        <v>417</v>
      </c>
      <c r="N800" s="43" t="s">
        <v>624</v>
      </c>
      <c r="O800" s="43" t="s">
        <v>443</v>
      </c>
      <c r="P800" s="44">
        <v>208.511944801</v>
      </c>
      <c r="Q800" s="44">
        <v>782.87018897400003</v>
      </c>
      <c r="R800" s="45">
        <v>0.78656000000000004</v>
      </c>
      <c r="S800" s="45">
        <v>7.079313</v>
      </c>
      <c r="T800" s="45">
        <v>0.78300000000000003</v>
      </c>
      <c r="U800" s="45">
        <v>0.6</v>
      </c>
      <c r="V800" s="45">
        <f t="shared" si="24"/>
        <v>1.2414034298176E-3</v>
      </c>
      <c r="W800" s="45">
        <f t="shared" si="25"/>
        <v>2.0595505503876E-2</v>
      </c>
    </row>
    <row r="801" spans="1:23" x14ac:dyDescent="0.2">
      <c r="A801" s="43">
        <v>52359</v>
      </c>
      <c r="B801" s="43">
        <v>52301</v>
      </c>
      <c r="C801" s="43">
        <v>7400</v>
      </c>
      <c r="D801" s="43">
        <v>7400</v>
      </c>
      <c r="E801" s="43" t="s">
        <v>372</v>
      </c>
      <c r="F801" s="43" t="s">
        <v>472</v>
      </c>
      <c r="G801" s="44">
        <v>1.61127026328</v>
      </c>
      <c r="H801" s="44">
        <v>0.65205800000000003</v>
      </c>
      <c r="I801" s="43" t="s">
        <v>405</v>
      </c>
      <c r="J801" s="43" t="s">
        <v>406</v>
      </c>
      <c r="K801" s="43">
        <v>17</v>
      </c>
      <c r="L801" s="43">
        <v>70</v>
      </c>
      <c r="M801" s="43" t="s">
        <v>541</v>
      </c>
      <c r="N801" s="43" t="s">
        <v>542</v>
      </c>
      <c r="O801" s="43" t="s">
        <v>541</v>
      </c>
      <c r="P801" s="44">
        <v>2432.4113228299998</v>
      </c>
      <c r="Q801" s="44">
        <v>70186.651920999997</v>
      </c>
      <c r="R801" s="45">
        <v>0.78678800000000004</v>
      </c>
      <c r="S801" s="45">
        <v>7.3482149999999997</v>
      </c>
      <c r="T801" s="45">
        <v>0.78300000000000003</v>
      </c>
      <c r="U801" s="45">
        <v>0.6</v>
      </c>
      <c r="V801" s="45">
        <f t="shared" si="24"/>
        <v>0.111327815905768</v>
      </c>
      <c r="W801" s="45">
        <f t="shared" si="25"/>
        <v>1.9165849505880002</v>
      </c>
    </row>
    <row r="802" spans="1:23" x14ac:dyDescent="0.2">
      <c r="A802" s="43">
        <v>52364</v>
      </c>
      <c r="B802" s="43">
        <v>52306</v>
      </c>
      <c r="C802" s="43">
        <v>7400</v>
      </c>
      <c r="D802" s="43">
        <v>7400</v>
      </c>
      <c r="E802" s="43" t="s">
        <v>372</v>
      </c>
      <c r="F802" s="43" t="s">
        <v>472</v>
      </c>
      <c r="G802" s="44">
        <v>0.20069877261499999</v>
      </c>
      <c r="H802" s="44">
        <v>8.1219899999999998E-2</v>
      </c>
      <c r="I802" s="43" t="s">
        <v>405</v>
      </c>
      <c r="J802" s="43" t="s">
        <v>406</v>
      </c>
      <c r="K802" s="43">
        <v>17</v>
      </c>
      <c r="L802" s="43">
        <v>70</v>
      </c>
      <c r="M802" s="43" t="s">
        <v>541</v>
      </c>
      <c r="N802" s="43" t="s">
        <v>542</v>
      </c>
      <c r="O802" s="43" t="s">
        <v>541</v>
      </c>
      <c r="P802" s="44">
        <v>3942.4769455700002</v>
      </c>
      <c r="Q802" s="44">
        <v>8742.4035654100007</v>
      </c>
      <c r="R802" s="45">
        <v>0.78678800000000004</v>
      </c>
      <c r="S802" s="45">
        <v>7.3482149999999997</v>
      </c>
      <c r="T802" s="45">
        <v>0.78300000000000003</v>
      </c>
      <c r="U802" s="45">
        <v>0.6</v>
      </c>
      <c r="V802" s="45">
        <f t="shared" si="24"/>
        <v>1.3866916861820398E-2</v>
      </c>
      <c r="W802" s="45">
        <f t="shared" si="25"/>
        <v>0.23872851499139999</v>
      </c>
    </row>
    <row r="803" spans="1:23" x14ac:dyDescent="0.2">
      <c r="A803" s="43">
        <v>52386</v>
      </c>
      <c r="B803" s="43">
        <v>52328</v>
      </c>
      <c r="C803" s="43">
        <v>7400</v>
      </c>
      <c r="D803" s="43">
        <v>7400</v>
      </c>
      <c r="E803" s="43" t="s">
        <v>372</v>
      </c>
      <c r="F803" s="43" t="s">
        <v>596</v>
      </c>
      <c r="G803" s="44">
        <v>17.801407230900001</v>
      </c>
      <c r="H803" s="44">
        <v>7.20397</v>
      </c>
      <c r="I803" s="43" t="s">
        <v>405</v>
      </c>
      <c r="J803" s="43" t="s">
        <v>406</v>
      </c>
      <c r="K803" s="43">
        <v>17</v>
      </c>
      <c r="L803" s="43">
        <v>70</v>
      </c>
      <c r="M803" s="43" t="s">
        <v>541</v>
      </c>
      <c r="N803" s="43" t="s">
        <v>542</v>
      </c>
      <c r="O803" s="43" t="s">
        <v>541</v>
      </c>
      <c r="P803" s="44">
        <v>6197.7583574800001</v>
      </c>
      <c r="Q803" s="44">
        <v>775426.19726499997</v>
      </c>
      <c r="R803" s="45">
        <v>0.78678800000000004</v>
      </c>
      <c r="S803" s="45">
        <v>7.3482149999999997</v>
      </c>
      <c r="T803" s="45">
        <v>0.78300000000000003</v>
      </c>
      <c r="U803" s="45">
        <v>0.6</v>
      </c>
      <c r="V803" s="45">
        <f t="shared" si="24"/>
        <v>1.22995538119412</v>
      </c>
      <c r="W803" s="45">
        <f t="shared" si="25"/>
        <v>21.17452816542</v>
      </c>
    </row>
    <row r="804" spans="1:23" x14ac:dyDescent="0.2">
      <c r="A804" s="43">
        <v>52387</v>
      </c>
      <c r="B804" s="43">
        <v>52329</v>
      </c>
      <c r="C804" s="43">
        <v>7400</v>
      </c>
      <c r="D804" s="43">
        <v>7400</v>
      </c>
      <c r="E804" s="43" t="s">
        <v>372</v>
      </c>
      <c r="F804" s="43" t="s">
        <v>596</v>
      </c>
      <c r="G804" s="44">
        <v>14.3317046026</v>
      </c>
      <c r="H804" s="44">
        <v>5.7998399999999997</v>
      </c>
      <c r="I804" s="43" t="s">
        <v>405</v>
      </c>
      <c r="J804" s="43" t="s">
        <v>406</v>
      </c>
      <c r="K804" s="43">
        <v>17</v>
      </c>
      <c r="L804" s="43">
        <v>70</v>
      </c>
      <c r="M804" s="43" t="s">
        <v>541</v>
      </c>
      <c r="N804" s="43" t="s">
        <v>542</v>
      </c>
      <c r="O804" s="43" t="s">
        <v>541</v>
      </c>
      <c r="P804" s="44">
        <v>5809.5126629599999</v>
      </c>
      <c r="Q804" s="44">
        <v>624286.55533700006</v>
      </c>
      <c r="R804" s="45">
        <v>0.78678800000000004</v>
      </c>
      <c r="S804" s="45">
        <v>7.3482149999999997</v>
      </c>
      <c r="T804" s="45">
        <v>0.78300000000000003</v>
      </c>
      <c r="U804" s="45">
        <v>0.6</v>
      </c>
      <c r="V804" s="45">
        <f t="shared" si="24"/>
        <v>0.99022405952063985</v>
      </c>
      <c r="W804" s="45">
        <f t="shared" si="25"/>
        <v>17.047388514239998</v>
      </c>
    </row>
    <row r="805" spans="1:23" x14ac:dyDescent="0.2">
      <c r="A805" s="43">
        <v>52424</v>
      </c>
      <c r="B805" s="43">
        <v>52366</v>
      </c>
      <c r="C805" s="43">
        <v>7400</v>
      </c>
      <c r="D805" s="43">
        <v>7400</v>
      </c>
      <c r="E805" s="43" t="s">
        <v>372</v>
      </c>
      <c r="F805" s="43" t="s">
        <v>606</v>
      </c>
      <c r="G805" s="44">
        <v>2.9430844184299998</v>
      </c>
      <c r="H805" s="44">
        <v>1.19102</v>
      </c>
      <c r="I805" s="43" t="s">
        <v>405</v>
      </c>
      <c r="J805" s="43" t="s">
        <v>406</v>
      </c>
      <c r="K805" s="43">
        <v>17</v>
      </c>
      <c r="L805" s="43">
        <v>70</v>
      </c>
      <c r="M805" s="43" t="s">
        <v>541</v>
      </c>
      <c r="N805" s="43" t="s">
        <v>542</v>
      </c>
      <c r="O805" s="43" t="s">
        <v>541</v>
      </c>
      <c r="P805" s="44">
        <v>3609.0716116600001</v>
      </c>
      <c r="Q805" s="44">
        <v>128200.244464</v>
      </c>
      <c r="R805" s="45">
        <v>0.78678800000000004</v>
      </c>
      <c r="S805" s="45">
        <v>7.3482149999999997</v>
      </c>
      <c r="T805" s="45">
        <v>0.78300000000000003</v>
      </c>
      <c r="U805" s="45">
        <v>0.6</v>
      </c>
      <c r="V805" s="45">
        <f t="shared" si="24"/>
        <v>0.20334641289591998</v>
      </c>
      <c r="W805" s="45">
        <f t="shared" si="25"/>
        <v>3.5007484117200001</v>
      </c>
    </row>
    <row r="806" spans="1:23" x14ac:dyDescent="0.2">
      <c r="A806" s="43">
        <v>52428</v>
      </c>
      <c r="B806" s="43">
        <v>52370</v>
      </c>
      <c r="C806" s="43">
        <v>7400</v>
      </c>
      <c r="D806" s="43">
        <v>7400</v>
      </c>
      <c r="E806" s="43" t="s">
        <v>372</v>
      </c>
      <c r="F806" s="43" t="s">
        <v>404</v>
      </c>
      <c r="G806" s="44">
        <v>0.203344011086</v>
      </c>
      <c r="H806" s="44">
        <v>8.22904E-2</v>
      </c>
      <c r="I806" s="43" t="s">
        <v>405</v>
      </c>
      <c r="J806" s="43" t="s">
        <v>406</v>
      </c>
      <c r="K806" s="43">
        <v>17</v>
      </c>
      <c r="L806" s="43">
        <v>70</v>
      </c>
      <c r="M806" s="43" t="s">
        <v>541</v>
      </c>
      <c r="N806" s="43" t="s">
        <v>542</v>
      </c>
      <c r="O806" s="43" t="s">
        <v>541</v>
      </c>
      <c r="P806" s="44">
        <v>1302.15582797</v>
      </c>
      <c r="Q806" s="44">
        <v>8857.6296922599995</v>
      </c>
      <c r="R806" s="45">
        <v>0.78678800000000004</v>
      </c>
      <c r="S806" s="45">
        <v>7.3482149999999997</v>
      </c>
      <c r="T806" s="45">
        <v>0.78300000000000003</v>
      </c>
      <c r="U806" s="45">
        <v>0.6</v>
      </c>
      <c r="V806" s="45">
        <f t="shared" si="24"/>
        <v>1.4049686534038397E-2</v>
      </c>
      <c r="W806" s="45">
        <f t="shared" si="25"/>
        <v>0.2418750206544</v>
      </c>
    </row>
    <row r="807" spans="1:23" x14ac:dyDescent="0.2">
      <c r="A807" s="43">
        <v>52445</v>
      </c>
      <c r="B807" s="43">
        <v>52387</v>
      </c>
      <c r="C807" s="43">
        <v>7420</v>
      </c>
      <c r="D807" s="43">
        <v>7420</v>
      </c>
      <c r="E807" s="43" t="s">
        <v>372</v>
      </c>
      <c r="F807" s="43" t="s">
        <v>472</v>
      </c>
      <c r="G807" s="44">
        <v>0.171026872144</v>
      </c>
      <c r="H807" s="44">
        <v>6.9212099999999999E-2</v>
      </c>
      <c r="I807" s="43" t="s">
        <v>405</v>
      </c>
      <c r="J807" s="43" t="s">
        <v>406</v>
      </c>
      <c r="K807" s="43">
        <v>17</v>
      </c>
      <c r="L807" s="43">
        <v>70</v>
      </c>
      <c r="M807" s="43" t="s">
        <v>541</v>
      </c>
      <c r="N807" s="43" t="s">
        <v>625</v>
      </c>
      <c r="O807" s="43" t="s">
        <v>541</v>
      </c>
      <c r="P807" s="44">
        <v>2377.9722781999999</v>
      </c>
      <c r="Q807" s="44">
        <v>7449.9007508900004</v>
      </c>
      <c r="R807" s="45">
        <v>0.78678800000000004</v>
      </c>
      <c r="S807" s="45">
        <v>7.3482149999999997</v>
      </c>
      <c r="T807" s="45">
        <v>0.78300000000000003</v>
      </c>
      <c r="U807" s="45">
        <v>0.6</v>
      </c>
      <c r="V807" s="45">
        <f t="shared" si="24"/>
        <v>1.1816789192451599E-2</v>
      </c>
      <c r="W807" s="45">
        <f t="shared" si="25"/>
        <v>0.20343415656059999</v>
      </c>
    </row>
    <row r="808" spans="1:23" x14ac:dyDescent="0.2">
      <c r="A808" s="43">
        <v>52446</v>
      </c>
      <c r="B808" s="43">
        <v>52388</v>
      </c>
      <c r="C808" s="43">
        <v>7420</v>
      </c>
      <c r="D808" s="43">
        <v>7420</v>
      </c>
      <c r="E808" s="43" t="s">
        <v>372</v>
      </c>
      <c r="F808" s="43" t="s">
        <v>404</v>
      </c>
      <c r="G808" s="44">
        <v>2.3389650684500001E-3</v>
      </c>
      <c r="H808" s="44">
        <v>9.4654600000000004E-4</v>
      </c>
      <c r="I808" s="43" t="s">
        <v>405</v>
      </c>
      <c r="J808" s="43" t="s">
        <v>406</v>
      </c>
      <c r="K808" s="43">
        <v>17</v>
      </c>
      <c r="L808" s="43">
        <v>70</v>
      </c>
      <c r="M808" s="43" t="s">
        <v>541</v>
      </c>
      <c r="N808" s="43" t="s">
        <v>625</v>
      </c>
      <c r="O808" s="43" t="s">
        <v>541</v>
      </c>
      <c r="P808" s="44">
        <v>47.994266668500003</v>
      </c>
      <c r="Q808" s="44">
        <v>101.88491084100001</v>
      </c>
      <c r="R808" s="45">
        <v>0.78678800000000004</v>
      </c>
      <c r="S808" s="45">
        <v>7.3482149999999997</v>
      </c>
      <c r="T808" s="45">
        <v>0.78300000000000003</v>
      </c>
      <c r="U808" s="45">
        <v>0.6</v>
      </c>
      <c r="V808" s="45">
        <f t="shared" si="24"/>
        <v>1.6160663443181599E-4</v>
      </c>
      <c r="W808" s="45">
        <f t="shared" si="25"/>
        <v>2.7821694061560005E-3</v>
      </c>
    </row>
    <row r="809" spans="1:23" x14ac:dyDescent="0.2">
      <c r="A809" s="43">
        <v>52516</v>
      </c>
      <c r="B809" s="43">
        <v>52458</v>
      </c>
      <c r="C809" s="43">
        <v>7430</v>
      </c>
      <c r="D809" s="43">
        <v>7430</v>
      </c>
      <c r="E809" s="43" t="s">
        <v>372</v>
      </c>
      <c r="F809" s="43" t="s">
        <v>472</v>
      </c>
      <c r="G809" s="44">
        <v>1.25225942244E-2</v>
      </c>
      <c r="H809" s="44">
        <v>5.0677099999999996E-3</v>
      </c>
      <c r="I809" s="43" t="s">
        <v>405</v>
      </c>
      <c r="J809" s="43" t="s">
        <v>406</v>
      </c>
      <c r="K809" s="43">
        <v>17</v>
      </c>
      <c r="L809" s="43">
        <v>70</v>
      </c>
      <c r="M809" s="43" t="s">
        <v>541</v>
      </c>
      <c r="N809" s="43" t="s">
        <v>626</v>
      </c>
      <c r="O809" s="43" t="s">
        <v>541</v>
      </c>
      <c r="P809" s="44">
        <v>125.21923921299999</v>
      </c>
      <c r="Q809" s="44">
        <v>545.48202247899997</v>
      </c>
      <c r="R809" s="45">
        <v>0.78678800000000004</v>
      </c>
      <c r="S809" s="45">
        <v>7.3482149999999997</v>
      </c>
      <c r="T809" s="45">
        <v>0.78300000000000003</v>
      </c>
      <c r="U809" s="45">
        <v>0.6</v>
      </c>
      <c r="V809" s="45">
        <f t="shared" si="24"/>
        <v>8.6522531115915992E-4</v>
      </c>
      <c r="W809" s="45">
        <f t="shared" si="25"/>
        <v>1.4895449055059998E-2</v>
      </c>
    </row>
    <row r="810" spans="1:23" x14ac:dyDescent="0.2">
      <c r="A810" s="43">
        <v>52653</v>
      </c>
      <c r="B810" s="43">
        <v>52619</v>
      </c>
      <c r="C810" s="43">
        <v>8100</v>
      </c>
      <c r="D810" s="43">
        <v>8100</v>
      </c>
      <c r="E810" s="43" t="s">
        <v>372</v>
      </c>
      <c r="F810" s="43" t="s">
        <v>426</v>
      </c>
      <c r="G810" s="44">
        <v>0.29826766631599999</v>
      </c>
      <c r="H810" s="44">
        <v>0.12070500000000001</v>
      </c>
      <c r="I810" s="43" t="s">
        <v>405</v>
      </c>
      <c r="J810" s="43" t="s">
        <v>406</v>
      </c>
      <c r="K810" s="43">
        <v>18</v>
      </c>
      <c r="L810" s="43">
        <v>10</v>
      </c>
      <c r="M810" s="43" t="s">
        <v>407</v>
      </c>
      <c r="N810" s="43" t="s">
        <v>570</v>
      </c>
      <c r="O810" s="43" t="s">
        <v>421</v>
      </c>
      <c r="P810" s="44">
        <v>1496.9328705299999</v>
      </c>
      <c r="Q810" s="44">
        <v>12992.4875746</v>
      </c>
      <c r="R810" s="45">
        <v>0.717032</v>
      </c>
      <c r="S810" s="45">
        <v>3.4929570000000001</v>
      </c>
      <c r="T810" s="45">
        <v>0.78300000000000003</v>
      </c>
      <c r="U810" s="45">
        <v>0.6</v>
      </c>
      <c r="V810" s="45">
        <f t="shared" si="24"/>
        <v>1.8781208420519998E-2</v>
      </c>
      <c r="W810" s="45">
        <f t="shared" si="25"/>
        <v>0.16864694987400003</v>
      </c>
    </row>
    <row r="811" spans="1:23" x14ac:dyDescent="0.2">
      <c r="A811" s="43">
        <v>52670</v>
      </c>
      <c r="B811" s="43">
        <v>52636</v>
      </c>
      <c r="C811" s="43">
        <v>8110</v>
      </c>
      <c r="D811" s="43">
        <v>8110</v>
      </c>
      <c r="E811" s="43" t="s">
        <v>372</v>
      </c>
      <c r="F811" s="43" t="s">
        <v>426</v>
      </c>
      <c r="G811" s="44">
        <v>1.5561850613499999</v>
      </c>
      <c r="H811" s="44">
        <v>0.62976600000000005</v>
      </c>
      <c r="I811" s="43" t="s">
        <v>405</v>
      </c>
      <c r="J811" s="43" t="s">
        <v>406</v>
      </c>
      <c r="K811" s="43">
        <v>3</v>
      </c>
      <c r="L811" s="43">
        <v>10</v>
      </c>
      <c r="M811" s="43" t="s">
        <v>407</v>
      </c>
      <c r="N811" s="43" t="s">
        <v>627</v>
      </c>
      <c r="O811" s="43" t="s">
        <v>408</v>
      </c>
      <c r="P811" s="44">
        <v>7363.3781637700004</v>
      </c>
      <c r="Q811" s="44">
        <v>67787.150122999999</v>
      </c>
      <c r="R811" s="45">
        <v>1.7750239999999999</v>
      </c>
      <c r="S811" s="45">
        <v>7.8337940000000001</v>
      </c>
      <c r="T811" s="45">
        <v>0.78300000000000003</v>
      </c>
      <c r="U811" s="45">
        <v>0.6</v>
      </c>
      <c r="V811" s="45">
        <f t="shared" si="24"/>
        <v>0.24257339887132795</v>
      </c>
      <c r="W811" s="45">
        <f t="shared" si="25"/>
        <v>1.9733828448816002</v>
      </c>
    </row>
    <row r="812" spans="1:23" x14ac:dyDescent="0.2">
      <c r="A812" s="43">
        <v>52671</v>
      </c>
      <c r="B812" s="43">
        <v>52637</v>
      </c>
      <c r="C812" s="43">
        <v>8110</v>
      </c>
      <c r="D812" s="43">
        <v>8110</v>
      </c>
      <c r="E812" s="43" t="s">
        <v>372</v>
      </c>
      <c r="F812" s="43" t="s">
        <v>426</v>
      </c>
      <c r="G812" s="44">
        <v>4.8710524496899996</v>
      </c>
      <c r="H812" s="44">
        <v>1.9712400000000001</v>
      </c>
      <c r="I812" s="43" t="s">
        <v>405</v>
      </c>
      <c r="J812" s="43" t="s">
        <v>406</v>
      </c>
      <c r="K812" s="43">
        <v>3</v>
      </c>
      <c r="L812" s="43">
        <v>10</v>
      </c>
      <c r="M812" s="43" t="s">
        <v>407</v>
      </c>
      <c r="N812" s="43" t="s">
        <v>627</v>
      </c>
      <c r="O812" s="43" t="s">
        <v>408</v>
      </c>
      <c r="P812" s="44">
        <v>13279.9553961</v>
      </c>
      <c r="Q812" s="44">
        <v>212182.195977</v>
      </c>
      <c r="R812" s="45">
        <v>1.7750239999999999</v>
      </c>
      <c r="S812" s="45">
        <v>7.8337940000000001</v>
      </c>
      <c r="T812" s="45">
        <v>0.78300000000000003</v>
      </c>
      <c r="U812" s="45">
        <v>0.6</v>
      </c>
      <c r="V812" s="45">
        <f t="shared" si="24"/>
        <v>0.75928263321791989</v>
      </c>
      <c r="W812" s="45">
        <f t="shared" si="25"/>
        <v>6.1769152338240012</v>
      </c>
    </row>
    <row r="813" spans="1:23" x14ac:dyDescent="0.2">
      <c r="A813" s="43">
        <v>52694</v>
      </c>
      <c r="B813" s="43">
        <v>52660</v>
      </c>
      <c r="C813" s="43">
        <v>8120</v>
      </c>
      <c r="D813" s="43">
        <v>8120</v>
      </c>
      <c r="E813" s="43" t="s">
        <v>372</v>
      </c>
      <c r="F813" s="43" t="s">
        <v>426</v>
      </c>
      <c r="G813" s="44">
        <v>2.04857624551E-2</v>
      </c>
      <c r="H813" s="44">
        <v>8.2902900000000005E-3</v>
      </c>
      <c r="I813" s="43" t="s">
        <v>405</v>
      </c>
      <c r="J813" s="43" t="s">
        <v>406</v>
      </c>
      <c r="K813" s="43">
        <v>3</v>
      </c>
      <c r="L813" s="43">
        <v>10</v>
      </c>
      <c r="M813" s="43" t="s">
        <v>407</v>
      </c>
      <c r="N813" s="43" t="s">
        <v>628</v>
      </c>
      <c r="O813" s="43" t="s">
        <v>408</v>
      </c>
      <c r="P813" s="44">
        <v>472.440963915</v>
      </c>
      <c r="Q813" s="44">
        <v>892.35624311000004</v>
      </c>
      <c r="R813" s="45">
        <v>1.7750239999999999</v>
      </c>
      <c r="S813" s="45">
        <v>7.8337940000000001</v>
      </c>
      <c r="T813" s="45">
        <v>0.78300000000000003</v>
      </c>
      <c r="U813" s="45">
        <v>0.6</v>
      </c>
      <c r="V813" s="45">
        <f t="shared" si="24"/>
        <v>3.1932556265803196E-3</v>
      </c>
      <c r="W813" s="45">
        <f t="shared" si="25"/>
        <v>2.5977769624104002E-2</v>
      </c>
    </row>
    <row r="814" spans="1:23" x14ac:dyDescent="0.2">
      <c r="A814" s="43">
        <v>52695</v>
      </c>
      <c r="B814" s="43">
        <v>52661</v>
      </c>
      <c r="C814" s="43">
        <v>8120</v>
      </c>
      <c r="D814" s="43">
        <v>8120</v>
      </c>
      <c r="E814" s="43" t="s">
        <v>372</v>
      </c>
      <c r="F814" s="43" t="s">
        <v>426</v>
      </c>
      <c r="G814" s="44">
        <v>0.120899738095</v>
      </c>
      <c r="H814" s="44">
        <v>4.8926400000000002E-2</v>
      </c>
      <c r="I814" s="43" t="s">
        <v>405</v>
      </c>
      <c r="J814" s="43" t="s">
        <v>406</v>
      </c>
      <c r="K814" s="43">
        <v>3</v>
      </c>
      <c r="L814" s="43">
        <v>10</v>
      </c>
      <c r="M814" s="43" t="s">
        <v>407</v>
      </c>
      <c r="N814" s="43" t="s">
        <v>628</v>
      </c>
      <c r="O814" s="43" t="s">
        <v>408</v>
      </c>
      <c r="P814" s="44">
        <v>483.497619499</v>
      </c>
      <c r="Q814" s="44">
        <v>5266.3715258499997</v>
      </c>
      <c r="R814" s="45">
        <v>1.7750239999999999</v>
      </c>
      <c r="S814" s="45">
        <v>7.8337940000000001</v>
      </c>
      <c r="T814" s="45">
        <v>0.78300000000000003</v>
      </c>
      <c r="U814" s="45">
        <v>0.6</v>
      </c>
      <c r="V814" s="45">
        <f t="shared" si="24"/>
        <v>1.8845480928691198E-2</v>
      </c>
      <c r="W814" s="45">
        <f t="shared" si="25"/>
        <v>0.15331173550464003</v>
      </c>
    </row>
    <row r="815" spans="1:23" x14ac:dyDescent="0.2">
      <c r="A815" s="43">
        <v>52702</v>
      </c>
      <c r="B815" s="43">
        <v>52668</v>
      </c>
      <c r="C815" s="43">
        <v>8140</v>
      </c>
      <c r="D815" s="43">
        <v>8140</v>
      </c>
      <c r="E815" s="43" t="s">
        <v>372</v>
      </c>
      <c r="F815" s="43" t="s">
        <v>478</v>
      </c>
      <c r="G815" s="44">
        <v>86.010752673400006</v>
      </c>
      <c r="H815" s="44">
        <v>34.807299999999998</v>
      </c>
      <c r="I815" s="43" t="s">
        <v>405</v>
      </c>
      <c r="J815" s="43" t="s">
        <v>406</v>
      </c>
      <c r="K815" s="43">
        <v>18</v>
      </c>
      <c r="L815" s="43">
        <v>10</v>
      </c>
      <c r="M815" s="43" t="s">
        <v>407</v>
      </c>
      <c r="N815" s="43" t="s">
        <v>420</v>
      </c>
      <c r="O815" s="43" t="s">
        <v>421</v>
      </c>
      <c r="P815" s="44">
        <v>55668.221178300002</v>
      </c>
      <c r="Q815" s="44">
        <v>3746613.39995</v>
      </c>
      <c r="R815" s="45">
        <v>0.717032</v>
      </c>
      <c r="S815" s="45">
        <v>3.4929570000000001</v>
      </c>
      <c r="T815" s="45">
        <v>0.78300000000000003</v>
      </c>
      <c r="U815" s="45">
        <v>0.6</v>
      </c>
      <c r="V815" s="45">
        <f t="shared" si="24"/>
        <v>5.415874701591199</v>
      </c>
      <c r="W815" s="45">
        <f t="shared" si="25"/>
        <v>48.632160874440004</v>
      </c>
    </row>
    <row r="816" spans="1:23" x14ac:dyDescent="0.2">
      <c r="A816" s="43">
        <v>52725</v>
      </c>
      <c r="B816" s="43">
        <v>52691</v>
      </c>
      <c r="C816" s="43">
        <v>8140</v>
      </c>
      <c r="D816" s="43">
        <v>8140</v>
      </c>
      <c r="E816" s="43" t="s">
        <v>372</v>
      </c>
      <c r="F816" s="43" t="s">
        <v>472</v>
      </c>
      <c r="G816" s="44">
        <v>0.19229144731299999</v>
      </c>
      <c r="H816" s="44">
        <v>7.7817600000000001E-2</v>
      </c>
      <c r="I816" s="43" t="s">
        <v>405</v>
      </c>
      <c r="J816" s="43" t="s">
        <v>406</v>
      </c>
      <c r="K816" s="43">
        <v>18</v>
      </c>
      <c r="L816" s="43">
        <v>10</v>
      </c>
      <c r="M816" s="43" t="s">
        <v>407</v>
      </c>
      <c r="N816" s="43" t="s">
        <v>420</v>
      </c>
      <c r="O816" s="43" t="s">
        <v>421</v>
      </c>
      <c r="P816" s="44">
        <v>2016.3810398600001</v>
      </c>
      <c r="Q816" s="44">
        <v>8376.1819401400007</v>
      </c>
      <c r="R816" s="45">
        <v>0.717032</v>
      </c>
      <c r="S816" s="45">
        <v>3.4929570000000001</v>
      </c>
      <c r="T816" s="45">
        <v>0.78300000000000003</v>
      </c>
      <c r="U816" s="45">
        <v>0.6</v>
      </c>
      <c r="V816" s="45">
        <f t="shared" si="24"/>
        <v>1.2108102931814397E-2</v>
      </c>
      <c r="W816" s="45">
        <f t="shared" si="25"/>
        <v>0.10872541225728001</v>
      </c>
    </row>
    <row r="817" spans="1:23" x14ac:dyDescent="0.2">
      <c r="A817" s="43">
        <v>52727</v>
      </c>
      <c r="B817" s="43">
        <v>52693</v>
      </c>
      <c r="C817" s="43">
        <v>8140</v>
      </c>
      <c r="D817" s="43">
        <v>8140</v>
      </c>
      <c r="E817" s="43" t="s">
        <v>372</v>
      </c>
      <c r="F817" s="43" t="s">
        <v>472</v>
      </c>
      <c r="G817" s="44">
        <v>0.19210711306</v>
      </c>
      <c r="H817" s="44">
        <v>7.7743000000000007E-2</v>
      </c>
      <c r="I817" s="43" t="s">
        <v>405</v>
      </c>
      <c r="J817" s="43" t="s">
        <v>406</v>
      </c>
      <c r="K817" s="43">
        <v>18</v>
      </c>
      <c r="L817" s="43">
        <v>10</v>
      </c>
      <c r="M817" s="43" t="s">
        <v>407</v>
      </c>
      <c r="N817" s="43" t="s">
        <v>420</v>
      </c>
      <c r="O817" s="43" t="s">
        <v>421</v>
      </c>
      <c r="P817" s="44">
        <v>3488.1812416500002</v>
      </c>
      <c r="Q817" s="44">
        <v>8368.1523721699996</v>
      </c>
      <c r="R817" s="45">
        <v>0.717032</v>
      </c>
      <c r="S817" s="45">
        <v>3.4929570000000001</v>
      </c>
      <c r="T817" s="45">
        <v>0.78300000000000003</v>
      </c>
      <c r="U817" s="45">
        <v>0.6</v>
      </c>
      <c r="V817" s="45">
        <f t="shared" si="24"/>
        <v>1.2096495474392E-2</v>
      </c>
      <c r="W817" s="45">
        <f t="shared" si="25"/>
        <v>0.10862118242040003</v>
      </c>
    </row>
    <row r="818" spans="1:23" x14ac:dyDescent="0.2">
      <c r="A818" s="43">
        <v>52728</v>
      </c>
      <c r="B818" s="43">
        <v>52694</v>
      </c>
      <c r="C818" s="43">
        <v>8140</v>
      </c>
      <c r="D818" s="43">
        <v>8140</v>
      </c>
      <c r="E818" s="43" t="s">
        <v>372</v>
      </c>
      <c r="F818" s="43" t="s">
        <v>472</v>
      </c>
      <c r="G818" s="44">
        <v>416.62667181099999</v>
      </c>
      <c r="H818" s="44">
        <v>168.60300000000001</v>
      </c>
      <c r="I818" s="43" t="s">
        <v>405</v>
      </c>
      <c r="J818" s="43" t="s">
        <v>406</v>
      </c>
      <c r="K818" s="43">
        <v>18</v>
      </c>
      <c r="L818" s="43">
        <v>10</v>
      </c>
      <c r="M818" s="43" t="s">
        <v>407</v>
      </c>
      <c r="N818" s="43" t="s">
        <v>420</v>
      </c>
      <c r="O818" s="43" t="s">
        <v>421</v>
      </c>
      <c r="P818" s="44">
        <v>162311.507171</v>
      </c>
      <c r="Q818" s="44">
        <v>18148185.2311</v>
      </c>
      <c r="R818" s="45">
        <v>0.717032</v>
      </c>
      <c r="S818" s="45">
        <v>3.4929570000000001</v>
      </c>
      <c r="T818" s="45">
        <v>0.78300000000000003</v>
      </c>
      <c r="U818" s="45">
        <v>0.6</v>
      </c>
      <c r="V818" s="45">
        <f t="shared" si="24"/>
        <v>26.233942946231998</v>
      </c>
      <c r="W818" s="45">
        <f t="shared" si="25"/>
        <v>235.56921162840004</v>
      </c>
    </row>
    <row r="819" spans="1:23" x14ac:dyDescent="0.2">
      <c r="A819" s="43">
        <v>52730</v>
      </c>
      <c r="B819" s="43">
        <v>52696</v>
      </c>
      <c r="C819" s="43">
        <v>8140</v>
      </c>
      <c r="D819" s="43">
        <v>8140</v>
      </c>
      <c r="E819" s="43" t="s">
        <v>372</v>
      </c>
      <c r="F819" s="43" t="s">
        <v>472</v>
      </c>
      <c r="G819" s="44">
        <v>286.96856617200001</v>
      </c>
      <c r="H819" s="44">
        <v>116.13200000000001</v>
      </c>
      <c r="I819" s="43" t="s">
        <v>405</v>
      </c>
      <c r="J819" s="43" t="s">
        <v>406</v>
      </c>
      <c r="K819" s="43">
        <v>18</v>
      </c>
      <c r="L819" s="43">
        <v>10</v>
      </c>
      <c r="M819" s="43" t="s">
        <v>407</v>
      </c>
      <c r="N819" s="43" t="s">
        <v>420</v>
      </c>
      <c r="O819" s="43" t="s">
        <v>421</v>
      </c>
      <c r="P819" s="44">
        <v>72986.811693600001</v>
      </c>
      <c r="Q819" s="44">
        <v>12500300.7411</v>
      </c>
      <c r="R819" s="45">
        <v>0.717032</v>
      </c>
      <c r="S819" s="45">
        <v>3.4929570000000001</v>
      </c>
      <c r="T819" s="45">
        <v>0.78300000000000003</v>
      </c>
      <c r="U819" s="45">
        <v>0.6</v>
      </c>
      <c r="V819" s="45">
        <f t="shared" si="24"/>
        <v>18.069668168607997</v>
      </c>
      <c r="W819" s="45">
        <f t="shared" si="25"/>
        <v>162.25763292960002</v>
      </c>
    </row>
    <row r="820" spans="1:23" x14ac:dyDescent="0.2">
      <c r="A820" s="43">
        <v>52742</v>
      </c>
      <c r="B820" s="43">
        <v>52708</v>
      </c>
      <c r="C820" s="43">
        <v>8140</v>
      </c>
      <c r="D820" s="43">
        <v>8140</v>
      </c>
      <c r="E820" s="43" t="s">
        <v>372</v>
      </c>
      <c r="F820" s="43" t="s">
        <v>596</v>
      </c>
      <c r="G820" s="44">
        <v>82.234631321799995</v>
      </c>
      <c r="H820" s="44">
        <v>33.279200000000003</v>
      </c>
      <c r="I820" s="43" t="s">
        <v>405</v>
      </c>
      <c r="J820" s="43" t="s">
        <v>406</v>
      </c>
      <c r="K820" s="43">
        <v>18</v>
      </c>
      <c r="L820" s="43">
        <v>10</v>
      </c>
      <c r="M820" s="43" t="s">
        <v>407</v>
      </c>
      <c r="N820" s="43" t="s">
        <v>420</v>
      </c>
      <c r="O820" s="43" t="s">
        <v>421</v>
      </c>
      <c r="P820" s="44">
        <v>34496.844700299996</v>
      </c>
      <c r="Q820" s="44">
        <v>3582126.2118299999</v>
      </c>
      <c r="R820" s="45">
        <v>0.717032</v>
      </c>
      <c r="S820" s="45">
        <v>3.4929570000000001</v>
      </c>
      <c r="T820" s="45">
        <v>0.78300000000000003</v>
      </c>
      <c r="U820" s="45">
        <v>0.6</v>
      </c>
      <c r="V820" s="45">
        <f t="shared" si="24"/>
        <v>5.1781085395647999</v>
      </c>
      <c r="W820" s="45">
        <f t="shared" si="25"/>
        <v>46.497125837760009</v>
      </c>
    </row>
    <row r="821" spans="1:23" x14ac:dyDescent="0.2">
      <c r="A821" s="43">
        <v>52743</v>
      </c>
      <c r="B821" s="43">
        <v>52709</v>
      </c>
      <c r="C821" s="43">
        <v>8140</v>
      </c>
      <c r="D821" s="43">
        <v>8140</v>
      </c>
      <c r="E821" s="43" t="s">
        <v>372</v>
      </c>
      <c r="F821" s="43" t="s">
        <v>596</v>
      </c>
      <c r="G821" s="44">
        <v>294.49001782800002</v>
      </c>
      <c r="H821" s="44">
        <v>119.176</v>
      </c>
      <c r="I821" s="43" t="s">
        <v>405</v>
      </c>
      <c r="J821" s="43" t="s">
        <v>406</v>
      </c>
      <c r="K821" s="43">
        <v>18</v>
      </c>
      <c r="L821" s="43">
        <v>10</v>
      </c>
      <c r="M821" s="43" t="s">
        <v>407</v>
      </c>
      <c r="N821" s="43" t="s">
        <v>420</v>
      </c>
      <c r="O821" s="43" t="s">
        <v>421</v>
      </c>
      <c r="P821" s="44">
        <v>95691.592901199998</v>
      </c>
      <c r="Q821" s="44">
        <v>12827933.864700001</v>
      </c>
      <c r="R821" s="45">
        <v>0.717032</v>
      </c>
      <c r="S821" s="45">
        <v>3.4929570000000001</v>
      </c>
      <c r="T821" s="45">
        <v>0.78300000000000003</v>
      </c>
      <c r="U821" s="45">
        <v>0.6</v>
      </c>
      <c r="V821" s="45">
        <f t="shared" si="24"/>
        <v>18.543302222143996</v>
      </c>
      <c r="W821" s="45">
        <f t="shared" si="25"/>
        <v>166.51065737280001</v>
      </c>
    </row>
    <row r="822" spans="1:23" x14ac:dyDescent="0.2">
      <c r="A822" s="43">
        <v>52749</v>
      </c>
      <c r="B822" s="43">
        <v>52715</v>
      </c>
      <c r="C822" s="43">
        <v>8140</v>
      </c>
      <c r="D822" s="43">
        <v>8140</v>
      </c>
      <c r="E822" s="43" t="s">
        <v>372</v>
      </c>
      <c r="F822" s="43" t="s">
        <v>555</v>
      </c>
      <c r="G822" s="44">
        <v>61.3125089917</v>
      </c>
      <c r="H822" s="44">
        <v>24.8123</v>
      </c>
      <c r="I822" s="43" t="s">
        <v>405</v>
      </c>
      <c r="J822" s="43" t="s">
        <v>406</v>
      </c>
      <c r="K822" s="43">
        <v>18</v>
      </c>
      <c r="L822" s="43">
        <v>10</v>
      </c>
      <c r="M822" s="43" t="s">
        <v>407</v>
      </c>
      <c r="N822" s="43" t="s">
        <v>420</v>
      </c>
      <c r="O822" s="43" t="s">
        <v>421</v>
      </c>
      <c r="P822" s="44">
        <v>25354.3967911</v>
      </c>
      <c r="Q822" s="44">
        <v>2670762.2086</v>
      </c>
      <c r="R822" s="45">
        <v>0.717032</v>
      </c>
      <c r="S822" s="45">
        <v>3.4929570000000001</v>
      </c>
      <c r="T822" s="45">
        <v>0.78300000000000003</v>
      </c>
      <c r="U822" s="45">
        <v>0.6</v>
      </c>
      <c r="V822" s="45">
        <f t="shared" si="24"/>
        <v>3.8606932413111994</v>
      </c>
      <c r="W822" s="45">
        <f t="shared" si="25"/>
        <v>34.667318788440006</v>
      </c>
    </row>
    <row r="823" spans="1:23" x14ac:dyDescent="0.2">
      <c r="A823" s="43">
        <v>52765</v>
      </c>
      <c r="B823" s="43">
        <v>52731</v>
      </c>
      <c r="C823" s="43">
        <v>8140</v>
      </c>
      <c r="D823" s="43">
        <v>8140</v>
      </c>
      <c r="E823" s="43" t="s">
        <v>372</v>
      </c>
      <c r="F823" s="43" t="s">
        <v>606</v>
      </c>
      <c r="G823" s="44">
        <v>158.57318991</v>
      </c>
      <c r="H823" s="44">
        <v>64.172300000000007</v>
      </c>
      <c r="I823" s="43" t="s">
        <v>405</v>
      </c>
      <c r="J823" s="43" t="s">
        <v>406</v>
      </c>
      <c r="K823" s="43">
        <v>18</v>
      </c>
      <c r="L823" s="43">
        <v>10</v>
      </c>
      <c r="M823" s="43" t="s">
        <v>407</v>
      </c>
      <c r="N823" s="43" t="s">
        <v>420</v>
      </c>
      <c r="O823" s="43" t="s">
        <v>421</v>
      </c>
      <c r="P823" s="44">
        <v>46144.8150742</v>
      </c>
      <c r="Q823" s="44">
        <v>6907420.5227100002</v>
      </c>
      <c r="R823" s="45">
        <v>0.717032</v>
      </c>
      <c r="S823" s="45">
        <v>3.4929570000000001</v>
      </c>
      <c r="T823" s="45">
        <v>0.78300000000000003</v>
      </c>
      <c r="U823" s="45">
        <v>0.6</v>
      </c>
      <c r="V823" s="45">
        <f t="shared" si="24"/>
        <v>9.9849495971511999</v>
      </c>
      <c r="W823" s="45">
        <f t="shared" si="25"/>
        <v>89.660433796440017</v>
      </c>
    </row>
    <row r="824" spans="1:23" x14ac:dyDescent="0.2">
      <c r="A824" s="43">
        <v>52766</v>
      </c>
      <c r="B824" s="43">
        <v>52732</v>
      </c>
      <c r="C824" s="43">
        <v>8140</v>
      </c>
      <c r="D824" s="43">
        <v>8140</v>
      </c>
      <c r="E824" s="43" t="s">
        <v>372</v>
      </c>
      <c r="F824" s="43" t="s">
        <v>606</v>
      </c>
      <c r="G824" s="44">
        <v>32.829873558000003</v>
      </c>
      <c r="H824" s="44">
        <v>13.2858</v>
      </c>
      <c r="I824" s="43" t="s">
        <v>405</v>
      </c>
      <c r="J824" s="43" t="s">
        <v>406</v>
      </c>
      <c r="K824" s="43">
        <v>18</v>
      </c>
      <c r="L824" s="43">
        <v>10</v>
      </c>
      <c r="M824" s="43" t="s">
        <v>407</v>
      </c>
      <c r="N824" s="43" t="s">
        <v>420</v>
      </c>
      <c r="O824" s="43" t="s">
        <v>421</v>
      </c>
      <c r="P824" s="44">
        <v>10169.877763500001</v>
      </c>
      <c r="Q824" s="44">
        <v>1430063.5719099999</v>
      </c>
      <c r="R824" s="45">
        <v>0.717032</v>
      </c>
      <c r="S824" s="45">
        <v>3.4929570000000001</v>
      </c>
      <c r="T824" s="45">
        <v>0.78300000000000003</v>
      </c>
      <c r="U824" s="45">
        <v>0.6</v>
      </c>
      <c r="V824" s="45">
        <f t="shared" si="24"/>
        <v>2.0672165927951998</v>
      </c>
      <c r="W824" s="45">
        <f t="shared" si="25"/>
        <v>18.56269124424</v>
      </c>
    </row>
    <row r="825" spans="1:23" x14ac:dyDescent="0.2">
      <c r="A825" s="43">
        <v>52770</v>
      </c>
      <c r="B825" s="43">
        <v>52736</v>
      </c>
      <c r="C825" s="43">
        <v>8140</v>
      </c>
      <c r="D825" s="43">
        <v>8140</v>
      </c>
      <c r="E825" s="43" t="s">
        <v>372</v>
      </c>
      <c r="F825" s="43" t="s">
        <v>404</v>
      </c>
      <c r="G825" s="44">
        <v>193.186867001</v>
      </c>
      <c r="H825" s="44">
        <v>78.180000000000007</v>
      </c>
      <c r="I825" s="43" t="s">
        <v>405</v>
      </c>
      <c r="J825" s="43" t="s">
        <v>406</v>
      </c>
      <c r="K825" s="43">
        <v>18</v>
      </c>
      <c r="L825" s="43">
        <v>10</v>
      </c>
      <c r="M825" s="43" t="s">
        <v>407</v>
      </c>
      <c r="N825" s="43" t="s">
        <v>420</v>
      </c>
      <c r="O825" s="43" t="s">
        <v>421</v>
      </c>
      <c r="P825" s="44">
        <v>99823.964078699995</v>
      </c>
      <c r="Q825" s="44">
        <v>8415186.2657099999</v>
      </c>
      <c r="R825" s="45">
        <v>0.717032</v>
      </c>
      <c r="S825" s="45">
        <v>3.4929570000000001</v>
      </c>
      <c r="T825" s="45">
        <v>0.78300000000000003</v>
      </c>
      <c r="U825" s="45">
        <v>0.6</v>
      </c>
      <c r="V825" s="45">
        <f t="shared" si="24"/>
        <v>12.164490901919999</v>
      </c>
      <c r="W825" s="45">
        <f t="shared" si="25"/>
        <v>109.23175130400003</v>
      </c>
    </row>
    <row r="826" spans="1:23" x14ac:dyDescent="0.2">
      <c r="A826" s="43">
        <v>52771</v>
      </c>
      <c r="B826" s="43">
        <v>52737</v>
      </c>
      <c r="C826" s="43">
        <v>8140</v>
      </c>
      <c r="D826" s="43">
        <v>8140</v>
      </c>
      <c r="E826" s="43" t="s">
        <v>372</v>
      </c>
      <c r="F826" s="43" t="s">
        <v>404</v>
      </c>
      <c r="G826" s="44">
        <v>1098.2617609700001</v>
      </c>
      <c r="H826" s="44">
        <v>444.45100000000002</v>
      </c>
      <c r="I826" s="43" t="s">
        <v>405</v>
      </c>
      <c r="J826" s="43" t="s">
        <v>406</v>
      </c>
      <c r="K826" s="43">
        <v>18</v>
      </c>
      <c r="L826" s="43">
        <v>10</v>
      </c>
      <c r="M826" s="43" t="s">
        <v>407</v>
      </c>
      <c r="N826" s="43" t="s">
        <v>420</v>
      </c>
      <c r="O826" s="43" t="s">
        <v>421</v>
      </c>
      <c r="P826" s="44">
        <v>439462.23026600003</v>
      </c>
      <c r="Q826" s="44">
        <v>47840090.946800001</v>
      </c>
      <c r="R826" s="45">
        <v>0.717032</v>
      </c>
      <c r="S826" s="45">
        <v>3.4929570000000001</v>
      </c>
      <c r="T826" s="45">
        <v>0.78300000000000003</v>
      </c>
      <c r="U826" s="45">
        <v>0.6</v>
      </c>
      <c r="V826" s="45">
        <f t="shared" si="24"/>
        <v>69.154772906744</v>
      </c>
      <c r="W826" s="45">
        <f t="shared" si="25"/>
        <v>620.97929264280003</v>
      </c>
    </row>
    <row r="827" spans="1:23" x14ac:dyDescent="0.2">
      <c r="A827" s="43">
        <v>52773</v>
      </c>
      <c r="B827" s="43">
        <v>52739</v>
      </c>
      <c r="C827" s="43">
        <v>8140</v>
      </c>
      <c r="D827" s="43">
        <v>8140</v>
      </c>
      <c r="E827" s="43" t="s">
        <v>372</v>
      </c>
      <c r="F827" s="43" t="s">
        <v>404</v>
      </c>
      <c r="G827" s="44">
        <v>9.5445287359599996E-3</v>
      </c>
      <c r="H827" s="44">
        <v>3.8625299999999999E-3</v>
      </c>
      <c r="I827" s="43" t="s">
        <v>405</v>
      </c>
      <c r="J827" s="43" t="s">
        <v>406</v>
      </c>
      <c r="K827" s="43">
        <v>18</v>
      </c>
      <c r="L827" s="43">
        <v>10</v>
      </c>
      <c r="M827" s="43" t="s">
        <v>407</v>
      </c>
      <c r="N827" s="43" t="s">
        <v>420</v>
      </c>
      <c r="O827" s="43" t="s">
        <v>421</v>
      </c>
      <c r="P827" s="44">
        <v>1299.5572556</v>
      </c>
      <c r="Q827" s="44">
        <v>415.75800870099999</v>
      </c>
      <c r="R827" s="45">
        <v>0.717032</v>
      </c>
      <c r="S827" s="45">
        <v>3.4929570000000001</v>
      </c>
      <c r="T827" s="45">
        <v>0.78300000000000003</v>
      </c>
      <c r="U827" s="45">
        <v>0.6</v>
      </c>
      <c r="V827" s="45">
        <f t="shared" si="24"/>
        <v>6.0099400157831993E-4</v>
      </c>
      <c r="W827" s="45">
        <f t="shared" si="25"/>
        <v>5.3966604804840008E-3</v>
      </c>
    </row>
    <row r="828" spans="1:23" x14ac:dyDescent="0.2">
      <c r="A828" s="43">
        <v>52775</v>
      </c>
      <c r="B828" s="43">
        <v>52741</v>
      </c>
      <c r="C828" s="43">
        <v>8140</v>
      </c>
      <c r="D828" s="43">
        <v>8140</v>
      </c>
      <c r="E828" s="43" t="s">
        <v>372</v>
      </c>
      <c r="F828" s="43" t="s">
        <v>404</v>
      </c>
      <c r="G828" s="44">
        <v>112.943371348</v>
      </c>
      <c r="H828" s="44">
        <v>45.706600000000002</v>
      </c>
      <c r="I828" s="43" t="s">
        <v>405</v>
      </c>
      <c r="J828" s="43" t="s">
        <v>406</v>
      </c>
      <c r="K828" s="43">
        <v>18</v>
      </c>
      <c r="L828" s="43">
        <v>10</v>
      </c>
      <c r="M828" s="43" t="s">
        <v>407</v>
      </c>
      <c r="N828" s="43" t="s">
        <v>420</v>
      </c>
      <c r="O828" s="43" t="s">
        <v>421</v>
      </c>
      <c r="P828" s="44">
        <v>37001.4792867</v>
      </c>
      <c r="Q828" s="44">
        <v>4919793.5766700003</v>
      </c>
      <c r="R828" s="45">
        <v>0.717032</v>
      </c>
      <c r="S828" s="45">
        <v>3.4929570000000001</v>
      </c>
      <c r="T828" s="45">
        <v>0.78300000000000003</v>
      </c>
      <c r="U828" s="45">
        <v>0.6</v>
      </c>
      <c r="V828" s="45">
        <f t="shared" si="24"/>
        <v>7.1117615740303997</v>
      </c>
      <c r="W828" s="45">
        <f t="shared" si="25"/>
        <v>63.860475366480003</v>
      </c>
    </row>
    <row r="829" spans="1:23" x14ac:dyDescent="0.2">
      <c r="A829" s="43">
        <v>52783</v>
      </c>
      <c r="B829" s="43">
        <v>52749</v>
      </c>
      <c r="C829" s="43">
        <v>8140</v>
      </c>
      <c r="D829" s="43">
        <v>8140</v>
      </c>
      <c r="E829" s="43" t="s">
        <v>372</v>
      </c>
      <c r="F829" s="43" t="s">
        <v>426</v>
      </c>
      <c r="G829" s="44">
        <v>194.61913920800001</v>
      </c>
      <c r="H829" s="44">
        <v>78.759600000000006</v>
      </c>
      <c r="I829" s="43" t="s">
        <v>405</v>
      </c>
      <c r="J829" s="43" t="s">
        <v>406</v>
      </c>
      <c r="K829" s="43">
        <v>18</v>
      </c>
      <c r="L829" s="43">
        <v>10</v>
      </c>
      <c r="M829" s="43" t="s">
        <v>407</v>
      </c>
      <c r="N829" s="43" t="s">
        <v>420</v>
      </c>
      <c r="O829" s="43" t="s">
        <v>421</v>
      </c>
      <c r="P829" s="44">
        <v>79736.1151981</v>
      </c>
      <c r="Q829" s="44">
        <v>8477575.7934799995</v>
      </c>
      <c r="R829" s="45">
        <v>0.717032</v>
      </c>
      <c r="S829" s="45">
        <v>3.4929570000000001</v>
      </c>
      <c r="T829" s="45">
        <v>0.78300000000000003</v>
      </c>
      <c r="U829" s="45">
        <v>0.6</v>
      </c>
      <c r="V829" s="45">
        <f t="shared" si="24"/>
        <v>12.254674311062399</v>
      </c>
      <c r="W829" s="45">
        <f t="shared" si="25"/>
        <v>110.04155845488002</v>
      </c>
    </row>
    <row r="830" spans="1:23" x14ac:dyDescent="0.2">
      <c r="A830" s="43">
        <v>52784</v>
      </c>
      <c r="B830" s="43">
        <v>52750</v>
      </c>
      <c r="C830" s="43">
        <v>8140</v>
      </c>
      <c r="D830" s="43">
        <v>8140</v>
      </c>
      <c r="E830" s="43" t="s">
        <v>372</v>
      </c>
      <c r="F830" s="43" t="s">
        <v>426</v>
      </c>
      <c r="G830" s="44">
        <v>667.04510050299996</v>
      </c>
      <c r="H830" s="44">
        <v>269.94400000000002</v>
      </c>
      <c r="I830" s="43" t="s">
        <v>405</v>
      </c>
      <c r="J830" s="43" t="s">
        <v>406</v>
      </c>
      <c r="K830" s="43">
        <v>18</v>
      </c>
      <c r="L830" s="43">
        <v>10</v>
      </c>
      <c r="M830" s="43" t="s">
        <v>407</v>
      </c>
      <c r="N830" s="43" t="s">
        <v>420</v>
      </c>
      <c r="O830" s="43" t="s">
        <v>421</v>
      </c>
      <c r="P830" s="44">
        <v>235077.690061</v>
      </c>
      <c r="Q830" s="44">
        <v>29056368.3521</v>
      </c>
      <c r="R830" s="45">
        <v>0.717032</v>
      </c>
      <c r="S830" s="45">
        <v>3.4929570000000001</v>
      </c>
      <c r="T830" s="45">
        <v>0.78300000000000003</v>
      </c>
      <c r="U830" s="45">
        <v>0.6</v>
      </c>
      <c r="V830" s="45">
        <f t="shared" si="24"/>
        <v>42.002191507135997</v>
      </c>
      <c r="W830" s="45">
        <f t="shared" si="25"/>
        <v>377.16111376320009</v>
      </c>
    </row>
    <row r="831" spans="1:23" x14ac:dyDescent="0.2">
      <c r="A831" s="43">
        <v>52786</v>
      </c>
      <c r="B831" s="43">
        <v>52752</v>
      </c>
      <c r="C831" s="43">
        <v>8140</v>
      </c>
      <c r="D831" s="43">
        <v>8140</v>
      </c>
      <c r="E831" s="43" t="s">
        <v>372</v>
      </c>
      <c r="F831" s="43" t="s">
        <v>426</v>
      </c>
      <c r="G831" s="44">
        <v>8.1072899268499999E-4</v>
      </c>
      <c r="H831" s="44">
        <v>3.2809000000000001E-4</v>
      </c>
      <c r="I831" s="43" t="s">
        <v>405</v>
      </c>
      <c r="J831" s="43" t="s">
        <v>406</v>
      </c>
      <c r="K831" s="43">
        <v>18</v>
      </c>
      <c r="L831" s="43">
        <v>10</v>
      </c>
      <c r="M831" s="43" t="s">
        <v>407</v>
      </c>
      <c r="N831" s="43" t="s">
        <v>420</v>
      </c>
      <c r="O831" s="43" t="s">
        <v>421</v>
      </c>
      <c r="P831" s="44">
        <v>371.85843564300001</v>
      </c>
      <c r="Q831" s="44">
        <v>35.3152136601</v>
      </c>
      <c r="R831" s="45">
        <v>0.717032</v>
      </c>
      <c r="S831" s="45">
        <v>3.4929570000000001</v>
      </c>
      <c r="T831" s="45">
        <v>0.78300000000000003</v>
      </c>
      <c r="U831" s="45">
        <v>0.6</v>
      </c>
      <c r="V831" s="45">
        <f t="shared" si="24"/>
        <v>5.104947326695999E-5</v>
      </c>
      <c r="W831" s="45">
        <f t="shared" si="25"/>
        <v>4.5840170485200011E-4</v>
      </c>
    </row>
    <row r="832" spans="1:23" x14ac:dyDescent="0.2">
      <c r="A832" s="43">
        <v>52803</v>
      </c>
      <c r="B832" s="43">
        <v>52769</v>
      </c>
      <c r="C832" s="43">
        <v>8200</v>
      </c>
      <c r="D832" s="43">
        <v>8200</v>
      </c>
      <c r="E832" s="43" t="s">
        <v>372</v>
      </c>
      <c r="F832" s="43" t="s">
        <v>478</v>
      </c>
      <c r="G832" s="44">
        <v>6.2920387061699996</v>
      </c>
      <c r="H832" s="44">
        <v>2.5463</v>
      </c>
      <c r="I832" s="43" t="s">
        <v>405</v>
      </c>
      <c r="J832" s="43" t="s">
        <v>406</v>
      </c>
      <c r="K832" s="43">
        <v>3</v>
      </c>
      <c r="L832" s="43">
        <v>10</v>
      </c>
      <c r="M832" s="43" t="s">
        <v>407</v>
      </c>
      <c r="N832" s="43" t="s">
        <v>629</v>
      </c>
      <c r="O832" s="43" t="s">
        <v>408</v>
      </c>
      <c r="P832" s="44">
        <v>4780.9078572199996</v>
      </c>
      <c r="Q832" s="44">
        <v>274080.10971699998</v>
      </c>
      <c r="R832" s="45">
        <v>1.7750239999999999</v>
      </c>
      <c r="S832" s="45">
        <v>7.8337940000000001</v>
      </c>
      <c r="T832" s="45">
        <v>0.78300000000000003</v>
      </c>
      <c r="U832" s="45">
        <v>0.6</v>
      </c>
      <c r="V832" s="45">
        <f t="shared" si="24"/>
        <v>0.98078436363039989</v>
      </c>
      <c r="W832" s="45">
        <f t="shared" si="25"/>
        <v>7.97887586488</v>
      </c>
    </row>
    <row r="833" spans="1:23" x14ac:dyDescent="0.2">
      <c r="A833" s="43">
        <v>52815</v>
      </c>
      <c r="B833" s="43">
        <v>52781</v>
      </c>
      <c r="C833" s="43">
        <v>8300</v>
      </c>
      <c r="D833" s="43">
        <v>8300</v>
      </c>
      <c r="E833" s="43" t="s">
        <v>372</v>
      </c>
      <c r="F833" s="43" t="s">
        <v>404</v>
      </c>
      <c r="G833" s="44">
        <v>3.1535510620599998E-2</v>
      </c>
      <c r="H833" s="44">
        <v>1.2762000000000001E-2</v>
      </c>
      <c r="I833" s="43" t="s">
        <v>405</v>
      </c>
      <c r="J833" s="43" t="s">
        <v>406</v>
      </c>
      <c r="K833" s="43">
        <v>22</v>
      </c>
      <c r="L833" s="43">
        <v>10</v>
      </c>
      <c r="M833" s="43" t="s">
        <v>407</v>
      </c>
      <c r="N833" s="43" t="s">
        <v>630</v>
      </c>
      <c r="O833" s="43" t="s">
        <v>490</v>
      </c>
      <c r="P833" s="44">
        <v>403.77382742600003</v>
      </c>
      <c r="Q833" s="44">
        <v>1373.6813478900001</v>
      </c>
      <c r="R833" s="45">
        <v>1.769803</v>
      </c>
      <c r="S833" s="45">
        <v>7.8932630000000001</v>
      </c>
      <c r="T833" s="45">
        <v>0.78300000000000003</v>
      </c>
      <c r="U833" s="45">
        <v>0.6</v>
      </c>
      <c r="V833" s="45">
        <f t="shared" si="24"/>
        <v>4.9012110172619991E-3</v>
      </c>
      <c r="W833" s="45">
        <f t="shared" si="25"/>
        <v>4.0293528962400009E-2</v>
      </c>
    </row>
    <row r="834" spans="1:23" x14ac:dyDescent="0.2">
      <c r="A834" s="43">
        <v>52838</v>
      </c>
      <c r="B834" s="43">
        <v>52804</v>
      </c>
      <c r="C834" s="43">
        <v>8310</v>
      </c>
      <c r="D834" s="43">
        <v>8310</v>
      </c>
      <c r="E834" s="43" t="s">
        <v>372</v>
      </c>
      <c r="F834" s="43" t="s">
        <v>555</v>
      </c>
      <c r="G834" s="44">
        <v>1.2764828741600001E-2</v>
      </c>
      <c r="H834" s="44">
        <v>5.1657400000000003E-3</v>
      </c>
      <c r="I834" s="43" t="s">
        <v>405</v>
      </c>
      <c r="J834" s="43" t="s">
        <v>406</v>
      </c>
      <c r="K834" s="43">
        <v>22</v>
      </c>
      <c r="L834" s="43">
        <v>10</v>
      </c>
      <c r="M834" s="43" t="s">
        <v>407</v>
      </c>
      <c r="N834" s="43" t="s">
        <v>631</v>
      </c>
      <c r="O834" s="43" t="s">
        <v>490</v>
      </c>
      <c r="P834" s="44">
        <v>558.00233436300005</v>
      </c>
      <c r="Q834" s="44">
        <v>556.033715841</v>
      </c>
      <c r="R834" s="45">
        <v>1.769803</v>
      </c>
      <c r="S834" s="45">
        <v>7.8932630000000001</v>
      </c>
      <c r="T834" s="45">
        <v>0.78300000000000003</v>
      </c>
      <c r="U834" s="45">
        <v>0.6</v>
      </c>
      <c r="V834" s="45">
        <f t="shared" si="24"/>
        <v>1.9838882463807397E-3</v>
      </c>
      <c r="W834" s="45">
        <f t="shared" si="25"/>
        <v>1.6309817763847999E-2</v>
      </c>
    </row>
    <row r="835" spans="1:23" x14ac:dyDescent="0.2">
      <c r="A835" s="43">
        <v>52846</v>
      </c>
      <c r="B835" s="43">
        <v>52812</v>
      </c>
      <c r="C835" s="43">
        <v>8310</v>
      </c>
      <c r="D835" s="43">
        <v>8310</v>
      </c>
      <c r="E835" s="43" t="s">
        <v>372</v>
      </c>
      <c r="F835" s="43" t="s">
        <v>404</v>
      </c>
      <c r="G835" s="44">
        <v>8.4102998706399995E-4</v>
      </c>
      <c r="H835" s="44">
        <v>3.40353E-4</v>
      </c>
      <c r="I835" s="43" t="s">
        <v>405</v>
      </c>
      <c r="J835" s="43" t="s">
        <v>406</v>
      </c>
      <c r="K835" s="43">
        <v>22</v>
      </c>
      <c r="L835" s="43">
        <v>10</v>
      </c>
      <c r="M835" s="43" t="s">
        <v>407</v>
      </c>
      <c r="N835" s="43" t="s">
        <v>631</v>
      </c>
      <c r="O835" s="43" t="s">
        <v>490</v>
      </c>
      <c r="P835" s="44">
        <v>193.97808723599999</v>
      </c>
      <c r="Q835" s="44">
        <v>36.635119695599997</v>
      </c>
      <c r="R835" s="45">
        <v>1.769803</v>
      </c>
      <c r="S835" s="45">
        <v>7.8932630000000001</v>
      </c>
      <c r="T835" s="45">
        <v>0.78300000000000003</v>
      </c>
      <c r="U835" s="45">
        <v>0.6</v>
      </c>
      <c r="V835" s="45">
        <f t="shared" ref="V835:V898" si="26">H835*R835*(1-T835)</f>
        <v>1.3071163401960298E-4</v>
      </c>
      <c r="W835" s="45">
        <f t="shared" ref="W835:W898" si="27">H835*S835*(1-U835)</f>
        <v>1.0745982967356E-3</v>
      </c>
    </row>
    <row r="836" spans="1:23" x14ac:dyDescent="0.2">
      <c r="A836" s="43">
        <v>52847</v>
      </c>
      <c r="B836" s="43">
        <v>52813</v>
      </c>
      <c r="C836" s="43">
        <v>8310</v>
      </c>
      <c r="D836" s="43">
        <v>8310</v>
      </c>
      <c r="E836" s="43" t="s">
        <v>372</v>
      </c>
      <c r="F836" s="43" t="s">
        <v>404</v>
      </c>
      <c r="G836" s="44">
        <v>4.9930693570400003E-2</v>
      </c>
      <c r="H836" s="44">
        <v>2.0206200000000001E-2</v>
      </c>
      <c r="I836" s="43" t="s">
        <v>405</v>
      </c>
      <c r="J836" s="43" t="s">
        <v>406</v>
      </c>
      <c r="K836" s="43">
        <v>22</v>
      </c>
      <c r="L836" s="43">
        <v>10</v>
      </c>
      <c r="M836" s="43" t="s">
        <v>407</v>
      </c>
      <c r="N836" s="43" t="s">
        <v>631</v>
      </c>
      <c r="O836" s="43" t="s">
        <v>490</v>
      </c>
      <c r="P836" s="44">
        <v>1394.6499182099999</v>
      </c>
      <c r="Q836" s="44">
        <v>2174.9723120100002</v>
      </c>
      <c r="R836" s="45">
        <v>1.769803</v>
      </c>
      <c r="S836" s="45">
        <v>7.8932630000000001</v>
      </c>
      <c r="T836" s="45">
        <v>0.78300000000000003</v>
      </c>
      <c r="U836" s="45">
        <v>0.6</v>
      </c>
      <c r="V836" s="45">
        <f t="shared" si="26"/>
        <v>7.7601355631562001E-3</v>
      </c>
      <c r="W836" s="45">
        <f t="shared" si="27"/>
        <v>6.3797140332240002E-2</v>
      </c>
    </row>
    <row r="837" spans="1:23" x14ac:dyDescent="0.2">
      <c r="A837" s="43">
        <v>52860</v>
      </c>
      <c r="B837" s="43">
        <v>52837</v>
      </c>
      <c r="C837" s="43">
        <v>8320</v>
      </c>
      <c r="D837" s="43">
        <v>8320</v>
      </c>
      <c r="E837" s="43" t="s">
        <v>372</v>
      </c>
      <c r="F837" s="43" t="s">
        <v>596</v>
      </c>
      <c r="G837" s="44">
        <v>1.5624841796100001E-3</v>
      </c>
      <c r="H837" s="44">
        <v>6.3231500000000005E-4</v>
      </c>
      <c r="I837" s="43" t="s">
        <v>405</v>
      </c>
      <c r="J837" s="43" t="s">
        <v>406</v>
      </c>
      <c r="K837" s="43">
        <v>5</v>
      </c>
      <c r="L837" s="43">
        <v>10</v>
      </c>
      <c r="M837" s="43" t="s">
        <v>407</v>
      </c>
      <c r="N837" s="43" t="s">
        <v>448</v>
      </c>
      <c r="O837" s="43" t="s">
        <v>414</v>
      </c>
      <c r="P837" s="44">
        <v>183.85452949</v>
      </c>
      <c r="Q837" s="44">
        <v>68.061538616600004</v>
      </c>
      <c r="R837" s="45">
        <v>9.3119999999999994E-2</v>
      </c>
      <c r="S837" s="45">
        <v>8.1290569999999995</v>
      </c>
      <c r="T837" s="45">
        <v>0.78300000000000003</v>
      </c>
      <c r="U837" s="45">
        <v>0.6</v>
      </c>
      <c r="V837" s="45">
        <f t="shared" si="26"/>
        <v>1.2777214497599998E-5</v>
      </c>
      <c r="W837" s="45">
        <f t="shared" si="27"/>
        <v>2.0560498707820002E-3</v>
      </c>
    </row>
    <row r="838" spans="1:23" x14ac:dyDescent="0.2">
      <c r="A838" s="43">
        <v>52876</v>
      </c>
      <c r="B838" s="43">
        <v>52853</v>
      </c>
      <c r="C838" s="43">
        <v>8320</v>
      </c>
      <c r="D838" s="43">
        <v>8320</v>
      </c>
      <c r="E838" s="43" t="s">
        <v>372</v>
      </c>
      <c r="F838" s="43" t="s">
        <v>404</v>
      </c>
      <c r="G838" s="44">
        <v>1.01656085134E-5</v>
      </c>
      <c r="H838" s="44">
        <v>4.11388E-6</v>
      </c>
      <c r="I838" s="43" t="s">
        <v>405</v>
      </c>
      <c r="J838" s="43" t="s">
        <v>406</v>
      </c>
      <c r="K838" s="43">
        <v>5</v>
      </c>
      <c r="L838" s="43">
        <v>10</v>
      </c>
      <c r="M838" s="43" t="s">
        <v>407</v>
      </c>
      <c r="N838" s="43" t="s">
        <v>448</v>
      </c>
      <c r="O838" s="43" t="s">
        <v>414</v>
      </c>
      <c r="P838" s="44">
        <v>30.4314781006</v>
      </c>
      <c r="Q838" s="44">
        <v>0.44281213558999999</v>
      </c>
      <c r="R838" s="45">
        <v>9.3119999999999994E-2</v>
      </c>
      <c r="S838" s="45">
        <v>8.1290569999999995</v>
      </c>
      <c r="T838" s="45">
        <v>0.78300000000000003</v>
      </c>
      <c r="U838" s="45">
        <v>0.6</v>
      </c>
      <c r="V838" s="45">
        <f t="shared" si="26"/>
        <v>8.3129337715199979E-8</v>
      </c>
      <c r="W838" s="45">
        <f t="shared" si="27"/>
        <v>1.3376786004464E-5</v>
      </c>
    </row>
    <row r="839" spans="1:23" x14ac:dyDescent="0.2">
      <c r="A839" s="43">
        <v>52877</v>
      </c>
      <c r="B839" s="43">
        <v>52854</v>
      </c>
      <c r="C839" s="43">
        <v>8320</v>
      </c>
      <c r="D839" s="43">
        <v>8320</v>
      </c>
      <c r="E839" s="43" t="s">
        <v>372</v>
      </c>
      <c r="F839" s="43" t="s">
        <v>404</v>
      </c>
      <c r="G839" s="44">
        <v>5.07471525608E-2</v>
      </c>
      <c r="H839" s="44">
        <v>2.0536599999999999E-2</v>
      </c>
      <c r="I839" s="43" t="s">
        <v>405</v>
      </c>
      <c r="J839" s="43" t="s">
        <v>406</v>
      </c>
      <c r="K839" s="43">
        <v>5</v>
      </c>
      <c r="L839" s="43">
        <v>10</v>
      </c>
      <c r="M839" s="43" t="s">
        <v>407</v>
      </c>
      <c r="N839" s="43" t="s">
        <v>448</v>
      </c>
      <c r="O839" s="43" t="s">
        <v>414</v>
      </c>
      <c r="P839" s="44">
        <v>790.97247573000004</v>
      </c>
      <c r="Q839" s="44">
        <v>2210.5371233699998</v>
      </c>
      <c r="R839" s="45">
        <v>9.3119999999999994E-2</v>
      </c>
      <c r="S839" s="45">
        <v>8.1290569999999995</v>
      </c>
      <c r="T839" s="45">
        <v>0.78300000000000003</v>
      </c>
      <c r="U839" s="45">
        <v>0.6</v>
      </c>
      <c r="V839" s="45">
        <f t="shared" si="26"/>
        <v>4.1498389766399989E-4</v>
      </c>
      <c r="W839" s="45">
        <f t="shared" si="27"/>
        <v>6.6777276794479992E-2</v>
      </c>
    </row>
    <row r="840" spans="1:23" x14ac:dyDescent="0.2">
      <c r="A840" s="43">
        <v>52992</v>
      </c>
      <c r="B840" s="43">
        <v>52969</v>
      </c>
      <c r="C840" s="43">
        <v>8340</v>
      </c>
      <c r="D840" s="43">
        <v>8340</v>
      </c>
      <c r="E840" s="43" t="s">
        <v>372</v>
      </c>
      <c r="F840" s="43" t="s">
        <v>404</v>
      </c>
      <c r="G840" s="44">
        <v>0.42331790220499999</v>
      </c>
      <c r="H840" s="44">
        <v>0.17131099999999999</v>
      </c>
      <c r="I840" s="43" t="s">
        <v>405</v>
      </c>
      <c r="J840" s="43" t="s">
        <v>406</v>
      </c>
      <c r="K840" s="43">
        <v>43</v>
      </c>
      <c r="L840" s="43">
        <v>10</v>
      </c>
      <c r="M840" s="43" t="s">
        <v>407</v>
      </c>
      <c r="N840" s="43" t="s">
        <v>632</v>
      </c>
      <c r="O840" s="43" t="s">
        <v>632</v>
      </c>
      <c r="P840" s="44">
        <v>2335.0631128499999</v>
      </c>
      <c r="Q840" s="44">
        <v>18439.654061199999</v>
      </c>
      <c r="R840" s="45">
        <v>0.86399999999999999</v>
      </c>
      <c r="S840" s="45">
        <v>3.8394370000000002</v>
      </c>
      <c r="T840" s="45">
        <v>0.78300000000000003</v>
      </c>
      <c r="U840" s="45">
        <v>0.6</v>
      </c>
      <c r="V840" s="45">
        <f t="shared" si="26"/>
        <v>3.2118756767999995E-2</v>
      </c>
      <c r="W840" s="45">
        <f t="shared" si="27"/>
        <v>0.26309511676280001</v>
      </c>
    </row>
    <row r="841" spans="1:23" x14ac:dyDescent="0.2">
      <c r="A841" s="43">
        <v>53008</v>
      </c>
      <c r="B841" s="43">
        <v>52985</v>
      </c>
      <c r="C841" s="43">
        <v>8350</v>
      </c>
      <c r="D841" s="43">
        <v>8350</v>
      </c>
      <c r="E841" s="43" t="s">
        <v>372</v>
      </c>
      <c r="F841" s="43" t="s">
        <v>472</v>
      </c>
      <c r="G841" s="44">
        <v>0.29989072020500002</v>
      </c>
      <c r="H841" s="44">
        <v>0.121361</v>
      </c>
      <c r="I841" s="43" t="s">
        <v>405</v>
      </c>
      <c r="J841" s="43" t="s">
        <v>406</v>
      </c>
      <c r="K841" s="43">
        <v>44</v>
      </c>
      <c r="L841" s="43">
        <v>10</v>
      </c>
      <c r="M841" s="43" t="s">
        <v>407</v>
      </c>
      <c r="N841" s="43" t="s">
        <v>633</v>
      </c>
      <c r="O841" s="43" t="s">
        <v>633</v>
      </c>
      <c r="P841" s="44">
        <v>3047.6408491299999</v>
      </c>
      <c r="Q841" s="44">
        <v>13063.187519200001</v>
      </c>
      <c r="R841" s="45">
        <v>0.79877399999999998</v>
      </c>
      <c r="S841" s="45">
        <v>7.2107910000000004</v>
      </c>
      <c r="T841" s="45">
        <v>0.78300000000000003</v>
      </c>
      <c r="U841" s="45">
        <v>0.6</v>
      </c>
      <c r="V841" s="45">
        <f t="shared" si="26"/>
        <v>2.1035982476837994E-2</v>
      </c>
      <c r="W841" s="45">
        <f t="shared" si="27"/>
        <v>0.3500435226204</v>
      </c>
    </row>
    <row r="842" spans="1:23" x14ac:dyDescent="0.2">
      <c r="A842" s="43">
        <v>54695</v>
      </c>
      <c r="B842" s="43">
        <v>56296</v>
      </c>
      <c r="C842" s="43">
        <v>8320</v>
      </c>
      <c r="D842" s="43">
        <v>8320</v>
      </c>
      <c r="E842" s="43" t="s">
        <v>372</v>
      </c>
      <c r="F842" s="43" t="s">
        <v>426</v>
      </c>
      <c r="G842" s="44">
        <v>0.26760983138400002</v>
      </c>
      <c r="H842" s="44">
        <v>0.10829800000000001</v>
      </c>
      <c r="I842" s="43" t="s">
        <v>405</v>
      </c>
      <c r="J842" s="43" t="s">
        <v>406</v>
      </c>
      <c r="K842" s="43">
        <v>5</v>
      </c>
      <c r="L842" s="43">
        <v>10</v>
      </c>
      <c r="M842" s="43" t="s">
        <v>407</v>
      </c>
      <c r="N842" s="43" t="s">
        <v>448</v>
      </c>
      <c r="O842" s="43" t="s">
        <v>414</v>
      </c>
      <c r="P842" s="44">
        <v>564.67529477699998</v>
      </c>
      <c r="Q842" s="44">
        <v>11657.0376268</v>
      </c>
      <c r="R842" s="45">
        <v>9.3119999999999994E-2</v>
      </c>
      <c r="S842" s="45">
        <v>8.1290569999999995</v>
      </c>
      <c r="T842" s="45">
        <v>0.78300000000000003</v>
      </c>
      <c r="U842" s="45">
        <v>0.6</v>
      </c>
      <c r="V842" s="45">
        <f t="shared" si="26"/>
        <v>2.1883820179199997E-3</v>
      </c>
      <c r="W842" s="45">
        <f t="shared" si="27"/>
        <v>0.35214424599440003</v>
      </c>
    </row>
    <row r="843" spans="1:23" x14ac:dyDescent="0.2">
      <c r="A843" s="43">
        <v>55480</v>
      </c>
      <c r="B843" s="43">
        <v>55415</v>
      </c>
      <c r="C843" s="43">
        <v>1100</v>
      </c>
      <c r="D843" s="43">
        <v>1100</v>
      </c>
      <c r="E843" s="43" t="s">
        <v>372</v>
      </c>
      <c r="F843" s="43" t="s">
        <v>426</v>
      </c>
      <c r="G843" s="44">
        <v>0.77771295238899996</v>
      </c>
      <c r="H843" s="44">
        <v>0.31472899999999998</v>
      </c>
      <c r="I843" s="43" t="s">
        <v>405</v>
      </c>
      <c r="J843" s="43" t="s">
        <v>406</v>
      </c>
      <c r="K843" s="43">
        <v>2</v>
      </c>
      <c r="L843" s="43">
        <v>10</v>
      </c>
      <c r="M843" s="43" t="s">
        <v>407</v>
      </c>
      <c r="N843" s="43" t="s">
        <v>449</v>
      </c>
      <c r="O843" s="43" t="s">
        <v>435</v>
      </c>
      <c r="P843" s="44">
        <v>1442.0632984599999</v>
      </c>
      <c r="Q843" s="44">
        <v>33877.040697500001</v>
      </c>
      <c r="R843" s="45">
        <v>0.48648799999999998</v>
      </c>
      <c r="S843" s="45">
        <v>11.234235</v>
      </c>
      <c r="T843" s="45">
        <v>0.78300000000000003</v>
      </c>
      <c r="U843" s="45">
        <v>0.6</v>
      </c>
      <c r="V843" s="45">
        <f t="shared" si="26"/>
        <v>3.3225278340183996E-2</v>
      </c>
      <c r="W843" s="45">
        <f t="shared" si="27"/>
        <v>1.414295818926</v>
      </c>
    </row>
    <row r="844" spans="1:23" x14ac:dyDescent="0.2">
      <c r="A844" s="43">
        <v>55481</v>
      </c>
      <c r="B844" s="43">
        <v>55416</v>
      </c>
      <c r="C844" s="43">
        <v>1100</v>
      </c>
      <c r="D844" s="43">
        <v>1100</v>
      </c>
      <c r="E844" s="43" t="s">
        <v>372</v>
      </c>
      <c r="F844" s="43" t="s">
        <v>426</v>
      </c>
      <c r="G844" s="44">
        <v>0.25902660344700001</v>
      </c>
      <c r="H844" s="44">
        <v>0.104824</v>
      </c>
      <c r="I844" s="43" t="s">
        <v>405</v>
      </c>
      <c r="J844" s="43" t="s">
        <v>406</v>
      </c>
      <c r="K844" s="43">
        <v>2</v>
      </c>
      <c r="L844" s="43">
        <v>10</v>
      </c>
      <c r="M844" s="43" t="s">
        <v>407</v>
      </c>
      <c r="N844" s="43" t="s">
        <v>449</v>
      </c>
      <c r="O844" s="43" t="s">
        <v>435</v>
      </c>
      <c r="P844" s="44">
        <v>942.974744665</v>
      </c>
      <c r="Q844" s="44">
        <v>11283.153713399999</v>
      </c>
      <c r="R844" s="45">
        <v>0.48648799999999998</v>
      </c>
      <c r="S844" s="45">
        <v>11.234235</v>
      </c>
      <c r="T844" s="45">
        <v>0.78300000000000003</v>
      </c>
      <c r="U844" s="45">
        <v>0.6</v>
      </c>
      <c r="V844" s="45">
        <f t="shared" si="26"/>
        <v>1.1066049130303998E-2</v>
      </c>
      <c r="W844" s="45">
        <f t="shared" si="27"/>
        <v>0.47104697985600003</v>
      </c>
    </row>
    <row r="845" spans="1:23" x14ac:dyDescent="0.2">
      <c r="A845" s="43">
        <v>55494</v>
      </c>
      <c r="B845" s="43">
        <v>55429</v>
      </c>
      <c r="C845" s="43">
        <v>1200</v>
      </c>
      <c r="D845" s="43">
        <v>1200</v>
      </c>
      <c r="E845" s="43" t="s">
        <v>372</v>
      </c>
      <c r="F845" s="43" t="s">
        <v>426</v>
      </c>
      <c r="G845" s="44">
        <v>11.7762933336</v>
      </c>
      <c r="H845" s="44">
        <v>4.7656999999999998</v>
      </c>
      <c r="I845" s="43" t="s">
        <v>405</v>
      </c>
      <c r="J845" s="43" t="s">
        <v>406</v>
      </c>
      <c r="K845" s="43">
        <v>19</v>
      </c>
      <c r="L845" s="43">
        <v>10</v>
      </c>
      <c r="M845" s="43" t="s">
        <v>407</v>
      </c>
      <c r="N845" s="43" t="s">
        <v>441</v>
      </c>
      <c r="O845" s="43" t="s">
        <v>437</v>
      </c>
      <c r="P845" s="44">
        <v>17897.457781100002</v>
      </c>
      <c r="Q845" s="44">
        <v>512973.28571299999</v>
      </c>
      <c r="R845" s="45">
        <v>0.60924900000000004</v>
      </c>
      <c r="S845" s="45">
        <v>23.305396999999999</v>
      </c>
      <c r="T845" s="45">
        <v>0.78300000000000003</v>
      </c>
      <c r="U845" s="45">
        <v>0.6</v>
      </c>
      <c r="V845" s="45">
        <f t="shared" si="26"/>
        <v>0.63005905716809996</v>
      </c>
      <c r="W845" s="45">
        <f t="shared" si="27"/>
        <v>44.426612193159997</v>
      </c>
    </row>
    <row r="846" spans="1:23" x14ac:dyDescent="0.2">
      <c r="A846" s="43">
        <v>55497</v>
      </c>
      <c r="B846" s="43">
        <v>55432</v>
      </c>
      <c r="C846" s="43">
        <v>1200</v>
      </c>
      <c r="D846" s="43">
        <v>1200</v>
      </c>
      <c r="E846" s="43" t="s">
        <v>372</v>
      </c>
      <c r="F846" s="43" t="s">
        <v>426</v>
      </c>
      <c r="G846" s="44">
        <v>1.3539887343899999</v>
      </c>
      <c r="H846" s="44">
        <v>0.54793999999999998</v>
      </c>
      <c r="I846" s="43" t="s">
        <v>405</v>
      </c>
      <c r="J846" s="43" t="s">
        <v>406</v>
      </c>
      <c r="K846" s="43">
        <v>19</v>
      </c>
      <c r="L846" s="43">
        <v>10</v>
      </c>
      <c r="M846" s="43" t="s">
        <v>407</v>
      </c>
      <c r="N846" s="43" t="s">
        <v>441</v>
      </c>
      <c r="O846" s="43" t="s">
        <v>437</v>
      </c>
      <c r="P846" s="44">
        <v>1517.43596041</v>
      </c>
      <c r="Q846" s="44">
        <v>58979.513351499998</v>
      </c>
      <c r="R846" s="45">
        <v>0.60924900000000004</v>
      </c>
      <c r="S846" s="45">
        <v>23.305396999999999</v>
      </c>
      <c r="T846" s="45">
        <v>0.78300000000000003</v>
      </c>
      <c r="U846" s="45">
        <v>0.6</v>
      </c>
      <c r="V846" s="45">
        <f t="shared" si="26"/>
        <v>7.2441521662019989E-2</v>
      </c>
      <c r="W846" s="45">
        <f t="shared" si="27"/>
        <v>5.1079836928720006</v>
      </c>
    </row>
    <row r="847" spans="1:23" x14ac:dyDescent="0.2">
      <c r="A847" s="43">
        <v>55498</v>
      </c>
      <c r="B847" s="43">
        <v>55433</v>
      </c>
      <c r="C847" s="43">
        <v>1200</v>
      </c>
      <c r="D847" s="43">
        <v>1200</v>
      </c>
      <c r="E847" s="43" t="s">
        <v>372</v>
      </c>
      <c r="F847" s="43" t="s">
        <v>426</v>
      </c>
      <c r="G847" s="44">
        <v>28.3035360517</v>
      </c>
      <c r="H847" s="44">
        <v>11.454000000000001</v>
      </c>
      <c r="I847" s="43" t="s">
        <v>405</v>
      </c>
      <c r="J847" s="43" t="s">
        <v>406</v>
      </c>
      <c r="K847" s="43">
        <v>19</v>
      </c>
      <c r="L847" s="43">
        <v>10</v>
      </c>
      <c r="M847" s="43" t="s">
        <v>407</v>
      </c>
      <c r="N847" s="43" t="s">
        <v>441</v>
      </c>
      <c r="O847" s="43" t="s">
        <v>437</v>
      </c>
      <c r="P847" s="44">
        <v>34586.344913699999</v>
      </c>
      <c r="Q847" s="44">
        <v>1232897.0988100001</v>
      </c>
      <c r="R847" s="45">
        <v>0.60924900000000004</v>
      </c>
      <c r="S847" s="45">
        <v>23.305396999999999</v>
      </c>
      <c r="T847" s="45">
        <v>0.78300000000000003</v>
      </c>
      <c r="U847" s="45">
        <v>0.6</v>
      </c>
      <c r="V847" s="45">
        <f t="shared" si="26"/>
        <v>1.5142993559819999</v>
      </c>
      <c r="W847" s="45">
        <f t="shared" si="27"/>
        <v>106.7760068952</v>
      </c>
    </row>
    <row r="848" spans="1:23" x14ac:dyDescent="0.2">
      <c r="A848" s="43">
        <v>55499</v>
      </c>
      <c r="B848" s="43">
        <v>55434</v>
      </c>
      <c r="C848" s="43">
        <v>1200</v>
      </c>
      <c r="D848" s="43">
        <v>1200</v>
      </c>
      <c r="E848" s="43" t="s">
        <v>372</v>
      </c>
      <c r="F848" s="43" t="s">
        <v>426</v>
      </c>
      <c r="G848" s="44">
        <v>0.46278400494400002</v>
      </c>
      <c r="H848" s="44">
        <v>0.187282</v>
      </c>
      <c r="I848" s="43" t="s">
        <v>405</v>
      </c>
      <c r="J848" s="43" t="s">
        <v>406</v>
      </c>
      <c r="K848" s="43">
        <v>19</v>
      </c>
      <c r="L848" s="43">
        <v>10</v>
      </c>
      <c r="M848" s="43" t="s">
        <v>407</v>
      </c>
      <c r="N848" s="43" t="s">
        <v>441</v>
      </c>
      <c r="O848" s="43" t="s">
        <v>437</v>
      </c>
      <c r="P848" s="44">
        <v>800.32145379799999</v>
      </c>
      <c r="Q848" s="44">
        <v>20158.79062</v>
      </c>
      <c r="R848" s="45">
        <v>0.60924900000000004</v>
      </c>
      <c r="S848" s="45">
        <v>23.305396999999999</v>
      </c>
      <c r="T848" s="45">
        <v>0.78300000000000003</v>
      </c>
      <c r="U848" s="45">
        <v>0.6</v>
      </c>
      <c r="V848" s="45">
        <f t="shared" si="26"/>
        <v>2.4759997554305999E-2</v>
      </c>
      <c r="W848" s="45">
        <f t="shared" si="27"/>
        <v>1.7458725443816001</v>
      </c>
    </row>
    <row r="849" spans="1:23" x14ac:dyDescent="0.2">
      <c r="A849" s="43">
        <v>55501</v>
      </c>
      <c r="B849" s="43">
        <v>55436</v>
      </c>
      <c r="C849" s="43">
        <v>1200</v>
      </c>
      <c r="D849" s="43">
        <v>1200</v>
      </c>
      <c r="E849" s="43" t="s">
        <v>372</v>
      </c>
      <c r="F849" s="43" t="s">
        <v>426</v>
      </c>
      <c r="G849" s="44">
        <v>0.283478883977</v>
      </c>
      <c r="H849" s="44">
        <v>0.11472</v>
      </c>
      <c r="I849" s="43" t="s">
        <v>405</v>
      </c>
      <c r="J849" s="43" t="s">
        <v>406</v>
      </c>
      <c r="K849" s="43">
        <v>19</v>
      </c>
      <c r="L849" s="43">
        <v>10</v>
      </c>
      <c r="M849" s="43" t="s">
        <v>407</v>
      </c>
      <c r="N849" s="43" t="s">
        <v>441</v>
      </c>
      <c r="O849" s="43" t="s">
        <v>437</v>
      </c>
      <c r="P849" s="44">
        <v>2843.4461055900001</v>
      </c>
      <c r="Q849" s="44">
        <v>12348.2907927</v>
      </c>
      <c r="R849" s="45">
        <v>0.60924900000000004</v>
      </c>
      <c r="S849" s="45">
        <v>23.305396999999999</v>
      </c>
      <c r="T849" s="45">
        <v>0.78300000000000003</v>
      </c>
      <c r="U849" s="45">
        <v>0.6</v>
      </c>
      <c r="V849" s="45">
        <f t="shared" si="26"/>
        <v>1.516679082576E-2</v>
      </c>
      <c r="W849" s="45">
        <f t="shared" si="27"/>
        <v>1.0694380575360001</v>
      </c>
    </row>
    <row r="850" spans="1:23" x14ac:dyDescent="0.2">
      <c r="A850" s="43">
        <v>55502</v>
      </c>
      <c r="B850" s="43">
        <v>55437</v>
      </c>
      <c r="C850" s="43">
        <v>1200</v>
      </c>
      <c r="D850" s="43">
        <v>1200</v>
      </c>
      <c r="E850" s="43" t="s">
        <v>372</v>
      </c>
      <c r="F850" s="43" t="s">
        <v>426</v>
      </c>
      <c r="G850" s="44">
        <v>1.3340066903500001</v>
      </c>
      <c r="H850" s="44">
        <v>0.53985300000000003</v>
      </c>
      <c r="I850" s="43" t="s">
        <v>405</v>
      </c>
      <c r="J850" s="43" t="s">
        <v>406</v>
      </c>
      <c r="K850" s="43">
        <v>19</v>
      </c>
      <c r="L850" s="43">
        <v>10</v>
      </c>
      <c r="M850" s="43" t="s">
        <v>407</v>
      </c>
      <c r="N850" s="43" t="s">
        <v>441</v>
      </c>
      <c r="O850" s="43" t="s">
        <v>437</v>
      </c>
      <c r="P850" s="44">
        <v>1523.53017359</v>
      </c>
      <c r="Q850" s="44">
        <v>58109.098994300002</v>
      </c>
      <c r="R850" s="45">
        <v>0.60924900000000004</v>
      </c>
      <c r="S850" s="45">
        <v>23.305396999999999</v>
      </c>
      <c r="T850" s="45">
        <v>0.78300000000000003</v>
      </c>
      <c r="U850" s="45">
        <v>0.6</v>
      </c>
      <c r="V850" s="45">
        <f t="shared" si="26"/>
        <v>7.1372363386148996E-2</v>
      </c>
      <c r="W850" s="45">
        <f t="shared" si="27"/>
        <v>5.0325953946564006</v>
      </c>
    </row>
    <row r="851" spans="1:23" x14ac:dyDescent="0.2">
      <c r="A851" s="43">
        <v>55505</v>
      </c>
      <c r="B851" s="43">
        <v>55440</v>
      </c>
      <c r="C851" s="43">
        <v>1200</v>
      </c>
      <c r="D851" s="43">
        <v>1200</v>
      </c>
      <c r="E851" s="43" t="s">
        <v>372</v>
      </c>
      <c r="F851" s="43" t="s">
        <v>426</v>
      </c>
      <c r="G851" s="44">
        <v>0.26945102301899998</v>
      </c>
      <c r="H851" s="44">
        <v>0.109043</v>
      </c>
      <c r="I851" s="43" t="s">
        <v>405</v>
      </c>
      <c r="J851" s="43" t="s">
        <v>406</v>
      </c>
      <c r="K851" s="43">
        <v>19</v>
      </c>
      <c r="L851" s="43">
        <v>10</v>
      </c>
      <c r="M851" s="43" t="s">
        <v>407</v>
      </c>
      <c r="N851" s="43" t="s">
        <v>441</v>
      </c>
      <c r="O851" s="43" t="s">
        <v>437</v>
      </c>
      <c r="P851" s="44">
        <v>649.90501792700002</v>
      </c>
      <c r="Q851" s="44">
        <v>11737.239613600001</v>
      </c>
      <c r="R851" s="45">
        <v>0.60924900000000004</v>
      </c>
      <c r="S851" s="45">
        <v>23.305396999999999</v>
      </c>
      <c r="T851" s="45">
        <v>0.78300000000000003</v>
      </c>
      <c r="U851" s="45">
        <v>0.6</v>
      </c>
      <c r="V851" s="45">
        <f t="shared" si="26"/>
        <v>1.4416251499419001E-2</v>
      </c>
      <c r="W851" s="45">
        <f t="shared" si="27"/>
        <v>1.0165161620284</v>
      </c>
    </row>
    <row r="852" spans="1:23" x14ac:dyDescent="0.2">
      <c r="A852" s="43">
        <v>55508</v>
      </c>
      <c r="B852" s="43">
        <v>55443</v>
      </c>
      <c r="C852" s="43">
        <v>1200</v>
      </c>
      <c r="D852" s="43">
        <v>1200</v>
      </c>
      <c r="E852" s="43" t="s">
        <v>372</v>
      </c>
      <c r="F852" s="43" t="s">
        <v>426</v>
      </c>
      <c r="G852" s="44">
        <v>0.79422304684099998</v>
      </c>
      <c r="H852" s="44">
        <v>0.321411</v>
      </c>
      <c r="I852" s="43" t="s">
        <v>405</v>
      </c>
      <c r="J852" s="43" t="s">
        <v>406</v>
      </c>
      <c r="K852" s="43">
        <v>19</v>
      </c>
      <c r="L852" s="43">
        <v>10</v>
      </c>
      <c r="M852" s="43" t="s">
        <v>407</v>
      </c>
      <c r="N852" s="43" t="s">
        <v>441</v>
      </c>
      <c r="O852" s="43" t="s">
        <v>437</v>
      </c>
      <c r="P852" s="44">
        <v>892.525523679</v>
      </c>
      <c r="Q852" s="44">
        <v>34596.217535099997</v>
      </c>
      <c r="R852" s="45">
        <v>0.60924900000000004</v>
      </c>
      <c r="S852" s="45">
        <v>23.305396999999999</v>
      </c>
      <c r="T852" s="45">
        <v>0.78300000000000003</v>
      </c>
      <c r="U852" s="45">
        <v>0.6</v>
      </c>
      <c r="V852" s="45">
        <f t="shared" si="26"/>
        <v>4.2492794683562998E-2</v>
      </c>
      <c r="W852" s="45">
        <f t="shared" si="27"/>
        <v>2.9962443820668003</v>
      </c>
    </row>
    <row r="853" spans="1:23" x14ac:dyDescent="0.2">
      <c r="A853" s="43">
        <v>55509</v>
      </c>
      <c r="B853" s="43">
        <v>55444</v>
      </c>
      <c r="C853" s="43">
        <v>1200</v>
      </c>
      <c r="D853" s="43">
        <v>1200</v>
      </c>
      <c r="E853" s="43" t="s">
        <v>372</v>
      </c>
      <c r="F853" s="43" t="s">
        <v>426</v>
      </c>
      <c r="G853" s="44">
        <v>0.754886024253</v>
      </c>
      <c r="H853" s="44">
        <v>0.30549199999999999</v>
      </c>
      <c r="I853" s="43" t="s">
        <v>405</v>
      </c>
      <c r="J853" s="43" t="s">
        <v>406</v>
      </c>
      <c r="K853" s="43">
        <v>19</v>
      </c>
      <c r="L853" s="43">
        <v>10</v>
      </c>
      <c r="M853" s="43" t="s">
        <v>407</v>
      </c>
      <c r="N853" s="43" t="s">
        <v>441</v>
      </c>
      <c r="O853" s="43" t="s">
        <v>437</v>
      </c>
      <c r="P853" s="44">
        <v>2298.5175192000002</v>
      </c>
      <c r="Q853" s="44">
        <v>32882.703685300003</v>
      </c>
      <c r="R853" s="45">
        <v>0.60924900000000004</v>
      </c>
      <c r="S853" s="45">
        <v>23.305396999999999</v>
      </c>
      <c r="T853" s="45">
        <v>0.78300000000000003</v>
      </c>
      <c r="U853" s="45">
        <v>0.6</v>
      </c>
      <c r="V853" s="45">
        <f t="shared" si="26"/>
        <v>4.0388190925235996E-2</v>
      </c>
      <c r="W853" s="45">
        <f t="shared" si="27"/>
        <v>2.8478449361295999</v>
      </c>
    </row>
    <row r="854" spans="1:23" x14ac:dyDescent="0.2">
      <c r="A854" s="43">
        <v>55510</v>
      </c>
      <c r="B854" s="43">
        <v>55445</v>
      </c>
      <c r="C854" s="43">
        <v>1200</v>
      </c>
      <c r="D854" s="43">
        <v>1200</v>
      </c>
      <c r="E854" s="43" t="s">
        <v>372</v>
      </c>
      <c r="F854" s="43" t="s">
        <v>426</v>
      </c>
      <c r="G854" s="44">
        <v>1.8647847642199999</v>
      </c>
      <c r="H854" s="44">
        <v>0.75465199999999999</v>
      </c>
      <c r="I854" s="43" t="s">
        <v>405</v>
      </c>
      <c r="J854" s="43" t="s">
        <v>406</v>
      </c>
      <c r="K854" s="43">
        <v>19</v>
      </c>
      <c r="L854" s="43">
        <v>10</v>
      </c>
      <c r="M854" s="43" t="s">
        <v>407</v>
      </c>
      <c r="N854" s="43" t="s">
        <v>441</v>
      </c>
      <c r="O854" s="43" t="s">
        <v>437</v>
      </c>
      <c r="P854" s="44">
        <v>4859.0758985800003</v>
      </c>
      <c r="Q854" s="44">
        <v>81229.699409699999</v>
      </c>
      <c r="R854" s="45">
        <v>0.60924900000000004</v>
      </c>
      <c r="S854" s="45">
        <v>23.305396999999999</v>
      </c>
      <c r="T854" s="45">
        <v>0.78300000000000003</v>
      </c>
      <c r="U854" s="45">
        <v>0.6</v>
      </c>
      <c r="V854" s="45">
        <f t="shared" si="26"/>
        <v>9.9770301867515995E-2</v>
      </c>
      <c r="W854" s="45">
        <f t="shared" si="27"/>
        <v>7.0349857827375999</v>
      </c>
    </row>
    <row r="855" spans="1:23" x14ac:dyDescent="0.2">
      <c r="A855" s="43">
        <v>55511</v>
      </c>
      <c r="B855" s="43">
        <v>55446</v>
      </c>
      <c r="C855" s="43">
        <v>1200</v>
      </c>
      <c r="D855" s="43">
        <v>1200</v>
      </c>
      <c r="E855" s="43" t="s">
        <v>372</v>
      </c>
      <c r="F855" s="43" t="s">
        <v>426</v>
      </c>
      <c r="G855" s="44">
        <v>2.09704715197</v>
      </c>
      <c r="H855" s="44">
        <v>0.84864499999999998</v>
      </c>
      <c r="I855" s="43" t="s">
        <v>405</v>
      </c>
      <c r="J855" s="43" t="s">
        <v>406</v>
      </c>
      <c r="K855" s="43">
        <v>19</v>
      </c>
      <c r="L855" s="43">
        <v>10</v>
      </c>
      <c r="M855" s="43" t="s">
        <v>407</v>
      </c>
      <c r="N855" s="43" t="s">
        <v>441</v>
      </c>
      <c r="O855" s="43" t="s">
        <v>437</v>
      </c>
      <c r="P855" s="44">
        <v>4086.1681860100002</v>
      </c>
      <c r="Q855" s="44">
        <v>91347.008550500002</v>
      </c>
      <c r="R855" s="45">
        <v>0.60924900000000004</v>
      </c>
      <c r="S855" s="45">
        <v>23.305396999999999</v>
      </c>
      <c r="T855" s="45">
        <v>0.78300000000000003</v>
      </c>
      <c r="U855" s="45">
        <v>0.6</v>
      </c>
      <c r="V855" s="45">
        <f t="shared" si="26"/>
        <v>0.11219683752028499</v>
      </c>
      <c r="W855" s="45">
        <f t="shared" si="27"/>
        <v>7.9112034548260004</v>
      </c>
    </row>
    <row r="856" spans="1:23" x14ac:dyDescent="0.2">
      <c r="A856" s="43">
        <v>55512</v>
      </c>
      <c r="B856" s="43">
        <v>55447</v>
      </c>
      <c r="C856" s="43">
        <v>1200</v>
      </c>
      <c r="D856" s="43">
        <v>1200</v>
      </c>
      <c r="E856" s="43" t="s">
        <v>372</v>
      </c>
      <c r="F856" s="43" t="s">
        <v>426</v>
      </c>
      <c r="G856" s="44">
        <v>0.153464030306</v>
      </c>
      <c r="H856" s="44">
        <v>6.2104699999999999E-2</v>
      </c>
      <c r="I856" s="43" t="s">
        <v>405</v>
      </c>
      <c r="J856" s="43" t="s">
        <v>406</v>
      </c>
      <c r="K856" s="43">
        <v>19</v>
      </c>
      <c r="L856" s="43">
        <v>10</v>
      </c>
      <c r="M856" s="43" t="s">
        <v>407</v>
      </c>
      <c r="N856" s="43" t="s">
        <v>441</v>
      </c>
      <c r="O856" s="43" t="s">
        <v>437</v>
      </c>
      <c r="P856" s="44">
        <v>1929.6373171600001</v>
      </c>
      <c r="Q856" s="44">
        <v>6684.8664205900004</v>
      </c>
      <c r="R856" s="45">
        <v>0.60924900000000004</v>
      </c>
      <c r="S856" s="45">
        <v>23.305396999999999</v>
      </c>
      <c r="T856" s="45">
        <v>0.78300000000000003</v>
      </c>
      <c r="U856" s="45">
        <v>0.6</v>
      </c>
      <c r="V856" s="45">
        <f t="shared" si="26"/>
        <v>8.210678122355099E-3</v>
      </c>
      <c r="W856" s="45">
        <f t="shared" si="27"/>
        <v>0.57894987562635991</v>
      </c>
    </row>
    <row r="857" spans="1:23" x14ac:dyDescent="0.2">
      <c r="A857" s="43">
        <v>55532</v>
      </c>
      <c r="B857" s="43">
        <v>55467</v>
      </c>
      <c r="C857" s="43">
        <v>1300</v>
      </c>
      <c r="D857" s="43">
        <v>1300</v>
      </c>
      <c r="E857" s="43" t="s">
        <v>372</v>
      </c>
      <c r="F857" s="43" t="s">
        <v>426</v>
      </c>
      <c r="G857" s="44">
        <v>0.65065303585000001</v>
      </c>
      <c r="H857" s="44">
        <v>0.26330999999999999</v>
      </c>
      <c r="I857" s="43" t="s">
        <v>405</v>
      </c>
      <c r="J857" s="43" t="s">
        <v>406</v>
      </c>
      <c r="K857" s="43">
        <v>20</v>
      </c>
      <c r="L857" s="43">
        <v>10</v>
      </c>
      <c r="M857" s="43" t="s">
        <v>407</v>
      </c>
      <c r="N857" s="43" t="s">
        <v>634</v>
      </c>
      <c r="O857" s="43" t="s">
        <v>428</v>
      </c>
      <c r="P857" s="44">
        <v>2043.0988451600001</v>
      </c>
      <c r="Q857" s="44">
        <v>28342.332871999999</v>
      </c>
      <c r="R857" s="45">
        <v>0.81160900000000002</v>
      </c>
      <c r="S857" s="45">
        <v>4.5321179999999996</v>
      </c>
      <c r="T857" s="45">
        <v>0.78300000000000003</v>
      </c>
      <c r="U857" s="45">
        <v>0.6</v>
      </c>
      <c r="V857" s="45">
        <f t="shared" si="26"/>
        <v>4.6373934176429994E-2</v>
      </c>
      <c r="W857" s="45">
        <f t="shared" si="27"/>
        <v>0.47734079623199999</v>
      </c>
    </row>
    <row r="858" spans="1:23" x14ac:dyDescent="0.2">
      <c r="A858" s="43">
        <v>55533</v>
      </c>
      <c r="B858" s="43">
        <v>55468</v>
      </c>
      <c r="C858" s="43">
        <v>1300</v>
      </c>
      <c r="D858" s="43">
        <v>1300</v>
      </c>
      <c r="E858" s="43" t="s">
        <v>372</v>
      </c>
      <c r="F858" s="43" t="s">
        <v>426</v>
      </c>
      <c r="G858" s="44">
        <v>0.48150440243199999</v>
      </c>
      <c r="H858" s="44">
        <v>0.194858</v>
      </c>
      <c r="I858" s="43" t="s">
        <v>405</v>
      </c>
      <c r="J858" s="43" t="s">
        <v>406</v>
      </c>
      <c r="K858" s="43">
        <v>20</v>
      </c>
      <c r="L858" s="43">
        <v>10</v>
      </c>
      <c r="M858" s="43" t="s">
        <v>407</v>
      </c>
      <c r="N858" s="43" t="s">
        <v>634</v>
      </c>
      <c r="O858" s="43" t="s">
        <v>428</v>
      </c>
      <c r="P858" s="44">
        <v>933.29453443399996</v>
      </c>
      <c r="Q858" s="44">
        <v>20974.247872700002</v>
      </c>
      <c r="R858" s="45">
        <v>0.81160900000000002</v>
      </c>
      <c r="S858" s="45">
        <v>4.5321179999999996</v>
      </c>
      <c r="T858" s="45">
        <v>0.78300000000000003</v>
      </c>
      <c r="U858" s="45">
        <v>0.6</v>
      </c>
      <c r="V858" s="45">
        <f t="shared" si="26"/>
        <v>3.4318225915274003E-2</v>
      </c>
      <c r="W858" s="45">
        <f t="shared" si="27"/>
        <v>0.35324777969760002</v>
      </c>
    </row>
    <row r="859" spans="1:23" x14ac:dyDescent="0.2">
      <c r="A859" s="43">
        <v>55535</v>
      </c>
      <c r="B859" s="43">
        <v>55470</v>
      </c>
      <c r="C859" s="43">
        <v>1300</v>
      </c>
      <c r="D859" s="43">
        <v>1300</v>
      </c>
      <c r="E859" s="43" t="s">
        <v>372</v>
      </c>
      <c r="F859" s="43" t="s">
        <v>426</v>
      </c>
      <c r="G859" s="44">
        <v>1.8245713128400001</v>
      </c>
      <c r="H859" s="44">
        <v>0.73837799999999998</v>
      </c>
      <c r="I859" s="43" t="s">
        <v>405</v>
      </c>
      <c r="J859" s="43" t="s">
        <v>406</v>
      </c>
      <c r="K859" s="43">
        <v>20</v>
      </c>
      <c r="L859" s="43">
        <v>10</v>
      </c>
      <c r="M859" s="43" t="s">
        <v>407</v>
      </c>
      <c r="N859" s="43" t="s">
        <v>634</v>
      </c>
      <c r="O859" s="43" t="s">
        <v>428</v>
      </c>
      <c r="P859" s="44">
        <v>3126.4101195899998</v>
      </c>
      <c r="Q859" s="44">
        <v>79478.008474100003</v>
      </c>
      <c r="R859" s="45">
        <v>0.81160900000000002</v>
      </c>
      <c r="S859" s="45">
        <v>4.5321179999999996</v>
      </c>
      <c r="T859" s="45">
        <v>0.78300000000000003</v>
      </c>
      <c r="U859" s="45">
        <v>0.6</v>
      </c>
      <c r="V859" s="45">
        <f t="shared" si="26"/>
        <v>0.13004250795383399</v>
      </c>
      <c r="W859" s="45">
        <f t="shared" si="27"/>
        <v>1.3385664898415999</v>
      </c>
    </row>
    <row r="860" spans="1:23" x14ac:dyDescent="0.2">
      <c r="A860" s="43">
        <v>55536</v>
      </c>
      <c r="B860" s="43">
        <v>55471</v>
      </c>
      <c r="C860" s="43">
        <v>1300</v>
      </c>
      <c r="D860" s="43">
        <v>1300</v>
      </c>
      <c r="E860" s="43" t="s">
        <v>372</v>
      </c>
      <c r="F860" s="43" t="s">
        <v>426</v>
      </c>
      <c r="G860" s="44">
        <v>2.7043945906400002</v>
      </c>
      <c r="H860" s="44">
        <v>1.09443</v>
      </c>
      <c r="I860" s="43" t="s">
        <v>405</v>
      </c>
      <c r="J860" s="43" t="s">
        <v>406</v>
      </c>
      <c r="K860" s="43">
        <v>20</v>
      </c>
      <c r="L860" s="43">
        <v>10</v>
      </c>
      <c r="M860" s="43" t="s">
        <v>407</v>
      </c>
      <c r="N860" s="43" t="s">
        <v>634</v>
      </c>
      <c r="O860" s="43" t="s">
        <v>428</v>
      </c>
      <c r="P860" s="44">
        <v>6890.8270591399996</v>
      </c>
      <c r="Q860" s="44">
        <v>117802.957155</v>
      </c>
      <c r="R860" s="45">
        <v>0.81160900000000002</v>
      </c>
      <c r="S860" s="45">
        <v>4.5321179999999996</v>
      </c>
      <c r="T860" s="45">
        <v>0.78300000000000003</v>
      </c>
      <c r="U860" s="45">
        <v>0.6</v>
      </c>
      <c r="V860" s="45">
        <f t="shared" si="26"/>
        <v>0.19275008461778997</v>
      </c>
      <c r="W860" s="45">
        <f t="shared" si="27"/>
        <v>1.9840343610959998</v>
      </c>
    </row>
    <row r="861" spans="1:23" x14ac:dyDescent="0.2">
      <c r="A861" s="43">
        <v>55537</v>
      </c>
      <c r="B861" s="43">
        <v>55472</v>
      </c>
      <c r="C861" s="43">
        <v>1300</v>
      </c>
      <c r="D861" s="43">
        <v>1300</v>
      </c>
      <c r="E861" s="43" t="s">
        <v>372</v>
      </c>
      <c r="F861" s="43" t="s">
        <v>426</v>
      </c>
      <c r="G861" s="44">
        <v>0.52103170548800004</v>
      </c>
      <c r="H861" s="44">
        <v>0.21085400000000001</v>
      </c>
      <c r="I861" s="43" t="s">
        <v>405</v>
      </c>
      <c r="J861" s="43" t="s">
        <v>406</v>
      </c>
      <c r="K861" s="43">
        <v>20</v>
      </c>
      <c r="L861" s="43">
        <v>10</v>
      </c>
      <c r="M861" s="43" t="s">
        <v>407</v>
      </c>
      <c r="N861" s="43" t="s">
        <v>634</v>
      </c>
      <c r="O861" s="43" t="s">
        <v>428</v>
      </c>
      <c r="P861" s="44">
        <v>2265.5397848100001</v>
      </c>
      <c r="Q861" s="44">
        <v>22696.050306599998</v>
      </c>
      <c r="R861" s="45">
        <v>0.81160900000000002</v>
      </c>
      <c r="S861" s="45">
        <v>4.5321179999999996</v>
      </c>
      <c r="T861" s="45">
        <v>0.78300000000000003</v>
      </c>
      <c r="U861" s="45">
        <v>0.6</v>
      </c>
      <c r="V861" s="45">
        <f t="shared" si="26"/>
        <v>3.7135427886661999E-2</v>
      </c>
      <c r="W861" s="45">
        <f t="shared" si="27"/>
        <v>0.38224608350880002</v>
      </c>
    </row>
    <row r="862" spans="1:23" x14ac:dyDescent="0.2">
      <c r="A862" s="43">
        <v>55539</v>
      </c>
      <c r="B862" s="43">
        <v>55474</v>
      </c>
      <c r="C862" s="43">
        <v>1300</v>
      </c>
      <c r="D862" s="43">
        <v>1300</v>
      </c>
      <c r="E862" s="43" t="s">
        <v>372</v>
      </c>
      <c r="F862" s="43" t="s">
        <v>426</v>
      </c>
      <c r="G862" s="44">
        <v>5.9450298385499999E-2</v>
      </c>
      <c r="H862" s="44">
        <v>2.4058699999999999E-2</v>
      </c>
      <c r="I862" s="43" t="s">
        <v>405</v>
      </c>
      <c r="J862" s="43" t="s">
        <v>406</v>
      </c>
      <c r="K862" s="43">
        <v>20</v>
      </c>
      <c r="L862" s="43">
        <v>10</v>
      </c>
      <c r="M862" s="43" t="s">
        <v>407</v>
      </c>
      <c r="N862" s="43" t="s">
        <v>634</v>
      </c>
      <c r="O862" s="43" t="s">
        <v>428</v>
      </c>
      <c r="P862" s="44">
        <v>527.87413916100002</v>
      </c>
      <c r="Q862" s="44">
        <v>2589.6446390599999</v>
      </c>
      <c r="R862" s="45">
        <v>0.81160900000000002</v>
      </c>
      <c r="S862" s="45">
        <v>4.5321179999999996</v>
      </c>
      <c r="T862" s="45">
        <v>0.78300000000000003</v>
      </c>
      <c r="U862" s="45">
        <v>0.6</v>
      </c>
      <c r="V862" s="45">
        <f t="shared" si="26"/>
        <v>4.2371978662810996E-3</v>
      </c>
      <c r="W862" s="45">
        <f t="shared" si="27"/>
        <v>4.3614746930639998E-2</v>
      </c>
    </row>
    <row r="863" spans="1:23" x14ac:dyDescent="0.2">
      <c r="A863" s="43">
        <v>55542</v>
      </c>
      <c r="B863" s="43">
        <v>55477</v>
      </c>
      <c r="C863" s="43">
        <v>1300</v>
      </c>
      <c r="D863" s="43">
        <v>1300</v>
      </c>
      <c r="E863" s="43" t="s">
        <v>372</v>
      </c>
      <c r="F863" s="43" t="s">
        <v>426</v>
      </c>
      <c r="G863" s="44">
        <v>5.9771161590700004</v>
      </c>
      <c r="H863" s="44">
        <v>2.4188499999999999</v>
      </c>
      <c r="I863" s="43" t="s">
        <v>405</v>
      </c>
      <c r="J863" s="43" t="s">
        <v>406</v>
      </c>
      <c r="K863" s="43">
        <v>20</v>
      </c>
      <c r="L863" s="43">
        <v>10</v>
      </c>
      <c r="M863" s="43" t="s">
        <v>407</v>
      </c>
      <c r="N863" s="43" t="s">
        <v>634</v>
      </c>
      <c r="O863" s="43" t="s">
        <v>428</v>
      </c>
      <c r="P863" s="44">
        <v>5414.0732478</v>
      </c>
      <c r="Q863" s="44">
        <v>260362.13843699999</v>
      </c>
      <c r="R863" s="45">
        <v>0.81160900000000002</v>
      </c>
      <c r="S863" s="45">
        <v>4.5321179999999996</v>
      </c>
      <c r="T863" s="45">
        <v>0.78300000000000003</v>
      </c>
      <c r="U863" s="45">
        <v>0.6</v>
      </c>
      <c r="V863" s="45">
        <f t="shared" si="26"/>
        <v>0.42600581323404996</v>
      </c>
      <c r="W863" s="45">
        <f t="shared" si="27"/>
        <v>4.3850054497200004</v>
      </c>
    </row>
    <row r="864" spans="1:23" x14ac:dyDescent="0.2">
      <c r="A864" s="43">
        <v>55548</v>
      </c>
      <c r="B864" s="43">
        <v>55483</v>
      </c>
      <c r="C864" s="43">
        <v>1300</v>
      </c>
      <c r="D864" s="43">
        <v>1300</v>
      </c>
      <c r="E864" s="43" t="s">
        <v>372</v>
      </c>
      <c r="F864" s="43" t="s">
        <v>426</v>
      </c>
      <c r="G864" s="44">
        <v>1.6924503498200001</v>
      </c>
      <c r="H864" s="44">
        <v>0.68491000000000002</v>
      </c>
      <c r="I864" s="43" t="s">
        <v>405</v>
      </c>
      <c r="J864" s="43" t="s">
        <v>406</v>
      </c>
      <c r="K864" s="43">
        <v>20</v>
      </c>
      <c r="L864" s="43">
        <v>10</v>
      </c>
      <c r="M864" s="43" t="s">
        <v>407</v>
      </c>
      <c r="N864" s="43" t="s">
        <v>634</v>
      </c>
      <c r="O864" s="43" t="s">
        <v>428</v>
      </c>
      <c r="P864" s="44">
        <v>4093.2455769399999</v>
      </c>
      <c r="Q864" s="44">
        <v>73722.842345900004</v>
      </c>
      <c r="R864" s="45">
        <v>0.81160900000000002</v>
      </c>
      <c r="S864" s="45">
        <v>4.5321179999999996</v>
      </c>
      <c r="T864" s="45">
        <v>0.78300000000000003</v>
      </c>
      <c r="U864" s="45">
        <v>0.6</v>
      </c>
      <c r="V864" s="45">
        <f t="shared" si="26"/>
        <v>0.12062576908123</v>
      </c>
      <c r="W864" s="45">
        <f t="shared" si="27"/>
        <v>1.2416371757519999</v>
      </c>
    </row>
    <row r="865" spans="1:23" x14ac:dyDescent="0.2">
      <c r="A865" s="43">
        <v>55554</v>
      </c>
      <c r="B865" s="43">
        <v>55489</v>
      </c>
      <c r="C865" s="43">
        <v>1300</v>
      </c>
      <c r="D865" s="43">
        <v>1300</v>
      </c>
      <c r="E865" s="43" t="s">
        <v>372</v>
      </c>
      <c r="F865" s="43" t="s">
        <v>426</v>
      </c>
      <c r="G865" s="44">
        <v>1.6801808368999999E-3</v>
      </c>
      <c r="H865" s="44">
        <v>6.7994500000000005E-4</v>
      </c>
      <c r="I865" s="43" t="s">
        <v>405</v>
      </c>
      <c r="J865" s="43" t="s">
        <v>406</v>
      </c>
      <c r="K865" s="43">
        <v>20</v>
      </c>
      <c r="L865" s="43">
        <v>10</v>
      </c>
      <c r="M865" s="43" t="s">
        <v>407</v>
      </c>
      <c r="N865" s="43" t="s">
        <v>634</v>
      </c>
      <c r="O865" s="43" t="s">
        <v>428</v>
      </c>
      <c r="P865" s="44">
        <v>185.14599828199999</v>
      </c>
      <c r="Q865" s="44">
        <v>73.188384500799998</v>
      </c>
      <c r="R865" s="45">
        <v>0.81160900000000002</v>
      </c>
      <c r="S865" s="45">
        <v>4.5321179999999996</v>
      </c>
      <c r="T865" s="45">
        <v>0.78300000000000003</v>
      </c>
      <c r="U865" s="45">
        <v>0.6</v>
      </c>
      <c r="V865" s="45">
        <f t="shared" si="26"/>
        <v>1.1975133748658498E-4</v>
      </c>
      <c r="W865" s="45">
        <f t="shared" si="27"/>
        <v>1.232636389404E-3</v>
      </c>
    </row>
    <row r="866" spans="1:23" x14ac:dyDescent="0.2">
      <c r="A866" s="43">
        <v>55572</v>
      </c>
      <c r="B866" s="43">
        <v>55507</v>
      </c>
      <c r="C866" s="43">
        <v>1400</v>
      </c>
      <c r="D866" s="43">
        <v>1400</v>
      </c>
      <c r="E866" s="43" t="s">
        <v>372</v>
      </c>
      <c r="F866" s="43" t="s">
        <v>426</v>
      </c>
      <c r="G866" s="44">
        <v>0.58797421593599997</v>
      </c>
      <c r="H866" s="44">
        <v>0.23794499999999999</v>
      </c>
      <c r="I866" s="43" t="s">
        <v>405</v>
      </c>
      <c r="J866" s="43" t="s">
        <v>406</v>
      </c>
      <c r="K866" s="43">
        <v>3</v>
      </c>
      <c r="L866" s="43">
        <v>10</v>
      </c>
      <c r="M866" s="43" t="s">
        <v>407</v>
      </c>
      <c r="N866" s="43" t="s">
        <v>408</v>
      </c>
      <c r="O866" s="43" t="s">
        <v>408</v>
      </c>
      <c r="P866" s="44">
        <v>8791.3502751600008</v>
      </c>
      <c r="Q866" s="44">
        <v>25612.054397700002</v>
      </c>
      <c r="R866" s="45">
        <v>1.7750239999999999</v>
      </c>
      <c r="S866" s="45">
        <v>7.8337940000000001</v>
      </c>
      <c r="T866" s="45">
        <v>0.78300000000000003</v>
      </c>
      <c r="U866" s="45">
        <v>0.6</v>
      </c>
      <c r="V866" s="45">
        <f t="shared" si="26"/>
        <v>9.1651704592559974E-2</v>
      </c>
      <c r="W866" s="45">
        <f t="shared" si="27"/>
        <v>0.74560484533200011</v>
      </c>
    </row>
    <row r="867" spans="1:23" x14ac:dyDescent="0.2">
      <c r="A867" s="43">
        <v>55574</v>
      </c>
      <c r="B867" s="43">
        <v>55509</v>
      </c>
      <c r="C867" s="43">
        <v>1400</v>
      </c>
      <c r="D867" s="43">
        <v>1400</v>
      </c>
      <c r="E867" s="43" t="s">
        <v>372</v>
      </c>
      <c r="F867" s="43" t="s">
        <v>426</v>
      </c>
      <c r="G867" s="44">
        <v>8.3548308830000001E-3</v>
      </c>
      <c r="H867" s="44">
        <v>3.3810799999999998E-3</v>
      </c>
      <c r="I867" s="43" t="s">
        <v>405</v>
      </c>
      <c r="J867" s="43" t="s">
        <v>406</v>
      </c>
      <c r="K867" s="43">
        <v>3</v>
      </c>
      <c r="L867" s="43">
        <v>10</v>
      </c>
      <c r="M867" s="43" t="s">
        <v>407</v>
      </c>
      <c r="N867" s="43" t="s">
        <v>408</v>
      </c>
      <c r="O867" s="43" t="s">
        <v>408</v>
      </c>
      <c r="P867" s="44">
        <v>241.54887208400001</v>
      </c>
      <c r="Q867" s="44">
        <v>363.93497751899997</v>
      </c>
      <c r="R867" s="45">
        <v>1.7750239999999999</v>
      </c>
      <c r="S867" s="45">
        <v>7.8337940000000001</v>
      </c>
      <c r="T867" s="45">
        <v>0.78300000000000003</v>
      </c>
      <c r="U867" s="45">
        <v>0.6</v>
      </c>
      <c r="V867" s="45">
        <f t="shared" si="26"/>
        <v>1.3023250976646396E-3</v>
      </c>
      <c r="W867" s="45">
        <f t="shared" si="27"/>
        <v>1.0594673687008E-2</v>
      </c>
    </row>
    <row r="868" spans="1:23" x14ac:dyDescent="0.2">
      <c r="A868" s="43">
        <v>55575</v>
      </c>
      <c r="B868" s="43">
        <v>55510</v>
      </c>
      <c r="C868" s="43">
        <v>1400</v>
      </c>
      <c r="D868" s="43">
        <v>1400</v>
      </c>
      <c r="E868" s="43" t="s">
        <v>372</v>
      </c>
      <c r="F868" s="43" t="s">
        <v>426</v>
      </c>
      <c r="G868" s="44">
        <v>3.1834970146899999</v>
      </c>
      <c r="H868" s="44">
        <v>1.2883199999999999</v>
      </c>
      <c r="I868" s="43" t="s">
        <v>405</v>
      </c>
      <c r="J868" s="43" t="s">
        <v>406</v>
      </c>
      <c r="K868" s="43">
        <v>3</v>
      </c>
      <c r="L868" s="43">
        <v>10</v>
      </c>
      <c r="M868" s="43" t="s">
        <v>407</v>
      </c>
      <c r="N868" s="43" t="s">
        <v>408</v>
      </c>
      <c r="O868" s="43" t="s">
        <v>408</v>
      </c>
      <c r="P868" s="44">
        <v>5691.8058763400004</v>
      </c>
      <c r="Q868" s="44">
        <v>138672.57526799999</v>
      </c>
      <c r="R868" s="45">
        <v>1.7750239999999999</v>
      </c>
      <c r="S868" s="45">
        <v>7.8337940000000001</v>
      </c>
      <c r="T868" s="45">
        <v>0.78300000000000003</v>
      </c>
      <c r="U868" s="45">
        <v>0.6</v>
      </c>
      <c r="V868" s="45">
        <f t="shared" si="26"/>
        <v>0.49623536557055992</v>
      </c>
      <c r="W868" s="45">
        <f t="shared" si="27"/>
        <v>4.0369733944319997</v>
      </c>
    </row>
    <row r="869" spans="1:23" x14ac:dyDescent="0.2">
      <c r="A869" s="43">
        <v>55576</v>
      </c>
      <c r="B869" s="43">
        <v>55511</v>
      </c>
      <c r="C869" s="43">
        <v>1400</v>
      </c>
      <c r="D869" s="43">
        <v>1400</v>
      </c>
      <c r="E869" s="43" t="s">
        <v>372</v>
      </c>
      <c r="F869" s="43" t="s">
        <v>426</v>
      </c>
      <c r="G869" s="44">
        <v>0.73057613620200001</v>
      </c>
      <c r="H869" s="44">
        <v>0.29565399999999997</v>
      </c>
      <c r="I869" s="43" t="s">
        <v>405</v>
      </c>
      <c r="J869" s="43" t="s">
        <v>406</v>
      </c>
      <c r="K869" s="43">
        <v>3</v>
      </c>
      <c r="L869" s="43">
        <v>10</v>
      </c>
      <c r="M869" s="43" t="s">
        <v>407</v>
      </c>
      <c r="N869" s="43" t="s">
        <v>408</v>
      </c>
      <c r="O869" s="43" t="s">
        <v>408</v>
      </c>
      <c r="P869" s="44">
        <v>6166.3567181400003</v>
      </c>
      <c r="Q869" s="44">
        <v>31823.769197500002</v>
      </c>
      <c r="R869" s="45">
        <v>1.7750239999999999</v>
      </c>
      <c r="S869" s="45">
        <v>7.8337940000000001</v>
      </c>
      <c r="T869" s="45">
        <v>0.78300000000000003</v>
      </c>
      <c r="U869" s="45">
        <v>0.6</v>
      </c>
      <c r="V869" s="45">
        <f t="shared" si="26"/>
        <v>0.11388006921603196</v>
      </c>
      <c r="W869" s="45">
        <f t="shared" si="27"/>
        <v>0.9264370125104</v>
      </c>
    </row>
    <row r="870" spans="1:23" x14ac:dyDescent="0.2">
      <c r="A870" s="43">
        <v>55578</v>
      </c>
      <c r="B870" s="43">
        <v>55513</v>
      </c>
      <c r="C870" s="43">
        <v>1400</v>
      </c>
      <c r="D870" s="43">
        <v>1400</v>
      </c>
      <c r="E870" s="43" t="s">
        <v>372</v>
      </c>
      <c r="F870" s="43" t="s">
        <v>426</v>
      </c>
      <c r="G870" s="44">
        <v>0.58117683645999996</v>
      </c>
      <c r="H870" s="44">
        <v>0.23519399999999999</v>
      </c>
      <c r="I870" s="43" t="s">
        <v>405</v>
      </c>
      <c r="J870" s="43" t="s">
        <v>406</v>
      </c>
      <c r="K870" s="43">
        <v>3</v>
      </c>
      <c r="L870" s="43">
        <v>10</v>
      </c>
      <c r="M870" s="43" t="s">
        <v>407</v>
      </c>
      <c r="N870" s="43" t="s">
        <v>408</v>
      </c>
      <c r="O870" s="43" t="s">
        <v>408</v>
      </c>
      <c r="P870" s="44">
        <v>1060.7418717800001</v>
      </c>
      <c r="Q870" s="44">
        <v>25315.961732100001</v>
      </c>
      <c r="R870" s="45">
        <v>1.7750239999999999</v>
      </c>
      <c r="S870" s="45">
        <v>7.8337940000000001</v>
      </c>
      <c r="T870" s="45">
        <v>0.78300000000000003</v>
      </c>
      <c r="U870" s="45">
        <v>0.6</v>
      </c>
      <c r="V870" s="45">
        <f t="shared" si="26"/>
        <v>9.0592073840351978E-2</v>
      </c>
      <c r="W870" s="45">
        <f t="shared" si="27"/>
        <v>0.73698453841440004</v>
      </c>
    </row>
    <row r="871" spans="1:23" x14ac:dyDescent="0.2">
      <c r="A871" s="43">
        <v>55579</v>
      </c>
      <c r="B871" s="43">
        <v>55514</v>
      </c>
      <c r="C871" s="43">
        <v>1400</v>
      </c>
      <c r="D871" s="43">
        <v>1400</v>
      </c>
      <c r="E871" s="43" t="s">
        <v>372</v>
      </c>
      <c r="F871" s="43" t="s">
        <v>426</v>
      </c>
      <c r="G871" s="44">
        <v>0.32379324064199999</v>
      </c>
      <c r="H871" s="44">
        <v>0.13103400000000001</v>
      </c>
      <c r="I871" s="43" t="s">
        <v>405</v>
      </c>
      <c r="J871" s="43" t="s">
        <v>406</v>
      </c>
      <c r="K871" s="43">
        <v>3</v>
      </c>
      <c r="L871" s="43">
        <v>10</v>
      </c>
      <c r="M871" s="43" t="s">
        <v>407</v>
      </c>
      <c r="N871" s="43" t="s">
        <v>408</v>
      </c>
      <c r="O871" s="43" t="s">
        <v>408</v>
      </c>
      <c r="P871" s="44">
        <v>640.68637095600002</v>
      </c>
      <c r="Q871" s="44">
        <v>14104.3771447</v>
      </c>
      <c r="R871" s="45">
        <v>1.7750239999999999</v>
      </c>
      <c r="S871" s="45">
        <v>7.8337940000000001</v>
      </c>
      <c r="T871" s="45">
        <v>0.78300000000000003</v>
      </c>
      <c r="U871" s="45">
        <v>0.6</v>
      </c>
      <c r="V871" s="45">
        <f t="shared" si="26"/>
        <v>5.0471703375072001E-2</v>
      </c>
      <c r="W871" s="45">
        <f t="shared" si="27"/>
        <v>0.41059734519840002</v>
      </c>
    </row>
    <row r="872" spans="1:23" x14ac:dyDescent="0.2">
      <c r="A872" s="43">
        <v>55580</v>
      </c>
      <c r="B872" s="43">
        <v>55515</v>
      </c>
      <c r="C872" s="43">
        <v>1400</v>
      </c>
      <c r="D872" s="43">
        <v>1400</v>
      </c>
      <c r="E872" s="43" t="s">
        <v>372</v>
      </c>
      <c r="F872" s="43" t="s">
        <v>426</v>
      </c>
      <c r="G872" s="44">
        <v>3.4435921823400002</v>
      </c>
      <c r="H872" s="44">
        <v>1.39357</v>
      </c>
      <c r="I872" s="43" t="s">
        <v>405</v>
      </c>
      <c r="J872" s="43" t="s">
        <v>406</v>
      </c>
      <c r="K872" s="43">
        <v>3</v>
      </c>
      <c r="L872" s="43">
        <v>10</v>
      </c>
      <c r="M872" s="43" t="s">
        <v>407</v>
      </c>
      <c r="N872" s="43" t="s">
        <v>408</v>
      </c>
      <c r="O872" s="43" t="s">
        <v>408</v>
      </c>
      <c r="P872" s="44">
        <v>3952.09811408</v>
      </c>
      <c r="Q872" s="44">
        <v>150002.275452</v>
      </c>
      <c r="R872" s="45">
        <v>1.7750239999999999</v>
      </c>
      <c r="S872" s="45">
        <v>7.8337940000000001</v>
      </c>
      <c r="T872" s="45">
        <v>0.78300000000000003</v>
      </c>
      <c r="U872" s="45">
        <v>0.6</v>
      </c>
      <c r="V872" s="45">
        <f t="shared" si="26"/>
        <v>0.53677558246255985</v>
      </c>
      <c r="W872" s="45">
        <f t="shared" si="27"/>
        <v>4.3667761218320003</v>
      </c>
    </row>
    <row r="873" spans="1:23" x14ac:dyDescent="0.2">
      <c r="A873" s="43">
        <v>55581</v>
      </c>
      <c r="B873" s="43">
        <v>55516</v>
      </c>
      <c r="C873" s="43">
        <v>1400</v>
      </c>
      <c r="D873" s="43">
        <v>1400</v>
      </c>
      <c r="E873" s="43" t="s">
        <v>372</v>
      </c>
      <c r="F873" s="43" t="s">
        <v>426</v>
      </c>
      <c r="G873" s="44">
        <v>9.5852554486899999E-2</v>
      </c>
      <c r="H873" s="44">
        <v>3.8790199999999997E-2</v>
      </c>
      <c r="I873" s="43" t="s">
        <v>405</v>
      </c>
      <c r="J873" s="43" t="s">
        <v>406</v>
      </c>
      <c r="K873" s="43">
        <v>3</v>
      </c>
      <c r="L873" s="43">
        <v>10</v>
      </c>
      <c r="M873" s="43" t="s">
        <v>407</v>
      </c>
      <c r="N873" s="43" t="s">
        <v>408</v>
      </c>
      <c r="O873" s="43" t="s">
        <v>408</v>
      </c>
      <c r="P873" s="44">
        <v>372.20396825799997</v>
      </c>
      <c r="Q873" s="44">
        <v>4175.3205721200002</v>
      </c>
      <c r="R873" s="45">
        <v>1.7750239999999999</v>
      </c>
      <c r="S873" s="45">
        <v>7.8337940000000001</v>
      </c>
      <c r="T873" s="45">
        <v>0.78300000000000003</v>
      </c>
      <c r="U873" s="45">
        <v>0.6</v>
      </c>
      <c r="V873" s="45">
        <f t="shared" si="26"/>
        <v>1.4941217304361598E-2</v>
      </c>
      <c r="W873" s="45">
        <f t="shared" si="27"/>
        <v>0.12154977440752</v>
      </c>
    </row>
    <row r="874" spans="1:23" x14ac:dyDescent="0.2">
      <c r="A874" s="43">
        <v>55582</v>
      </c>
      <c r="B874" s="43">
        <v>55517</v>
      </c>
      <c r="C874" s="43">
        <v>1400</v>
      </c>
      <c r="D874" s="43">
        <v>1400</v>
      </c>
      <c r="E874" s="43" t="s">
        <v>372</v>
      </c>
      <c r="F874" s="43" t="s">
        <v>426</v>
      </c>
      <c r="G874" s="44">
        <v>0.79358492388299995</v>
      </c>
      <c r="H874" s="44">
        <v>0.32115199999999999</v>
      </c>
      <c r="I874" s="43" t="s">
        <v>405</v>
      </c>
      <c r="J874" s="43" t="s">
        <v>406</v>
      </c>
      <c r="K874" s="43">
        <v>3</v>
      </c>
      <c r="L874" s="43">
        <v>10</v>
      </c>
      <c r="M874" s="43" t="s">
        <v>407</v>
      </c>
      <c r="N874" s="43" t="s">
        <v>408</v>
      </c>
      <c r="O874" s="43" t="s">
        <v>408</v>
      </c>
      <c r="P874" s="44">
        <v>2842.6774833700001</v>
      </c>
      <c r="Q874" s="44">
        <v>34568.4210102</v>
      </c>
      <c r="R874" s="45">
        <v>1.7750239999999999</v>
      </c>
      <c r="S874" s="45">
        <v>7.8337940000000001</v>
      </c>
      <c r="T874" s="45">
        <v>0.78300000000000003</v>
      </c>
      <c r="U874" s="45">
        <v>0.6</v>
      </c>
      <c r="V874" s="45">
        <f t="shared" si="26"/>
        <v>0.12370139415961598</v>
      </c>
      <c r="W874" s="45">
        <f t="shared" si="27"/>
        <v>1.0063354442752002</v>
      </c>
    </row>
    <row r="875" spans="1:23" x14ac:dyDescent="0.2">
      <c r="A875" s="43">
        <v>55583</v>
      </c>
      <c r="B875" s="43">
        <v>55518</v>
      </c>
      <c r="C875" s="43">
        <v>1400</v>
      </c>
      <c r="D875" s="43">
        <v>1400</v>
      </c>
      <c r="E875" s="43" t="s">
        <v>372</v>
      </c>
      <c r="F875" s="43" t="s">
        <v>426</v>
      </c>
      <c r="G875" s="44">
        <v>0.75871190164400004</v>
      </c>
      <c r="H875" s="44">
        <v>0.30703999999999998</v>
      </c>
      <c r="I875" s="43" t="s">
        <v>405</v>
      </c>
      <c r="J875" s="43" t="s">
        <v>406</v>
      </c>
      <c r="K875" s="43">
        <v>3</v>
      </c>
      <c r="L875" s="43">
        <v>10</v>
      </c>
      <c r="M875" s="43" t="s">
        <v>407</v>
      </c>
      <c r="N875" s="43" t="s">
        <v>408</v>
      </c>
      <c r="O875" s="43" t="s">
        <v>408</v>
      </c>
      <c r="P875" s="44">
        <v>2312.8186222899999</v>
      </c>
      <c r="Q875" s="44">
        <v>33049.358237799999</v>
      </c>
      <c r="R875" s="45">
        <v>1.7750239999999999</v>
      </c>
      <c r="S875" s="45">
        <v>7.8337940000000001</v>
      </c>
      <c r="T875" s="45">
        <v>0.78300000000000003</v>
      </c>
      <c r="U875" s="45">
        <v>0.6</v>
      </c>
      <c r="V875" s="45">
        <f t="shared" si="26"/>
        <v>0.11826573106431996</v>
      </c>
      <c r="W875" s="45">
        <f t="shared" si="27"/>
        <v>0.96211524390399994</v>
      </c>
    </row>
    <row r="876" spans="1:23" x14ac:dyDescent="0.2">
      <c r="A876" s="43">
        <v>55585</v>
      </c>
      <c r="B876" s="43">
        <v>55520</v>
      </c>
      <c r="C876" s="43">
        <v>1400</v>
      </c>
      <c r="D876" s="43">
        <v>1400</v>
      </c>
      <c r="E876" s="43" t="s">
        <v>372</v>
      </c>
      <c r="F876" s="43" t="s">
        <v>426</v>
      </c>
      <c r="G876" s="44">
        <v>5.1674921862199998E-2</v>
      </c>
      <c r="H876" s="44">
        <v>2.0912099999999999E-2</v>
      </c>
      <c r="I876" s="43" t="s">
        <v>405</v>
      </c>
      <c r="J876" s="43" t="s">
        <v>406</v>
      </c>
      <c r="K876" s="43">
        <v>3</v>
      </c>
      <c r="L876" s="43">
        <v>10</v>
      </c>
      <c r="M876" s="43" t="s">
        <v>407</v>
      </c>
      <c r="N876" s="43" t="s">
        <v>408</v>
      </c>
      <c r="O876" s="43" t="s">
        <v>408</v>
      </c>
      <c r="P876" s="44">
        <v>508.41570665199998</v>
      </c>
      <c r="Q876" s="44">
        <v>2250.95059249</v>
      </c>
      <c r="R876" s="45">
        <v>1.7750239999999999</v>
      </c>
      <c r="S876" s="45">
        <v>7.8337940000000001</v>
      </c>
      <c r="T876" s="45">
        <v>0.78300000000000003</v>
      </c>
      <c r="U876" s="45">
        <v>0.6</v>
      </c>
      <c r="V876" s="45">
        <f t="shared" si="26"/>
        <v>8.0549270277167993E-3</v>
      </c>
      <c r="W876" s="45">
        <f t="shared" si="27"/>
        <v>6.5528433402959996E-2</v>
      </c>
    </row>
    <row r="877" spans="1:23" x14ac:dyDescent="0.2">
      <c r="A877" s="43">
        <v>55586</v>
      </c>
      <c r="B877" s="43">
        <v>55521</v>
      </c>
      <c r="C877" s="43">
        <v>1400</v>
      </c>
      <c r="D877" s="43">
        <v>1400</v>
      </c>
      <c r="E877" s="43" t="s">
        <v>372</v>
      </c>
      <c r="F877" s="43" t="s">
        <v>426</v>
      </c>
      <c r="G877" s="44">
        <v>0.272444048291</v>
      </c>
      <c r="H877" s="44">
        <v>0.110254</v>
      </c>
      <c r="I877" s="43" t="s">
        <v>405</v>
      </c>
      <c r="J877" s="43" t="s">
        <v>406</v>
      </c>
      <c r="K877" s="43">
        <v>3</v>
      </c>
      <c r="L877" s="43">
        <v>10</v>
      </c>
      <c r="M877" s="43" t="s">
        <v>407</v>
      </c>
      <c r="N877" s="43" t="s">
        <v>408</v>
      </c>
      <c r="O877" s="43" t="s">
        <v>408</v>
      </c>
      <c r="P877" s="44">
        <v>1393.06038863</v>
      </c>
      <c r="Q877" s="44">
        <v>11867.615272999999</v>
      </c>
      <c r="R877" s="45">
        <v>1.7750239999999999</v>
      </c>
      <c r="S877" s="45">
        <v>7.8337940000000001</v>
      </c>
      <c r="T877" s="45">
        <v>0.78300000000000003</v>
      </c>
      <c r="U877" s="45">
        <v>0.6</v>
      </c>
      <c r="V877" s="45">
        <f t="shared" si="26"/>
        <v>4.2467658652831995E-2</v>
      </c>
      <c r="W877" s="45">
        <f t="shared" si="27"/>
        <v>0.34548284947040003</v>
      </c>
    </row>
    <row r="878" spans="1:23" x14ac:dyDescent="0.2">
      <c r="A878" s="43">
        <v>55587</v>
      </c>
      <c r="B878" s="43">
        <v>55522</v>
      </c>
      <c r="C878" s="43">
        <v>1400</v>
      </c>
      <c r="D878" s="43">
        <v>1400</v>
      </c>
      <c r="E878" s="43" t="s">
        <v>372</v>
      </c>
      <c r="F878" s="43" t="s">
        <v>426</v>
      </c>
      <c r="G878" s="44">
        <v>0.61982703944200002</v>
      </c>
      <c r="H878" s="44">
        <v>0.25083499999999997</v>
      </c>
      <c r="I878" s="43" t="s">
        <v>405</v>
      </c>
      <c r="J878" s="43" t="s">
        <v>406</v>
      </c>
      <c r="K878" s="43">
        <v>3</v>
      </c>
      <c r="L878" s="43">
        <v>10</v>
      </c>
      <c r="M878" s="43" t="s">
        <v>407</v>
      </c>
      <c r="N878" s="43" t="s">
        <v>408</v>
      </c>
      <c r="O878" s="43" t="s">
        <v>408</v>
      </c>
      <c r="P878" s="44">
        <v>4277.9988220799996</v>
      </c>
      <c r="Q878" s="44">
        <v>26999.557839500001</v>
      </c>
      <c r="R878" s="45">
        <v>1.7750239999999999</v>
      </c>
      <c r="S878" s="45">
        <v>7.8337940000000001</v>
      </c>
      <c r="T878" s="45">
        <v>0.78300000000000003</v>
      </c>
      <c r="U878" s="45">
        <v>0.6</v>
      </c>
      <c r="V878" s="45">
        <f t="shared" si="26"/>
        <v>9.6616677473679968E-2</v>
      </c>
      <c r="W878" s="45">
        <f t="shared" si="27"/>
        <v>0.785995887196</v>
      </c>
    </row>
    <row r="879" spans="1:23" x14ac:dyDescent="0.2">
      <c r="A879" s="43">
        <v>55590</v>
      </c>
      <c r="B879" s="43">
        <v>55525</v>
      </c>
      <c r="C879" s="43">
        <v>1400</v>
      </c>
      <c r="D879" s="43">
        <v>1400</v>
      </c>
      <c r="E879" s="43" t="s">
        <v>372</v>
      </c>
      <c r="F879" s="43" t="s">
        <v>426</v>
      </c>
      <c r="G879" s="44">
        <v>6.9655280900599997E-2</v>
      </c>
      <c r="H879" s="44">
        <v>2.8188499999999998E-2</v>
      </c>
      <c r="I879" s="43" t="s">
        <v>405</v>
      </c>
      <c r="J879" s="43" t="s">
        <v>406</v>
      </c>
      <c r="K879" s="43">
        <v>3</v>
      </c>
      <c r="L879" s="43">
        <v>10</v>
      </c>
      <c r="M879" s="43" t="s">
        <v>407</v>
      </c>
      <c r="N879" s="43" t="s">
        <v>408</v>
      </c>
      <c r="O879" s="43" t="s">
        <v>408</v>
      </c>
      <c r="P879" s="44">
        <v>940.61064021000004</v>
      </c>
      <c r="Q879" s="44">
        <v>3034.1718993</v>
      </c>
      <c r="R879" s="45">
        <v>1.7750239999999999</v>
      </c>
      <c r="S879" s="45">
        <v>7.8337940000000001</v>
      </c>
      <c r="T879" s="45">
        <v>0.78300000000000003</v>
      </c>
      <c r="U879" s="45">
        <v>0.6</v>
      </c>
      <c r="V879" s="45">
        <f t="shared" si="26"/>
        <v>1.0857652293207997E-2</v>
      </c>
      <c r="W879" s="45">
        <f t="shared" si="27"/>
        <v>8.832916086760001E-2</v>
      </c>
    </row>
    <row r="880" spans="1:23" x14ac:dyDescent="0.2">
      <c r="A880" s="43">
        <v>55595</v>
      </c>
      <c r="B880" s="43">
        <v>55530</v>
      </c>
      <c r="C880" s="43">
        <v>1400</v>
      </c>
      <c r="D880" s="43">
        <v>1400</v>
      </c>
      <c r="E880" s="43" t="s">
        <v>372</v>
      </c>
      <c r="F880" s="43" t="s">
        <v>426</v>
      </c>
      <c r="G880" s="44">
        <v>0.14583144707000001</v>
      </c>
      <c r="H880" s="44">
        <v>5.9015900000000003E-2</v>
      </c>
      <c r="I880" s="43" t="s">
        <v>405</v>
      </c>
      <c r="J880" s="43" t="s">
        <v>406</v>
      </c>
      <c r="K880" s="43">
        <v>3</v>
      </c>
      <c r="L880" s="43">
        <v>10</v>
      </c>
      <c r="M880" s="43" t="s">
        <v>407</v>
      </c>
      <c r="N880" s="43" t="s">
        <v>408</v>
      </c>
      <c r="O880" s="43" t="s">
        <v>408</v>
      </c>
      <c r="P880" s="44">
        <v>1252.67768901</v>
      </c>
      <c r="Q880" s="44">
        <v>6352.3924247000004</v>
      </c>
      <c r="R880" s="45">
        <v>1.7750239999999999</v>
      </c>
      <c r="S880" s="45">
        <v>7.8337940000000001</v>
      </c>
      <c r="T880" s="45">
        <v>0.78300000000000003</v>
      </c>
      <c r="U880" s="45">
        <v>0.6</v>
      </c>
      <c r="V880" s="45">
        <f t="shared" si="26"/>
        <v>2.2731756637307195E-2</v>
      </c>
      <c r="W880" s="45">
        <f t="shared" si="27"/>
        <v>0.18492736132984003</v>
      </c>
    </row>
    <row r="881" spans="1:23" x14ac:dyDescent="0.2">
      <c r="A881" s="43">
        <v>55596</v>
      </c>
      <c r="B881" s="43">
        <v>55531</v>
      </c>
      <c r="C881" s="43">
        <v>1400</v>
      </c>
      <c r="D881" s="43">
        <v>1400</v>
      </c>
      <c r="E881" s="43" t="s">
        <v>372</v>
      </c>
      <c r="F881" s="43" t="s">
        <v>426</v>
      </c>
      <c r="G881" s="44">
        <v>3.8549000962600002</v>
      </c>
      <c r="H881" s="44">
        <v>1.56002</v>
      </c>
      <c r="I881" s="43" t="s">
        <v>405</v>
      </c>
      <c r="J881" s="43" t="s">
        <v>406</v>
      </c>
      <c r="K881" s="43">
        <v>3</v>
      </c>
      <c r="L881" s="43">
        <v>10</v>
      </c>
      <c r="M881" s="43" t="s">
        <v>407</v>
      </c>
      <c r="N881" s="43" t="s">
        <v>408</v>
      </c>
      <c r="O881" s="43" t="s">
        <v>408</v>
      </c>
      <c r="P881" s="44">
        <v>3948.9180889700001</v>
      </c>
      <c r="Q881" s="44">
        <v>167918.77651600001</v>
      </c>
      <c r="R881" s="45">
        <v>1.7750239999999999</v>
      </c>
      <c r="S881" s="45">
        <v>7.8337940000000001</v>
      </c>
      <c r="T881" s="45">
        <v>0.78300000000000003</v>
      </c>
      <c r="U881" s="45">
        <v>0.6</v>
      </c>
      <c r="V881" s="45">
        <f t="shared" si="26"/>
        <v>0.60088882808415989</v>
      </c>
      <c r="W881" s="45">
        <f t="shared" si="27"/>
        <v>4.8883501263520008</v>
      </c>
    </row>
    <row r="882" spans="1:23" x14ac:dyDescent="0.2">
      <c r="A882" s="43">
        <v>55597</v>
      </c>
      <c r="B882" s="43">
        <v>55532</v>
      </c>
      <c r="C882" s="43">
        <v>1400</v>
      </c>
      <c r="D882" s="43">
        <v>1400</v>
      </c>
      <c r="E882" s="43" t="s">
        <v>372</v>
      </c>
      <c r="F882" s="43" t="s">
        <v>426</v>
      </c>
      <c r="G882" s="44">
        <v>1.0669405920999999</v>
      </c>
      <c r="H882" s="44">
        <v>0.43177599999999999</v>
      </c>
      <c r="I882" s="43" t="s">
        <v>405</v>
      </c>
      <c r="J882" s="43" t="s">
        <v>406</v>
      </c>
      <c r="K882" s="43">
        <v>3</v>
      </c>
      <c r="L882" s="43">
        <v>10</v>
      </c>
      <c r="M882" s="43" t="s">
        <v>407</v>
      </c>
      <c r="N882" s="43" t="s">
        <v>408</v>
      </c>
      <c r="O882" s="43" t="s">
        <v>408</v>
      </c>
      <c r="P882" s="44">
        <v>1313.75543382</v>
      </c>
      <c r="Q882" s="44">
        <v>46475.746288399998</v>
      </c>
      <c r="R882" s="45">
        <v>1.7750239999999999</v>
      </c>
      <c r="S882" s="45">
        <v>7.8337940000000001</v>
      </c>
      <c r="T882" s="45">
        <v>0.78300000000000003</v>
      </c>
      <c r="U882" s="45">
        <v>0.6</v>
      </c>
      <c r="V882" s="45">
        <f t="shared" si="26"/>
        <v>0.16631156948940795</v>
      </c>
      <c r="W882" s="45">
        <f t="shared" si="27"/>
        <v>1.3529776952576</v>
      </c>
    </row>
    <row r="883" spans="1:23" x14ac:dyDescent="0.2">
      <c r="A883" s="43">
        <v>55598</v>
      </c>
      <c r="B883" s="43">
        <v>55533</v>
      </c>
      <c r="C883" s="43">
        <v>1400</v>
      </c>
      <c r="D883" s="43">
        <v>1400</v>
      </c>
      <c r="E883" s="43" t="s">
        <v>372</v>
      </c>
      <c r="F883" s="43" t="s">
        <v>426</v>
      </c>
      <c r="G883" s="44">
        <v>0.432762441936</v>
      </c>
      <c r="H883" s="44">
        <v>0.17513300000000001</v>
      </c>
      <c r="I883" s="43" t="s">
        <v>405</v>
      </c>
      <c r="J883" s="43" t="s">
        <v>406</v>
      </c>
      <c r="K883" s="43">
        <v>3</v>
      </c>
      <c r="L883" s="43">
        <v>10</v>
      </c>
      <c r="M883" s="43" t="s">
        <v>407</v>
      </c>
      <c r="N883" s="43" t="s">
        <v>408</v>
      </c>
      <c r="O883" s="43" t="s">
        <v>408</v>
      </c>
      <c r="P883" s="44">
        <v>574.94846414999995</v>
      </c>
      <c r="Q883" s="44">
        <v>18851.056566300002</v>
      </c>
      <c r="R883" s="45">
        <v>1.7750239999999999</v>
      </c>
      <c r="S883" s="45">
        <v>7.8337940000000001</v>
      </c>
      <c r="T883" s="45">
        <v>0.78300000000000003</v>
      </c>
      <c r="U883" s="45">
        <v>0.6</v>
      </c>
      <c r="V883" s="45">
        <f t="shared" si="26"/>
        <v>6.7457765367663985E-2</v>
      </c>
      <c r="W883" s="45">
        <f t="shared" si="27"/>
        <v>0.54878233784080011</v>
      </c>
    </row>
    <row r="884" spans="1:23" x14ac:dyDescent="0.2">
      <c r="A884" s="43">
        <v>55599</v>
      </c>
      <c r="B884" s="43">
        <v>55534</v>
      </c>
      <c r="C884" s="43">
        <v>1400</v>
      </c>
      <c r="D884" s="43">
        <v>1400</v>
      </c>
      <c r="E884" s="43" t="s">
        <v>372</v>
      </c>
      <c r="F884" s="43" t="s">
        <v>426</v>
      </c>
      <c r="G884" s="44">
        <v>2.4518985478399999</v>
      </c>
      <c r="H884" s="44">
        <v>0.99224800000000002</v>
      </c>
      <c r="I884" s="43" t="s">
        <v>405</v>
      </c>
      <c r="J884" s="43" t="s">
        <v>406</v>
      </c>
      <c r="K884" s="43">
        <v>3</v>
      </c>
      <c r="L884" s="43">
        <v>10</v>
      </c>
      <c r="M884" s="43" t="s">
        <v>407</v>
      </c>
      <c r="N884" s="43" t="s">
        <v>408</v>
      </c>
      <c r="O884" s="43" t="s">
        <v>408</v>
      </c>
      <c r="P884" s="44">
        <v>5221.2659171100004</v>
      </c>
      <c r="Q884" s="44">
        <v>106804.273526</v>
      </c>
      <c r="R884" s="45">
        <v>1.7750239999999999</v>
      </c>
      <c r="S884" s="45">
        <v>7.8337940000000001</v>
      </c>
      <c r="T884" s="45">
        <v>0.78300000000000003</v>
      </c>
      <c r="U884" s="45">
        <v>0.6</v>
      </c>
      <c r="V884" s="45">
        <f t="shared" si="26"/>
        <v>0.38219429102758395</v>
      </c>
      <c r="W884" s="45">
        <f t="shared" si="27"/>
        <v>3.1092265715648004</v>
      </c>
    </row>
    <row r="885" spans="1:23" x14ac:dyDescent="0.2">
      <c r="A885" s="43">
        <v>55600</v>
      </c>
      <c r="B885" s="43">
        <v>55535</v>
      </c>
      <c r="C885" s="43">
        <v>1400</v>
      </c>
      <c r="D885" s="43">
        <v>1400</v>
      </c>
      <c r="E885" s="43" t="s">
        <v>372</v>
      </c>
      <c r="F885" s="43" t="s">
        <v>426</v>
      </c>
      <c r="G885" s="44">
        <v>0.66774344100299998</v>
      </c>
      <c r="H885" s="44">
        <v>0.27022600000000002</v>
      </c>
      <c r="I885" s="43" t="s">
        <v>405</v>
      </c>
      <c r="J885" s="43" t="s">
        <v>406</v>
      </c>
      <c r="K885" s="43">
        <v>3</v>
      </c>
      <c r="L885" s="43">
        <v>10</v>
      </c>
      <c r="M885" s="43" t="s">
        <v>407</v>
      </c>
      <c r="N885" s="43" t="s">
        <v>408</v>
      </c>
      <c r="O885" s="43" t="s">
        <v>408</v>
      </c>
      <c r="P885" s="44">
        <v>2109.3298559999998</v>
      </c>
      <c r="Q885" s="44">
        <v>29086.7879426</v>
      </c>
      <c r="R885" s="45">
        <v>1.7750239999999999</v>
      </c>
      <c r="S885" s="45">
        <v>7.8337940000000001</v>
      </c>
      <c r="T885" s="45">
        <v>0.78300000000000003</v>
      </c>
      <c r="U885" s="45">
        <v>0.6</v>
      </c>
      <c r="V885" s="45">
        <f t="shared" si="26"/>
        <v>0.10408570688700799</v>
      </c>
      <c r="W885" s="45">
        <f t="shared" si="27"/>
        <v>0.84675792697760022</v>
      </c>
    </row>
    <row r="886" spans="1:23" x14ac:dyDescent="0.2">
      <c r="A886" s="43">
        <v>55601</v>
      </c>
      <c r="B886" s="43">
        <v>55536</v>
      </c>
      <c r="C886" s="43">
        <v>1400</v>
      </c>
      <c r="D886" s="43">
        <v>1400</v>
      </c>
      <c r="E886" s="43" t="s">
        <v>372</v>
      </c>
      <c r="F886" s="43" t="s">
        <v>426</v>
      </c>
      <c r="G886" s="44">
        <v>0.86956827758900002</v>
      </c>
      <c r="H886" s="44">
        <v>0.35190199999999999</v>
      </c>
      <c r="I886" s="43" t="s">
        <v>405</v>
      </c>
      <c r="J886" s="43" t="s">
        <v>406</v>
      </c>
      <c r="K886" s="43">
        <v>3</v>
      </c>
      <c r="L886" s="43">
        <v>10</v>
      </c>
      <c r="M886" s="43" t="s">
        <v>407</v>
      </c>
      <c r="N886" s="43" t="s">
        <v>408</v>
      </c>
      <c r="O886" s="43" t="s">
        <v>408</v>
      </c>
      <c r="P886" s="44">
        <v>2057.0627233999999</v>
      </c>
      <c r="Q886" s="44">
        <v>37878.242658399999</v>
      </c>
      <c r="R886" s="45">
        <v>1.7750239999999999</v>
      </c>
      <c r="S886" s="45">
        <v>7.8337940000000001</v>
      </c>
      <c r="T886" s="45">
        <v>0.78300000000000003</v>
      </c>
      <c r="U886" s="45">
        <v>0.6</v>
      </c>
      <c r="V886" s="45">
        <f t="shared" si="26"/>
        <v>0.13554568555561597</v>
      </c>
      <c r="W886" s="45">
        <f t="shared" si="27"/>
        <v>1.1026911104752</v>
      </c>
    </row>
    <row r="887" spans="1:23" x14ac:dyDescent="0.2">
      <c r="A887" s="43">
        <v>55602</v>
      </c>
      <c r="B887" s="43">
        <v>55537</v>
      </c>
      <c r="C887" s="43">
        <v>1480</v>
      </c>
      <c r="D887" s="43">
        <v>1480</v>
      </c>
      <c r="E887" s="43" t="s">
        <v>372</v>
      </c>
      <c r="F887" s="43" t="s">
        <v>426</v>
      </c>
      <c r="G887" s="44">
        <v>0.57318756736700005</v>
      </c>
      <c r="H887" s="44">
        <v>0.231961</v>
      </c>
      <c r="I887" s="43" t="s">
        <v>405</v>
      </c>
      <c r="J887" s="43" t="s">
        <v>406</v>
      </c>
      <c r="K887" s="43">
        <v>23</v>
      </c>
      <c r="L887" s="43">
        <v>10</v>
      </c>
      <c r="M887" s="43" t="s">
        <v>407</v>
      </c>
      <c r="N887" s="43" t="s">
        <v>635</v>
      </c>
      <c r="O887" s="43" t="s">
        <v>603</v>
      </c>
      <c r="P887" s="44">
        <v>2585.4078636200002</v>
      </c>
      <c r="Q887" s="44">
        <v>24967.950562400001</v>
      </c>
      <c r="R887" s="45">
        <v>1.167327</v>
      </c>
      <c r="S887" s="45">
        <v>27.220782</v>
      </c>
      <c r="T887" s="45">
        <v>0.78300000000000003</v>
      </c>
      <c r="U887" s="45">
        <v>0.6</v>
      </c>
      <c r="V887" s="45">
        <f t="shared" si="26"/>
        <v>5.8758031399598988E-2</v>
      </c>
      <c r="W887" s="45">
        <f t="shared" si="27"/>
        <v>2.5256639254008002</v>
      </c>
    </row>
    <row r="888" spans="1:23" x14ac:dyDescent="0.2">
      <c r="A888" s="43">
        <v>55605</v>
      </c>
      <c r="B888" s="43">
        <v>55540</v>
      </c>
      <c r="C888" s="43">
        <v>1550</v>
      </c>
      <c r="D888" s="43">
        <v>1550</v>
      </c>
      <c r="E888" s="43" t="s">
        <v>372</v>
      </c>
      <c r="F888" s="43" t="s">
        <v>426</v>
      </c>
      <c r="G888" s="44">
        <v>0.44887444198499998</v>
      </c>
      <c r="H888" s="44">
        <v>0.18165300000000001</v>
      </c>
      <c r="I888" s="43" t="s">
        <v>405</v>
      </c>
      <c r="J888" s="43" t="s">
        <v>406</v>
      </c>
      <c r="K888" s="43">
        <v>22</v>
      </c>
      <c r="L888" s="43">
        <v>10</v>
      </c>
      <c r="M888" s="43" t="s">
        <v>407</v>
      </c>
      <c r="N888" s="43" t="s">
        <v>489</v>
      </c>
      <c r="O888" s="43" t="s">
        <v>490</v>
      </c>
      <c r="P888" s="44">
        <v>1260.9941928999999</v>
      </c>
      <c r="Q888" s="44">
        <v>19552.892480999999</v>
      </c>
      <c r="R888" s="45">
        <v>1.769803</v>
      </c>
      <c r="S888" s="45">
        <v>7.8932630000000001</v>
      </c>
      <c r="T888" s="45">
        <v>0.78300000000000003</v>
      </c>
      <c r="U888" s="45">
        <v>0.6</v>
      </c>
      <c r="V888" s="45">
        <f t="shared" si="26"/>
        <v>6.9763335285903005E-2</v>
      </c>
      <c r="W888" s="45">
        <f t="shared" si="27"/>
        <v>0.5735339614956001</v>
      </c>
    </row>
    <row r="889" spans="1:23" x14ac:dyDescent="0.2">
      <c r="A889" s="43">
        <v>55619</v>
      </c>
      <c r="B889" s="43">
        <v>55554</v>
      </c>
      <c r="C889" s="43">
        <v>1700</v>
      </c>
      <c r="D889" s="43">
        <v>1700</v>
      </c>
      <c r="E889" s="43" t="s">
        <v>372</v>
      </c>
      <c r="F889" s="43" t="s">
        <v>426</v>
      </c>
      <c r="G889" s="44">
        <v>0.228412412328</v>
      </c>
      <c r="H889" s="44">
        <v>9.2435199999999995E-2</v>
      </c>
      <c r="I889" s="43" t="s">
        <v>405</v>
      </c>
      <c r="J889" s="43" t="s">
        <v>406</v>
      </c>
      <c r="K889" s="43">
        <v>3</v>
      </c>
      <c r="L889" s="43">
        <v>10</v>
      </c>
      <c r="M889" s="43" t="s">
        <v>407</v>
      </c>
      <c r="N889" s="43" t="s">
        <v>450</v>
      </c>
      <c r="O889" s="43" t="s">
        <v>408</v>
      </c>
      <c r="P889" s="44">
        <v>611.95466911699998</v>
      </c>
      <c r="Q889" s="44">
        <v>9949.6048824600002</v>
      </c>
      <c r="R889" s="45">
        <v>1.7750239999999999</v>
      </c>
      <c r="S889" s="45">
        <v>7.8337940000000001</v>
      </c>
      <c r="T889" s="45">
        <v>0.78300000000000003</v>
      </c>
      <c r="U889" s="45">
        <v>0.6</v>
      </c>
      <c r="V889" s="45">
        <f t="shared" si="26"/>
        <v>3.5604209562521597E-2</v>
      </c>
      <c r="W889" s="45">
        <f t="shared" si="27"/>
        <v>0.28964732605951998</v>
      </c>
    </row>
    <row r="890" spans="1:23" x14ac:dyDescent="0.2">
      <c r="A890" s="43">
        <v>55621</v>
      </c>
      <c r="B890" s="43">
        <v>55556</v>
      </c>
      <c r="C890" s="43">
        <v>1700</v>
      </c>
      <c r="D890" s="43">
        <v>1700</v>
      </c>
      <c r="E890" s="43" t="s">
        <v>372</v>
      </c>
      <c r="F890" s="43" t="s">
        <v>426</v>
      </c>
      <c r="G890" s="44">
        <v>0.40019709279999999</v>
      </c>
      <c r="H890" s="44">
        <v>0.16195399999999999</v>
      </c>
      <c r="I890" s="43" t="s">
        <v>405</v>
      </c>
      <c r="J890" s="43" t="s">
        <v>406</v>
      </c>
      <c r="K890" s="43">
        <v>3</v>
      </c>
      <c r="L890" s="43">
        <v>10</v>
      </c>
      <c r="M890" s="43" t="s">
        <v>407</v>
      </c>
      <c r="N890" s="43" t="s">
        <v>450</v>
      </c>
      <c r="O890" s="43" t="s">
        <v>408</v>
      </c>
      <c r="P890" s="44">
        <v>735.66297634399996</v>
      </c>
      <c r="Q890" s="44">
        <v>17432.515632099999</v>
      </c>
      <c r="R890" s="45">
        <v>1.7750239999999999</v>
      </c>
      <c r="S890" s="45">
        <v>7.8337940000000001</v>
      </c>
      <c r="T890" s="45">
        <v>0.78300000000000003</v>
      </c>
      <c r="U890" s="45">
        <v>0.6</v>
      </c>
      <c r="V890" s="45">
        <f t="shared" si="26"/>
        <v>6.2381475406431991E-2</v>
      </c>
      <c r="W890" s="45">
        <f t="shared" si="27"/>
        <v>0.50748570939040005</v>
      </c>
    </row>
    <row r="891" spans="1:23" x14ac:dyDescent="0.2">
      <c r="A891" s="43">
        <v>55624</v>
      </c>
      <c r="B891" s="43">
        <v>55559</v>
      </c>
      <c r="C891" s="43">
        <v>1700</v>
      </c>
      <c r="D891" s="43">
        <v>1700</v>
      </c>
      <c r="E891" s="43" t="s">
        <v>372</v>
      </c>
      <c r="F891" s="43" t="s">
        <v>426</v>
      </c>
      <c r="G891" s="44">
        <v>0.41676583680700002</v>
      </c>
      <c r="H891" s="44">
        <v>0.168659</v>
      </c>
      <c r="I891" s="43" t="s">
        <v>405</v>
      </c>
      <c r="J891" s="43" t="s">
        <v>406</v>
      </c>
      <c r="K891" s="43">
        <v>3</v>
      </c>
      <c r="L891" s="43">
        <v>10</v>
      </c>
      <c r="M891" s="43" t="s">
        <v>407</v>
      </c>
      <c r="N891" s="43" t="s">
        <v>450</v>
      </c>
      <c r="O891" s="43" t="s">
        <v>408</v>
      </c>
      <c r="P891" s="44">
        <v>2750.5634823800001</v>
      </c>
      <c r="Q891" s="44">
        <v>18154.247234099999</v>
      </c>
      <c r="R891" s="45">
        <v>1.7750239999999999</v>
      </c>
      <c r="S891" s="45">
        <v>7.8337940000000001</v>
      </c>
      <c r="T891" s="45">
        <v>0.78300000000000003</v>
      </c>
      <c r="U891" s="45">
        <v>0.6</v>
      </c>
      <c r="V891" s="45">
        <f t="shared" si="26"/>
        <v>6.4964108701071985E-2</v>
      </c>
      <c r="W891" s="45">
        <f t="shared" si="27"/>
        <v>0.52849594489840002</v>
      </c>
    </row>
    <row r="892" spans="1:23" x14ac:dyDescent="0.2">
      <c r="A892" s="43">
        <v>55636</v>
      </c>
      <c r="B892" s="43">
        <v>55571</v>
      </c>
      <c r="C892" s="43">
        <v>1700</v>
      </c>
      <c r="D892" s="43">
        <v>1700</v>
      </c>
      <c r="E892" s="43" t="s">
        <v>372</v>
      </c>
      <c r="F892" s="43" t="s">
        <v>426</v>
      </c>
      <c r="G892" s="44">
        <v>0.21080052994000001</v>
      </c>
      <c r="H892" s="44">
        <v>8.5307900000000006E-2</v>
      </c>
      <c r="I892" s="43" t="s">
        <v>405</v>
      </c>
      <c r="J892" s="43" t="s">
        <v>406</v>
      </c>
      <c r="K892" s="43">
        <v>3</v>
      </c>
      <c r="L892" s="43">
        <v>10</v>
      </c>
      <c r="M892" s="43" t="s">
        <v>407</v>
      </c>
      <c r="N892" s="43" t="s">
        <v>450</v>
      </c>
      <c r="O892" s="43" t="s">
        <v>408</v>
      </c>
      <c r="P892" s="44">
        <v>630.23973181400004</v>
      </c>
      <c r="Q892" s="44">
        <v>9182.4343543600007</v>
      </c>
      <c r="R892" s="45">
        <v>1.7750239999999999</v>
      </c>
      <c r="S892" s="45">
        <v>7.8337940000000001</v>
      </c>
      <c r="T892" s="45">
        <v>0.78300000000000003</v>
      </c>
      <c r="U892" s="45">
        <v>0.6</v>
      </c>
      <c r="V892" s="45">
        <f t="shared" si="26"/>
        <v>3.2858914666043196E-2</v>
      </c>
      <c r="W892" s="45">
        <f t="shared" si="27"/>
        <v>0.26731380606904004</v>
      </c>
    </row>
    <row r="893" spans="1:23" x14ac:dyDescent="0.2">
      <c r="A893" s="43">
        <v>55641</v>
      </c>
      <c r="B893" s="43">
        <v>55576</v>
      </c>
      <c r="C893" s="43">
        <v>1700</v>
      </c>
      <c r="D893" s="43">
        <v>1700</v>
      </c>
      <c r="E893" s="43" t="s">
        <v>372</v>
      </c>
      <c r="F893" s="43" t="s">
        <v>426</v>
      </c>
      <c r="G893" s="44">
        <v>0.25998997580799998</v>
      </c>
      <c r="H893" s="44">
        <v>0.105214</v>
      </c>
      <c r="I893" s="43" t="s">
        <v>405</v>
      </c>
      <c r="J893" s="43" t="s">
        <v>406</v>
      </c>
      <c r="K893" s="43">
        <v>3</v>
      </c>
      <c r="L893" s="43">
        <v>10</v>
      </c>
      <c r="M893" s="43" t="s">
        <v>407</v>
      </c>
      <c r="N893" s="43" t="s">
        <v>450</v>
      </c>
      <c r="O893" s="43" t="s">
        <v>408</v>
      </c>
      <c r="P893" s="44">
        <v>684.50479505999999</v>
      </c>
      <c r="Q893" s="44">
        <v>11325.1180456</v>
      </c>
      <c r="R893" s="45">
        <v>1.7750239999999999</v>
      </c>
      <c r="S893" s="45">
        <v>7.8337940000000001</v>
      </c>
      <c r="T893" s="45">
        <v>0.78300000000000003</v>
      </c>
      <c r="U893" s="45">
        <v>0.6</v>
      </c>
      <c r="V893" s="45">
        <f t="shared" si="26"/>
        <v>4.0526350404511996E-2</v>
      </c>
      <c r="W893" s="45">
        <f t="shared" si="27"/>
        <v>0.32968992076640002</v>
      </c>
    </row>
    <row r="894" spans="1:23" x14ac:dyDescent="0.2">
      <c r="A894" s="43">
        <v>55643</v>
      </c>
      <c r="B894" s="43">
        <v>55578</v>
      </c>
      <c r="C894" s="43">
        <v>1700</v>
      </c>
      <c r="D894" s="43">
        <v>1700</v>
      </c>
      <c r="E894" s="43" t="s">
        <v>372</v>
      </c>
      <c r="F894" s="43" t="s">
        <v>426</v>
      </c>
      <c r="G894" s="44">
        <v>0.67986049373799995</v>
      </c>
      <c r="H894" s="44">
        <v>0.27512999999999999</v>
      </c>
      <c r="I894" s="43" t="s">
        <v>405</v>
      </c>
      <c r="J894" s="43" t="s">
        <v>406</v>
      </c>
      <c r="K894" s="43">
        <v>3</v>
      </c>
      <c r="L894" s="43">
        <v>10</v>
      </c>
      <c r="M894" s="43" t="s">
        <v>407</v>
      </c>
      <c r="N894" s="43" t="s">
        <v>450</v>
      </c>
      <c r="O894" s="43" t="s">
        <v>408</v>
      </c>
      <c r="P894" s="44">
        <v>822.28348947300003</v>
      </c>
      <c r="Q894" s="44">
        <v>29614.604648500001</v>
      </c>
      <c r="R894" s="45">
        <v>1.7750239999999999</v>
      </c>
      <c r="S894" s="45">
        <v>7.8337940000000001</v>
      </c>
      <c r="T894" s="45">
        <v>0.78300000000000003</v>
      </c>
      <c r="U894" s="45">
        <v>0.6</v>
      </c>
      <c r="V894" s="45">
        <f t="shared" si="26"/>
        <v>0.10597463062703998</v>
      </c>
      <c r="W894" s="45">
        <f t="shared" si="27"/>
        <v>0.86212469728800001</v>
      </c>
    </row>
    <row r="895" spans="1:23" x14ac:dyDescent="0.2">
      <c r="A895" s="43">
        <v>55644</v>
      </c>
      <c r="B895" s="43">
        <v>55579</v>
      </c>
      <c r="C895" s="43">
        <v>1700</v>
      </c>
      <c r="D895" s="43">
        <v>1700</v>
      </c>
      <c r="E895" s="43" t="s">
        <v>372</v>
      </c>
      <c r="F895" s="43" t="s">
        <v>426</v>
      </c>
      <c r="G895" s="44">
        <v>0.12460729075300001</v>
      </c>
      <c r="H895" s="44">
        <v>5.0426800000000001E-2</v>
      </c>
      <c r="I895" s="43" t="s">
        <v>405</v>
      </c>
      <c r="J895" s="43" t="s">
        <v>406</v>
      </c>
      <c r="K895" s="43">
        <v>3</v>
      </c>
      <c r="L895" s="43">
        <v>10</v>
      </c>
      <c r="M895" s="43" t="s">
        <v>407</v>
      </c>
      <c r="N895" s="43" t="s">
        <v>450</v>
      </c>
      <c r="O895" s="43" t="s">
        <v>408</v>
      </c>
      <c r="P895" s="44">
        <v>376.64922322000001</v>
      </c>
      <c r="Q895" s="44">
        <v>5427.8718736600003</v>
      </c>
      <c r="R895" s="45">
        <v>1.7750239999999999</v>
      </c>
      <c r="S895" s="45">
        <v>7.8337940000000001</v>
      </c>
      <c r="T895" s="45">
        <v>0.78300000000000003</v>
      </c>
      <c r="U895" s="45">
        <v>0.6</v>
      </c>
      <c r="V895" s="45">
        <f t="shared" si="26"/>
        <v>1.9423405312774398E-2</v>
      </c>
      <c r="W895" s="45">
        <f t="shared" si="27"/>
        <v>0.15801326531168003</v>
      </c>
    </row>
    <row r="896" spans="1:23" x14ac:dyDescent="0.2">
      <c r="A896" s="43">
        <v>55645</v>
      </c>
      <c r="B896" s="43">
        <v>55580</v>
      </c>
      <c r="C896" s="43">
        <v>1700</v>
      </c>
      <c r="D896" s="43">
        <v>1700</v>
      </c>
      <c r="E896" s="43" t="s">
        <v>372</v>
      </c>
      <c r="F896" s="43" t="s">
        <v>426</v>
      </c>
      <c r="G896" s="44">
        <v>9.4207209124800004E-2</v>
      </c>
      <c r="H896" s="44">
        <v>3.81243E-2</v>
      </c>
      <c r="I896" s="43" t="s">
        <v>405</v>
      </c>
      <c r="J896" s="43" t="s">
        <v>406</v>
      </c>
      <c r="K896" s="43">
        <v>3</v>
      </c>
      <c r="L896" s="43">
        <v>10</v>
      </c>
      <c r="M896" s="43" t="s">
        <v>407</v>
      </c>
      <c r="N896" s="43" t="s">
        <v>450</v>
      </c>
      <c r="O896" s="43" t="s">
        <v>408</v>
      </c>
      <c r="P896" s="44">
        <v>518.80641636400003</v>
      </c>
      <c r="Q896" s="44">
        <v>4103.6496148300002</v>
      </c>
      <c r="R896" s="45">
        <v>1.7750239999999999</v>
      </c>
      <c r="S896" s="45">
        <v>7.8337940000000001</v>
      </c>
      <c r="T896" s="45">
        <v>0.78300000000000003</v>
      </c>
      <c r="U896" s="45">
        <v>0.6</v>
      </c>
      <c r="V896" s="45">
        <f t="shared" si="26"/>
        <v>1.4684725803854397E-2</v>
      </c>
      <c r="W896" s="45">
        <f t="shared" si="27"/>
        <v>0.11946316503768001</v>
      </c>
    </row>
    <row r="897" spans="1:23" x14ac:dyDescent="0.2">
      <c r="A897" s="43">
        <v>55646</v>
      </c>
      <c r="B897" s="43">
        <v>55581</v>
      </c>
      <c r="C897" s="43">
        <v>1700</v>
      </c>
      <c r="D897" s="43">
        <v>1700</v>
      </c>
      <c r="E897" s="43" t="s">
        <v>372</v>
      </c>
      <c r="F897" s="43" t="s">
        <v>426</v>
      </c>
      <c r="G897" s="44">
        <v>0.312690052148</v>
      </c>
      <c r="H897" s="44">
        <v>0.12654099999999999</v>
      </c>
      <c r="I897" s="43" t="s">
        <v>405</v>
      </c>
      <c r="J897" s="43" t="s">
        <v>406</v>
      </c>
      <c r="K897" s="43">
        <v>3</v>
      </c>
      <c r="L897" s="43">
        <v>10</v>
      </c>
      <c r="M897" s="43" t="s">
        <v>407</v>
      </c>
      <c r="N897" s="43" t="s">
        <v>450</v>
      </c>
      <c r="O897" s="43" t="s">
        <v>408</v>
      </c>
      <c r="P897" s="44">
        <v>786.392948585</v>
      </c>
      <c r="Q897" s="44">
        <v>13620.7241885</v>
      </c>
      <c r="R897" s="45">
        <v>1.7750239999999999</v>
      </c>
      <c r="S897" s="45">
        <v>7.8337940000000001</v>
      </c>
      <c r="T897" s="45">
        <v>0.78300000000000003</v>
      </c>
      <c r="U897" s="45">
        <v>0.6</v>
      </c>
      <c r="V897" s="45">
        <f t="shared" si="26"/>
        <v>4.8741088700527985E-2</v>
      </c>
      <c r="W897" s="45">
        <f t="shared" si="27"/>
        <v>0.39651845062159996</v>
      </c>
    </row>
    <row r="898" spans="1:23" x14ac:dyDescent="0.2">
      <c r="A898" s="43">
        <v>55680</v>
      </c>
      <c r="B898" s="43">
        <v>55605</v>
      </c>
      <c r="C898" s="43">
        <v>1900</v>
      </c>
      <c r="D898" s="43">
        <v>1900</v>
      </c>
      <c r="E898" s="43" t="s">
        <v>372</v>
      </c>
      <c r="F898" s="43" t="s">
        <v>426</v>
      </c>
      <c r="G898" s="44">
        <v>9.3159538720099994E-2</v>
      </c>
      <c r="H898" s="44">
        <v>3.7700299999999999E-2</v>
      </c>
      <c r="I898" s="43" t="s">
        <v>405</v>
      </c>
      <c r="J898" s="43" t="s">
        <v>406</v>
      </c>
      <c r="K898" s="43">
        <v>70</v>
      </c>
      <c r="L898" s="43">
        <v>10</v>
      </c>
      <c r="M898" s="43" t="s">
        <v>407</v>
      </c>
      <c r="N898" s="43" t="s">
        <v>410</v>
      </c>
      <c r="O898" s="43" t="s">
        <v>411</v>
      </c>
      <c r="P898" s="44">
        <v>565.41620745499995</v>
      </c>
      <c r="Q898" s="44">
        <v>4058.01327455</v>
      </c>
      <c r="R898" s="45">
        <v>0.19295699999999999</v>
      </c>
      <c r="S898" s="45">
        <v>1.1817740000000001</v>
      </c>
      <c r="T898" s="45">
        <v>0.78300000000000003</v>
      </c>
      <c r="U898" s="45">
        <v>0.6</v>
      </c>
      <c r="V898" s="45">
        <f t="shared" si="26"/>
        <v>1.5785744828006997E-3</v>
      </c>
      <c r="W898" s="45">
        <f t="shared" si="27"/>
        <v>1.7821293732880002E-2</v>
      </c>
    </row>
    <row r="899" spans="1:23" x14ac:dyDescent="0.2">
      <c r="A899" s="43">
        <v>55681</v>
      </c>
      <c r="B899" s="43">
        <v>55606</v>
      </c>
      <c r="C899" s="43">
        <v>1900</v>
      </c>
      <c r="D899" s="43">
        <v>1900</v>
      </c>
      <c r="E899" s="43" t="s">
        <v>372</v>
      </c>
      <c r="F899" s="43" t="s">
        <v>426</v>
      </c>
      <c r="G899" s="44">
        <v>1.17260772992</v>
      </c>
      <c r="H899" s="44">
        <v>0.47453800000000002</v>
      </c>
      <c r="I899" s="43" t="s">
        <v>405</v>
      </c>
      <c r="J899" s="43" t="s">
        <v>406</v>
      </c>
      <c r="K899" s="43">
        <v>70</v>
      </c>
      <c r="L899" s="43">
        <v>10</v>
      </c>
      <c r="M899" s="43" t="s">
        <v>407</v>
      </c>
      <c r="N899" s="43" t="s">
        <v>410</v>
      </c>
      <c r="O899" s="43" t="s">
        <v>411</v>
      </c>
      <c r="P899" s="44">
        <v>2083.6840330499999</v>
      </c>
      <c r="Q899" s="44">
        <v>51078.588400499997</v>
      </c>
      <c r="R899" s="45">
        <v>0.19295699999999999</v>
      </c>
      <c r="S899" s="45">
        <v>1.1817740000000001</v>
      </c>
      <c r="T899" s="45">
        <v>0.78300000000000003</v>
      </c>
      <c r="U899" s="45">
        <v>0.6</v>
      </c>
      <c r="V899" s="45">
        <f t="shared" ref="V899:V918" si="28">H899*R899*(1-T899)</f>
        <v>1.9869698063921998E-2</v>
      </c>
      <c r="W899" s="45">
        <f t="shared" ref="W899:W918" si="29">H899*S899*(1-U899)</f>
        <v>0.22431866816480006</v>
      </c>
    </row>
    <row r="900" spans="1:23" x14ac:dyDescent="0.2">
      <c r="A900" s="43">
        <v>55682</v>
      </c>
      <c r="B900" s="43">
        <v>55607</v>
      </c>
      <c r="C900" s="43">
        <v>1900</v>
      </c>
      <c r="D900" s="43">
        <v>1900</v>
      </c>
      <c r="E900" s="43" t="s">
        <v>372</v>
      </c>
      <c r="F900" s="43" t="s">
        <v>426</v>
      </c>
      <c r="G900" s="44">
        <v>1.22284453558E-2</v>
      </c>
      <c r="H900" s="44">
        <v>4.9486799999999996E-3</v>
      </c>
      <c r="I900" s="43" t="s">
        <v>405</v>
      </c>
      <c r="J900" s="43" t="s">
        <v>406</v>
      </c>
      <c r="K900" s="43">
        <v>70</v>
      </c>
      <c r="L900" s="43">
        <v>10</v>
      </c>
      <c r="M900" s="43" t="s">
        <v>407</v>
      </c>
      <c r="N900" s="43" t="s">
        <v>410</v>
      </c>
      <c r="O900" s="43" t="s">
        <v>411</v>
      </c>
      <c r="P900" s="44">
        <v>257.84049326899998</v>
      </c>
      <c r="Q900" s="44">
        <v>532.66894901499995</v>
      </c>
      <c r="R900" s="45">
        <v>0.19295699999999999</v>
      </c>
      <c r="S900" s="45">
        <v>1.1817740000000001</v>
      </c>
      <c r="T900" s="45">
        <v>0.78300000000000003</v>
      </c>
      <c r="U900" s="45">
        <v>0.6</v>
      </c>
      <c r="V900" s="45">
        <f t="shared" si="28"/>
        <v>2.0720949094691995E-4</v>
      </c>
      <c r="W900" s="45">
        <f t="shared" si="29"/>
        <v>2.3392885433280003E-3</v>
      </c>
    </row>
    <row r="901" spans="1:23" x14ac:dyDescent="0.2">
      <c r="A901" s="43">
        <v>55754</v>
      </c>
      <c r="B901" s="43">
        <v>55689</v>
      </c>
      <c r="C901" s="43">
        <v>2410</v>
      </c>
      <c r="D901" s="43">
        <v>2410</v>
      </c>
      <c r="E901" s="43" t="s">
        <v>372</v>
      </c>
      <c r="F901" s="43" t="s">
        <v>426</v>
      </c>
      <c r="G901" s="44">
        <v>1.20623002601E-4</v>
      </c>
      <c r="H901" s="44">
        <v>4.8814399999999998E-5</v>
      </c>
      <c r="I901" s="43" t="s">
        <v>405</v>
      </c>
      <c r="J901" s="43" t="s">
        <v>406</v>
      </c>
      <c r="K901" s="43">
        <v>35</v>
      </c>
      <c r="L901" s="43">
        <v>28</v>
      </c>
      <c r="M901" s="43" t="s">
        <v>451</v>
      </c>
      <c r="N901" s="43" t="s">
        <v>452</v>
      </c>
      <c r="O901" s="43" t="s">
        <v>452</v>
      </c>
      <c r="P901" s="44">
        <v>38.133694975600001</v>
      </c>
      <c r="Q901" s="44">
        <v>5.2543169759800001</v>
      </c>
      <c r="R901" s="45">
        <v>4.8305189999999998</v>
      </c>
      <c r="S901" s="45">
        <v>115.687111</v>
      </c>
      <c r="T901" s="45">
        <v>0.78300000000000003</v>
      </c>
      <c r="U901" s="45">
        <v>0.6</v>
      </c>
      <c r="V901" s="45">
        <f t="shared" si="28"/>
        <v>5.1168358408171186E-5</v>
      </c>
      <c r="W901" s="45">
        <f t="shared" si="29"/>
        <v>2.2588787644793602E-3</v>
      </c>
    </row>
    <row r="902" spans="1:23" x14ac:dyDescent="0.2">
      <c r="A902" s="43">
        <v>55755</v>
      </c>
      <c r="B902" s="43">
        <v>55690</v>
      </c>
      <c r="C902" s="43">
        <v>2410</v>
      </c>
      <c r="D902" s="43">
        <v>2410</v>
      </c>
      <c r="E902" s="43" t="s">
        <v>372</v>
      </c>
      <c r="F902" s="43" t="s">
        <v>426</v>
      </c>
      <c r="G902" s="44">
        <v>8.5921298293000006E-3</v>
      </c>
      <c r="H902" s="44">
        <v>3.4771099999999998E-3</v>
      </c>
      <c r="I902" s="43" t="s">
        <v>405</v>
      </c>
      <c r="J902" s="43" t="s">
        <v>406</v>
      </c>
      <c r="K902" s="43">
        <v>35</v>
      </c>
      <c r="L902" s="43">
        <v>28</v>
      </c>
      <c r="M902" s="43" t="s">
        <v>451</v>
      </c>
      <c r="N902" s="43" t="s">
        <v>452</v>
      </c>
      <c r="O902" s="43" t="s">
        <v>452</v>
      </c>
      <c r="P902" s="44">
        <v>324.61548946800002</v>
      </c>
      <c r="Q902" s="44">
        <v>374.27167827300002</v>
      </c>
      <c r="R902" s="45">
        <v>4.8305189999999998</v>
      </c>
      <c r="S902" s="45">
        <v>115.687111</v>
      </c>
      <c r="T902" s="45">
        <v>0.78300000000000003</v>
      </c>
      <c r="U902" s="45">
        <v>0.6</v>
      </c>
      <c r="V902" s="45">
        <f t="shared" si="28"/>
        <v>3.6447853646595293E-3</v>
      </c>
      <c r="W902" s="45">
        <f t="shared" si="29"/>
        <v>0.160902724211684</v>
      </c>
    </row>
    <row r="903" spans="1:23" x14ac:dyDescent="0.2">
      <c r="A903" s="43">
        <v>55757</v>
      </c>
      <c r="B903" s="43">
        <v>55692</v>
      </c>
      <c r="C903" s="43">
        <v>2430</v>
      </c>
      <c r="D903" s="43">
        <v>2430</v>
      </c>
      <c r="E903" s="43" t="s">
        <v>372</v>
      </c>
      <c r="F903" s="43" t="s">
        <v>426</v>
      </c>
      <c r="G903" s="44">
        <v>0.15241569267300001</v>
      </c>
      <c r="H903" s="44">
        <v>6.1680400000000003E-2</v>
      </c>
      <c r="I903" s="43" t="s">
        <v>405</v>
      </c>
      <c r="J903" s="43" t="s">
        <v>406</v>
      </c>
      <c r="K903" s="43">
        <v>37</v>
      </c>
      <c r="L903" s="43">
        <v>28</v>
      </c>
      <c r="M903" s="43" t="s">
        <v>451</v>
      </c>
      <c r="N903" s="43" t="s">
        <v>453</v>
      </c>
      <c r="O903" s="43" t="s">
        <v>454</v>
      </c>
      <c r="P903" s="44">
        <v>555.28555755299999</v>
      </c>
      <c r="Q903" s="44">
        <v>6639.2010159399997</v>
      </c>
      <c r="R903" s="45">
        <v>0.25595699999999999</v>
      </c>
      <c r="S903" s="45">
        <v>77.910511</v>
      </c>
      <c r="T903" s="45">
        <v>0.78300000000000003</v>
      </c>
      <c r="U903" s="45">
        <v>0.6</v>
      </c>
      <c r="V903" s="45">
        <f t="shared" si="28"/>
        <v>3.4258940409875992E-3</v>
      </c>
      <c r="W903" s="45">
        <f t="shared" si="29"/>
        <v>1.9222205930737601</v>
      </c>
    </row>
    <row r="904" spans="1:23" x14ac:dyDescent="0.2">
      <c r="A904" s="43">
        <v>55758</v>
      </c>
      <c r="B904" s="43">
        <v>55693</v>
      </c>
      <c r="C904" s="43">
        <v>2430</v>
      </c>
      <c r="D904" s="43">
        <v>2430</v>
      </c>
      <c r="E904" s="43" t="s">
        <v>372</v>
      </c>
      <c r="F904" s="43" t="s">
        <v>426</v>
      </c>
      <c r="G904" s="44">
        <v>0.143618907558</v>
      </c>
      <c r="H904" s="44">
        <v>5.8120499999999999E-2</v>
      </c>
      <c r="I904" s="43" t="s">
        <v>405</v>
      </c>
      <c r="J904" s="43" t="s">
        <v>406</v>
      </c>
      <c r="K904" s="43">
        <v>37</v>
      </c>
      <c r="L904" s="43">
        <v>28</v>
      </c>
      <c r="M904" s="43" t="s">
        <v>451</v>
      </c>
      <c r="N904" s="43" t="s">
        <v>453</v>
      </c>
      <c r="O904" s="43" t="s">
        <v>454</v>
      </c>
      <c r="P904" s="44">
        <v>440.776127944</v>
      </c>
      <c r="Q904" s="44">
        <v>6256.0145891000002</v>
      </c>
      <c r="R904" s="45">
        <v>0.25595699999999999</v>
      </c>
      <c r="S904" s="45">
        <v>77.910511</v>
      </c>
      <c r="T904" s="45">
        <v>0.78300000000000003</v>
      </c>
      <c r="U904" s="45">
        <v>0.6</v>
      </c>
      <c r="V904" s="45">
        <f t="shared" si="28"/>
        <v>3.2281676936144997E-3</v>
      </c>
      <c r="W904" s="45">
        <f t="shared" si="29"/>
        <v>1.8112791418301999</v>
      </c>
    </row>
    <row r="905" spans="1:23" x14ac:dyDescent="0.2">
      <c r="A905" s="43">
        <v>55794</v>
      </c>
      <c r="B905" s="43">
        <v>55729</v>
      </c>
      <c r="C905" s="43">
        <v>3200</v>
      </c>
      <c r="D905" s="43">
        <v>3200</v>
      </c>
      <c r="E905" s="43" t="s">
        <v>372</v>
      </c>
      <c r="F905" s="43" t="s">
        <v>426</v>
      </c>
      <c r="G905" s="44">
        <v>6.9981588467499994E-2</v>
      </c>
      <c r="H905" s="44">
        <v>2.8320499999999998E-2</v>
      </c>
      <c r="I905" s="43" t="s">
        <v>405</v>
      </c>
      <c r="J905" s="43" t="s">
        <v>406</v>
      </c>
      <c r="K905" s="43">
        <v>5</v>
      </c>
      <c r="L905" s="43">
        <v>30</v>
      </c>
      <c r="M905" s="43" t="s">
        <v>455</v>
      </c>
      <c r="N905" s="43" t="s">
        <v>456</v>
      </c>
      <c r="O905" s="43" t="s">
        <v>414</v>
      </c>
      <c r="P905" s="44">
        <v>244.41091740600001</v>
      </c>
      <c r="Q905" s="44">
        <v>3048.3858000599998</v>
      </c>
      <c r="R905" s="45">
        <v>9.3119999999999994E-2</v>
      </c>
      <c r="S905" s="45">
        <v>8.1290569999999995</v>
      </c>
      <c r="T905" s="45">
        <v>0.78300000000000003</v>
      </c>
      <c r="U905" s="45">
        <v>0.6</v>
      </c>
      <c r="V905" s="45">
        <f t="shared" si="28"/>
        <v>5.7227347631999992E-4</v>
      </c>
      <c r="W905" s="45">
        <f t="shared" si="29"/>
        <v>9.2087583507399998E-2</v>
      </c>
    </row>
    <row r="906" spans="1:23" x14ac:dyDescent="0.2">
      <c r="A906" s="43">
        <v>55830</v>
      </c>
      <c r="B906" s="43">
        <v>55765</v>
      </c>
      <c r="C906" s="43">
        <v>4340</v>
      </c>
      <c r="D906" s="43">
        <v>4340</v>
      </c>
      <c r="E906" s="43" t="s">
        <v>372</v>
      </c>
      <c r="F906" s="43" t="s">
        <v>426</v>
      </c>
      <c r="G906" s="44">
        <v>8.9416564217300001E-2</v>
      </c>
      <c r="H906" s="44">
        <v>3.6185599999999998E-2</v>
      </c>
      <c r="I906" s="43" t="s">
        <v>405</v>
      </c>
      <c r="J906" s="43" t="s">
        <v>406</v>
      </c>
      <c r="K906" s="43">
        <v>7</v>
      </c>
      <c r="L906" s="43">
        <v>40</v>
      </c>
      <c r="M906" s="43" t="s">
        <v>412</v>
      </c>
      <c r="N906" s="43" t="s">
        <v>415</v>
      </c>
      <c r="O906" s="43" t="s">
        <v>416</v>
      </c>
      <c r="P906" s="44">
        <v>476.33148511399997</v>
      </c>
      <c r="Q906" s="44">
        <v>3894.9699573799999</v>
      </c>
      <c r="R906" s="45">
        <v>0.115981</v>
      </c>
      <c r="S906" s="45">
        <v>7.558414</v>
      </c>
      <c r="T906" s="45">
        <v>0.78300000000000003</v>
      </c>
      <c r="U906" s="45">
        <v>0.6</v>
      </c>
      <c r="V906" s="45">
        <f t="shared" si="28"/>
        <v>9.1071472997119977E-4</v>
      </c>
      <c r="W906" s="45">
        <f t="shared" si="29"/>
        <v>0.10940229825535999</v>
      </c>
    </row>
    <row r="907" spans="1:23" x14ac:dyDescent="0.2">
      <c r="A907" s="43">
        <v>55831</v>
      </c>
      <c r="B907" s="43">
        <v>55766</v>
      </c>
      <c r="C907" s="43">
        <v>4340</v>
      </c>
      <c r="D907" s="43">
        <v>4340</v>
      </c>
      <c r="E907" s="43" t="s">
        <v>372</v>
      </c>
      <c r="F907" s="43" t="s">
        <v>426</v>
      </c>
      <c r="G907" s="44">
        <v>2.6956193462800002E-4</v>
      </c>
      <c r="H907" s="44">
        <v>1.09088E-4</v>
      </c>
      <c r="I907" s="43" t="s">
        <v>405</v>
      </c>
      <c r="J907" s="43" t="s">
        <v>406</v>
      </c>
      <c r="K907" s="43">
        <v>7</v>
      </c>
      <c r="L907" s="43">
        <v>40</v>
      </c>
      <c r="M907" s="43" t="s">
        <v>412</v>
      </c>
      <c r="N907" s="43" t="s">
        <v>415</v>
      </c>
      <c r="O907" s="43" t="s">
        <v>416</v>
      </c>
      <c r="P907" s="44">
        <v>55.551922637700002</v>
      </c>
      <c r="Q907" s="44">
        <v>11.742070904</v>
      </c>
      <c r="R907" s="45">
        <v>0.115981</v>
      </c>
      <c r="S907" s="45">
        <v>7.558414</v>
      </c>
      <c r="T907" s="45">
        <v>0.78300000000000003</v>
      </c>
      <c r="U907" s="45">
        <v>0.6</v>
      </c>
      <c r="V907" s="45">
        <f t="shared" si="28"/>
        <v>2.7455133661759997E-6</v>
      </c>
      <c r="W907" s="45">
        <f t="shared" si="29"/>
        <v>3.2981290657279998E-4</v>
      </c>
    </row>
    <row r="908" spans="1:23" x14ac:dyDescent="0.2">
      <c r="A908" s="43">
        <v>55880</v>
      </c>
      <c r="B908" s="43">
        <v>55815</v>
      </c>
      <c r="C908" s="43">
        <v>5200</v>
      </c>
      <c r="D908" s="43">
        <v>5200</v>
      </c>
      <c r="E908" s="43" t="s">
        <v>372</v>
      </c>
      <c r="F908" s="43" t="s">
        <v>426</v>
      </c>
      <c r="G908" s="44">
        <v>12.538131808099999</v>
      </c>
      <c r="H908" s="44">
        <v>5.0739999999999998</v>
      </c>
      <c r="I908" s="43" t="s">
        <v>405</v>
      </c>
      <c r="J908" s="43" t="s">
        <v>406</v>
      </c>
      <c r="K908" s="43">
        <v>9</v>
      </c>
      <c r="L908" s="43">
        <v>50</v>
      </c>
      <c r="M908" s="43" t="s">
        <v>438</v>
      </c>
      <c r="N908" s="43" t="s">
        <v>621</v>
      </c>
      <c r="O908" s="43" t="s">
        <v>440</v>
      </c>
      <c r="P908" s="44">
        <v>6517.1420133399997</v>
      </c>
      <c r="Q908" s="44">
        <v>546158.83692100004</v>
      </c>
      <c r="R908" s="45">
        <v>0.128413</v>
      </c>
      <c r="S908" s="45">
        <v>2.201031</v>
      </c>
      <c r="T908" s="45">
        <v>0.78300000000000003</v>
      </c>
      <c r="U908" s="45">
        <v>0.6</v>
      </c>
      <c r="V908" s="45">
        <f t="shared" si="28"/>
        <v>0.14139016095399998</v>
      </c>
      <c r="W908" s="45">
        <f t="shared" si="29"/>
        <v>4.4672125175999993</v>
      </c>
    </row>
    <row r="909" spans="1:23" x14ac:dyDescent="0.2">
      <c r="A909" s="43">
        <v>56068</v>
      </c>
      <c r="B909" s="43">
        <v>56003</v>
      </c>
      <c r="C909" s="43">
        <v>6300</v>
      </c>
      <c r="D909" s="43">
        <v>6300</v>
      </c>
      <c r="E909" s="43" t="s">
        <v>372</v>
      </c>
      <c r="F909" s="43" t="s">
        <v>426</v>
      </c>
      <c r="G909" s="44">
        <v>1.84787351668</v>
      </c>
      <c r="H909" s="44">
        <v>0.74780800000000003</v>
      </c>
      <c r="I909" s="43" t="s">
        <v>405</v>
      </c>
      <c r="J909" s="43" t="s">
        <v>406</v>
      </c>
      <c r="K909" s="43">
        <v>15</v>
      </c>
      <c r="L909" s="43">
        <v>60</v>
      </c>
      <c r="M909" s="43" t="s">
        <v>417</v>
      </c>
      <c r="N909" s="43" t="s">
        <v>419</v>
      </c>
      <c r="O909" s="43" t="s">
        <v>419</v>
      </c>
      <c r="P909" s="44">
        <v>4462.9005582099999</v>
      </c>
      <c r="Q909" s="44">
        <v>80493.048413199998</v>
      </c>
      <c r="R909" s="45">
        <v>0.75712800000000002</v>
      </c>
      <c r="S909" s="45">
        <v>6.8155330000000003</v>
      </c>
      <c r="T909" s="45">
        <v>0.78300000000000003</v>
      </c>
      <c r="U909" s="45">
        <v>0.6</v>
      </c>
      <c r="V909" s="45">
        <f t="shared" si="28"/>
        <v>0.122862443467008</v>
      </c>
      <c r="W909" s="45">
        <f t="shared" si="29"/>
        <v>2.0386840406656002</v>
      </c>
    </row>
    <row r="910" spans="1:23" x14ac:dyDescent="0.2">
      <c r="A910" s="43">
        <v>56332</v>
      </c>
      <c r="B910" s="43">
        <v>56267</v>
      </c>
      <c r="C910" s="43">
        <v>6460</v>
      </c>
      <c r="D910" s="43">
        <v>6460</v>
      </c>
      <c r="E910" s="43" t="s">
        <v>372</v>
      </c>
      <c r="F910" s="43" t="s">
        <v>426</v>
      </c>
      <c r="G910" s="44">
        <v>5.0758166195800002E-2</v>
      </c>
      <c r="H910" s="44">
        <v>2.05411E-2</v>
      </c>
      <c r="I910" s="43" t="s">
        <v>405</v>
      </c>
      <c r="J910" s="43" t="s">
        <v>406</v>
      </c>
      <c r="K910" s="43">
        <v>16</v>
      </c>
      <c r="L910" s="43">
        <v>60</v>
      </c>
      <c r="M910" s="43" t="s">
        <v>417</v>
      </c>
      <c r="N910" s="43" t="s">
        <v>442</v>
      </c>
      <c r="O910" s="43" t="s">
        <v>443</v>
      </c>
      <c r="P910" s="44">
        <v>334.12733591900002</v>
      </c>
      <c r="Q910" s="44">
        <v>2211.0168754000001</v>
      </c>
      <c r="R910" s="45">
        <v>0.78656000000000004</v>
      </c>
      <c r="S910" s="45">
        <v>7.079313</v>
      </c>
      <c r="T910" s="45">
        <v>0.78300000000000003</v>
      </c>
      <c r="U910" s="45">
        <v>0.6</v>
      </c>
      <c r="V910" s="45">
        <f t="shared" si="28"/>
        <v>3.5060272526719993E-3</v>
      </c>
      <c r="W910" s="45">
        <f t="shared" si="29"/>
        <v>5.8166750505720004E-2</v>
      </c>
    </row>
    <row r="911" spans="1:23" x14ac:dyDescent="0.2">
      <c r="A911" s="43">
        <v>56341</v>
      </c>
      <c r="B911" s="43">
        <v>56276</v>
      </c>
      <c r="C911" s="43">
        <v>8110</v>
      </c>
      <c r="D911" s="43">
        <v>8110</v>
      </c>
      <c r="E911" s="43" t="s">
        <v>372</v>
      </c>
      <c r="F911" s="43" t="s">
        <v>426</v>
      </c>
      <c r="G911" s="44">
        <v>7.4574388642300002</v>
      </c>
      <c r="H911" s="44">
        <v>3.0179200000000002</v>
      </c>
      <c r="I911" s="43" t="s">
        <v>405</v>
      </c>
      <c r="J911" s="43" t="s">
        <v>406</v>
      </c>
      <c r="K911" s="43">
        <v>3</v>
      </c>
      <c r="L911" s="43">
        <v>10</v>
      </c>
      <c r="M911" s="43" t="s">
        <v>407</v>
      </c>
      <c r="N911" s="43" t="s">
        <v>627</v>
      </c>
      <c r="O911" s="43" t="s">
        <v>408</v>
      </c>
      <c r="P911" s="44">
        <v>9330.6174855900008</v>
      </c>
      <c r="Q911" s="44">
        <v>324844.73754300002</v>
      </c>
      <c r="R911" s="45">
        <v>1.7750239999999999</v>
      </c>
      <c r="S911" s="45">
        <v>7.8337940000000001</v>
      </c>
      <c r="T911" s="45">
        <v>0.78300000000000003</v>
      </c>
      <c r="U911" s="45">
        <v>0.6</v>
      </c>
      <c r="V911" s="45">
        <f t="shared" si="28"/>
        <v>1.16244305332736</v>
      </c>
      <c r="W911" s="45">
        <f t="shared" si="29"/>
        <v>9.456705435392001</v>
      </c>
    </row>
    <row r="912" spans="1:23" x14ac:dyDescent="0.2">
      <c r="A912" s="43">
        <v>56345</v>
      </c>
      <c r="B912" s="43">
        <v>56280</v>
      </c>
      <c r="C912" s="43">
        <v>8140</v>
      </c>
      <c r="D912" s="43">
        <v>8140</v>
      </c>
      <c r="E912" s="43" t="s">
        <v>372</v>
      </c>
      <c r="F912" s="43" t="s">
        <v>426</v>
      </c>
      <c r="G912" s="44">
        <v>70.053817342399995</v>
      </c>
      <c r="H912" s="44">
        <v>28.349799999999998</v>
      </c>
      <c r="I912" s="43" t="s">
        <v>405</v>
      </c>
      <c r="J912" s="43" t="s">
        <v>406</v>
      </c>
      <c r="K912" s="43">
        <v>18</v>
      </c>
      <c r="L912" s="43">
        <v>10</v>
      </c>
      <c r="M912" s="43" t="s">
        <v>407</v>
      </c>
      <c r="N912" s="43" t="s">
        <v>420</v>
      </c>
      <c r="O912" s="43" t="s">
        <v>421</v>
      </c>
      <c r="P912" s="44">
        <v>36944.992001300001</v>
      </c>
      <c r="Q912" s="44">
        <v>3051532.0772699998</v>
      </c>
      <c r="R912" s="45">
        <v>0.717032</v>
      </c>
      <c r="S912" s="45">
        <v>3.4929570000000001</v>
      </c>
      <c r="T912" s="45">
        <v>0.78300000000000003</v>
      </c>
      <c r="U912" s="45">
        <v>0.6</v>
      </c>
      <c r="V912" s="45">
        <f t="shared" si="28"/>
        <v>4.4111138932111986</v>
      </c>
      <c r="W912" s="45">
        <f t="shared" si="29"/>
        <v>39.609852943440004</v>
      </c>
    </row>
    <row r="913" spans="1:23" x14ac:dyDescent="0.2">
      <c r="A913" s="43">
        <v>56346</v>
      </c>
      <c r="B913" s="43">
        <v>56281</v>
      </c>
      <c r="C913" s="43">
        <v>8140</v>
      </c>
      <c r="D913" s="43">
        <v>8140</v>
      </c>
      <c r="E913" s="43" t="s">
        <v>372</v>
      </c>
      <c r="F913" s="43" t="s">
        <v>426</v>
      </c>
      <c r="G913" s="44">
        <v>33.269305069700003</v>
      </c>
      <c r="H913" s="44">
        <v>13.4636</v>
      </c>
      <c r="I913" s="43" t="s">
        <v>405</v>
      </c>
      <c r="J913" s="43" t="s">
        <v>406</v>
      </c>
      <c r="K913" s="43">
        <v>18</v>
      </c>
      <c r="L913" s="43">
        <v>10</v>
      </c>
      <c r="M913" s="43" t="s">
        <v>407</v>
      </c>
      <c r="N913" s="43" t="s">
        <v>420</v>
      </c>
      <c r="O913" s="43" t="s">
        <v>421</v>
      </c>
      <c r="P913" s="44">
        <v>10816.498937599999</v>
      </c>
      <c r="Q913" s="44">
        <v>1449205.132</v>
      </c>
      <c r="R913" s="45">
        <v>0.717032</v>
      </c>
      <c r="S913" s="45">
        <v>3.4929570000000001</v>
      </c>
      <c r="T913" s="45">
        <v>0.78300000000000003</v>
      </c>
      <c r="U913" s="45">
        <v>0.6</v>
      </c>
      <c r="V913" s="45">
        <f t="shared" si="28"/>
        <v>2.0948815516383994</v>
      </c>
      <c r="W913" s="45">
        <f t="shared" si="29"/>
        <v>18.81111034608</v>
      </c>
    </row>
    <row r="914" spans="1:23" x14ac:dyDescent="0.2">
      <c r="A914" s="43">
        <v>56347</v>
      </c>
      <c r="B914" s="43">
        <v>56282</v>
      </c>
      <c r="C914" s="43">
        <v>8140</v>
      </c>
      <c r="D914" s="43">
        <v>8140</v>
      </c>
      <c r="E914" s="43" t="s">
        <v>372</v>
      </c>
      <c r="F914" s="43" t="s">
        <v>426</v>
      </c>
      <c r="G914" s="44">
        <v>6.2370967996799997</v>
      </c>
      <c r="H914" s="44">
        <v>2.52406</v>
      </c>
      <c r="I914" s="43" t="s">
        <v>405</v>
      </c>
      <c r="J914" s="43" t="s">
        <v>406</v>
      </c>
      <c r="K914" s="43">
        <v>18</v>
      </c>
      <c r="L914" s="43">
        <v>10</v>
      </c>
      <c r="M914" s="43" t="s">
        <v>407</v>
      </c>
      <c r="N914" s="43" t="s">
        <v>420</v>
      </c>
      <c r="O914" s="43" t="s">
        <v>421</v>
      </c>
      <c r="P914" s="44">
        <v>6885.7055884399997</v>
      </c>
      <c r="Q914" s="44">
        <v>271686.849843</v>
      </c>
      <c r="R914" s="45">
        <v>0.717032</v>
      </c>
      <c r="S914" s="45">
        <v>3.4929570000000001</v>
      </c>
      <c r="T914" s="45">
        <v>0.78300000000000003</v>
      </c>
      <c r="U914" s="45">
        <v>0.6</v>
      </c>
      <c r="V914" s="45">
        <f t="shared" si="28"/>
        <v>0.39273349841263994</v>
      </c>
      <c r="W914" s="45">
        <f t="shared" si="29"/>
        <v>3.5265732181680001</v>
      </c>
    </row>
    <row r="915" spans="1:23" x14ac:dyDescent="0.2">
      <c r="A915" s="43">
        <v>56348</v>
      </c>
      <c r="B915" s="43">
        <v>56283</v>
      </c>
      <c r="C915" s="43">
        <v>8140</v>
      </c>
      <c r="D915" s="43">
        <v>8140</v>
      </c>
      <c r="E915" s="43" t="s">
        <v>372</v>
      </c>
      <c r="F915" s="43" t="s">
        <v>426</v>
      </c>
      <c r="G915" s="44">
        <v>0.211445192891</v>
      </c>
      <c r="H915" s="44">
        <v>8.55688E-2</v>
      </c>
      <c r="I915" s="43" t="s">
        <v>405</v>
      </c>
      <c r="J915" s="43" t="s">
        <v>406</v>
      </c>
      <c r="K915" s="43">
        <v>18</v>
      </c>
      <c r="L915" s="43">
        <v>10</v>
      </c>
      <c r="M915" s="43" t="s">
        <v>407</v>
      </c>
      <c r="N915" s="43" t="s">
        <v>420</v>
      </c>
      <c r="O915" s="43" t="s">
        <v>421</v>
      </c>
      <c r="P915" s="44">
        <v>385.54734007500002</v>
      </c>
      <c r="Q915" s="44">
        <v>9210.5157601499996</v>
      </c>
      <c r="R915" s="45">
        <v>0.717032</v>
      </c>
      <c r="S915" s="45">
        <v>3.4929570000000001</v>
      </c>
      <c r="T915" s="45">
        <v>0.78300000000000003</v>
      </c>
      <c r="U915" s="45">
        <v>0.6</v>
      </c>
      <c r="V915" s="45">
        <f t="shared" si="28"/>
        <v>1.3314158212947199E-2</v>
      </c>
      <c r="W915" s="45">
        <f t="shared" si="29"/>
        <v>0.11955525557664</v>
      </c>
    </row>
    <row r="916" spans="1:23" x14ac:dyDescent="0.2">
      <c r="A916" s="43">
        <v>56350</v>
      </c>
      <c r="B916" s="43">
        <v>56285</v>
      </c>
      <c r="C916" s="43">
        <v>8140</v>
      </c>
      <c r="D916" s="43">
        <v>8140</v>
      </c>
      <c r="E916" s="43" t="s">
        <v>372</v>
      </c>
      <c r="F916" s="43" t="s">
        <v>426</v>
      </c>
      <c r="G916" s="44">
        <v>6.0996679063199999E-2</v>
      </c>
      <c r="H916" s="44">
        <v>2.4684500000000002E-2</v>
      </c>
      <c r="I916" s="43" t="s">
        <v>405</v>
      </c>
      <c r="J916" s="43" t="s">
        <v>406</v>
      </c>
      <c r="K916" s="43">
        <v>18</v>
      </c>
      <c r="L916" s="43">
        <v>10</v>
      </c>
      <c r="M916" s="43" t="s">
        <v>407</v>
      </c>
      <c r="N916" s="43" t="s">
        <v>420</v>
      </c>
      <c r="O916" s="43" t="s">
        <v>421</v>
      </c>
      <c r="P916" s="44">
        <v>340.46920811299998</v>
      </c>
      <c r="Q916" s="44">
        <v>2657.0047119400001</v>
      </c>
      <c r="R916" s="45">
        <v>0.717032</v>
      </c>
      <c r="S916" s="45">
        <v>3.4929570000000001</v>
      </c>
      <c r="T916" s="45">
        <v>0.78300000000000003</v>
      </c>
      <c r="U916" s="45">
        <v>0.6</v>
      </c>
      <c r="V916" s="45">
        <f t="shared" si="28"/>
        <v>3.8408080796679999E-3</v>
      </c>
      <c r="W916" s="45">
        <f t="shared" si="29"/>
        <v>3.4488758826600005E-2</v>
      </c>
    </row>
    <row r="917" spans="1:23" x14ac:dyDescent="0.2">
      <c r="A917" s="43">
        <v>56351</v>
      </c>
      <c r="B917" s="43">
        <v>56286</v>
      </c>
      <c r="C917" s="43">
        <v>8140</v>
      </c>
      <c r="D917" s="43">
        <v>8140</v>
      </c>
      <c r="E917" s="43" t="s">
        <v>372</v>
      </c>
      <c r="F917" s="43" t="s">
        <v>426</v>
      </c>
      <c r="G917" s="44">
        <v>7.0772173326100002E-2</v>
      </c>
      <c r="H917" s="44">
        <v>2.8640499999999999E-2</v>
      </c>
      <c r="I917" s="43" t="s">
        <v>405</v>
      </c>
      <c r="J917" s="43" t="s">
        <v>406</v>
      </c>
      <c r="K917" s="43">
        <v>18</v>
      </c>
      <c r="L917" s="43">
        <v>10</v>
      </c>
      <c r="M917" s="43" t="s">
        <v>407</v>
      </c>
      <c r="N917" s="43" t="s">
        <v>420</v>
      </c>
      <c r="O917" s="43" t="s">
        <v>421</v>
      </c>
      <c r="P917" s="44">
        <v>272.65981000300002</v>
      </c>
      <c r="Q917" s="44">
        <v>3082.8235387499999</v>
      </c>
      <c r="R917" s="45">
        <v>0.717032</v>
      </c>
      <c r="S917" s="45">
        <v>3.4929570000000001</v>
      </c>
      <c r="T917" s="45">
        <v>0.78300000000000003</v>
      </c>
      <c r="U917" s="45">
        <v>0.6</v>
      </c>
      <c r="V917" s="45">
        <f t="shared" si="28"/>
        <v>4.4563456341319991E-3</v>
      </c>
      <c r="W917" s="45">
        <f t="shared" si="29"/>
        <v>4.0016013983400003E-2</v>
      </c>
    </row>
    <row r="918" spans="1:23" x14ac:dyDescent="0.2">
      <c r="A918" s="43">
        <v>56404</v>
      </c>
      <c r="B918" s="43">
        <v>56350</v>
      </c>
      <c r="C918" s="43">
        <v>8370</v>
      </c>
      <c r="D918" s="43">
        <v>8370</v>
      </c>
      <c r="E918" s="43" t="s">
        <v>372</v>
      </c>
      <c r="F918" s="43" t="s">
        <v>426</v>
      </c>
      <c r="G918" s="44">
        <v>5.2250482902300001E-4</v>
      </c>
      <c r="H918" s="44">
        <v>2.1144999999999999E-4</v>
      </c>
      <c r="I918" s="43" t="s">
        <v>405</v>
      </c>
      <c r="J918" s="43" t="s">
        <v>406</v>
      </c>
      <c r="K918" s="43">
        <v>3</v>
      </c>
      <c r="L918" s="43">
        <v>10</v>
      </c>
      <c r="M918" s="43" t="s">
        <v>407</v>
      </c>
      <c r="N918" s="43" t="s">
        <v>636</v>
      </c>
      <c r="O918" s="43" t="s">
        <v>408</v>
      </c>
      <c r="P918" s="44">
        <v>230.39082622399999</v>
      </c>
      <c r="Q918" s="44">
        <v>22.760219311099998</v>
      </c>
      <c r="R918" s="45">
        <v>1.7750239999999999</v>
      </c>
      <c r="S918" s="45">
        <v>7.8337940000000001</v>
      </c>
      <c r="T918" s="45">
        <v>0.78300000000000003</v>
      </c>
      <c r="U918" s="45">
        <v>0.6</v>
      </c>
      <c r="V918" s="45">
        <f t="shared" si="28"/>
        <v>8.1446354981599988E-5</v>
      </c>
      <c r="W918" s="45">
        <f t="shared" si="29"/>
        <v>6.6258229652000006E-4</v>
      </c>
    </row>
    <row r="919" spans="1:23" x14ac:dyDescent="0.2">
      <c r="G919" s="51">
        <f>SUM(G2:G918)</f>
        <v>5065.0570848883326</v>
      </c>
      <c r="V919" s="45">
        <f>SUM(V2:V918)</f>
        <v>331.37708819000795</v>
      </c>
      <c r="W919" s="45">
        <f>SUM(W2:W918)</f>
        <v>3952.9419080361754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J1" workbookViewId="0">
      <selection activeCell="X2" sqref="X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0.28515625" bestFit="1" customWidth="1"/>
    <col min="4" max="4" width="8.5703125" bestFit="1" customWidth="1"/>
    <col min="5" max="5" width="5.85546875" bestFit="1" customWidth="1"/>
    <col min="6" max="6" width="6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0</v>
      </c>
      <c r="B2" s="43">
        <v>1</v>
      </c>
      <c r="C2" s="43" t="s">
        <v>402</v>
      </c>
      <c r="D2" s="43" t="s">
        <v>403</v>
      </c>
      <c r="E2" s="43"/>
      <c r="F2" s="43"/>
      <c r="G2" s="43">
        <v>4383</v>
      </c>
      <c r="H2" s="43">
        <v>4384</v>
      </c>
      <c r="I2" s="43">
        <v>4352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2.1027199999999999E-2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>N2*V2*(1-W2)</f>
        <v>8.0992612696575983E-3</v>
      </c>
    </row>
    <row r="3" spans="1:24" x14ac:dyDescent="0.2">
      <c r="A3" s="43">
        <v>0</v>
      </c>
      <c r="B3" s="43">
        <v>1</v>
      </c>
      <c r="C3" s="43" t="s">
        <v>402</v>
      </c>
      <c r="D3" s="43" t="s">
        <v>403</v>
      </c>
      <c r="E3" s="43"/>
      <c r="F3" s="43"/>
      <c r="G3" s="43">
        <v>4404</v>
      </c>
      <c r="H3" s="43">
        <v>4405</v>
      </c>
      <c r="I3" s="43">
        <v>4373</v>
      </c>
      <c r="J3" s="43">
        <v>1400</v>
      </c>
      <c r="K3" s="43">
        <v>1400</v>
      </c>
      <c r="L3" s="43" t="s">
        <v>372</v>
      </c>
      <c r="M3" s="43" t="s">
        <v>404</v>
      </c>
      <c r="N3" s="44">
        <v>3.2428699999999998E-2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>N3*V3*(1-W3)</f>
        <v>1.2490893411169598E-2</v>
      </c>
    </row>
    <row r="4" spans="1:24" x14ac:dyDescent="0.2">
      <c r="A4" s="43">
        <v>0</v>
      </c>
      <c r="B4" s="43">
        <v>1</v>
      </c>
      <c r="C4" s="43" t="s">
        <v>402</v>
      </c>
      <c r="D4" s="43" t="s">
        <v>403</v>
      </c>
      <c r="E4" s="43"/>
      <c r="F4" s="43"/>
      <c r="G4" s="43">
        <v>4691</v>
      </c>
      <c r="H4" s="43">
        <v>4692</v>
      </c>
      <c r="I4" s="43">
        <v>4660</v>
      </c>
      <c r="J4" s="43">
        <v>1411</v>
      </c>
      <c r="K4" s="43">
        <v>1411</v>
      </c>
      <c r="L4" s="43" t="s">
        <v>372</v>
      </c>
      <c r="M4" s="43" t="s">
        <v>404</v>
      </c>
      <c r="N4" s="44">
        <v>4.9165199999999999E-2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409</v>
      </c>
      <c r="U4" s="43" t="s">
        <v>408</v>
      </c>
      <c r="V4" s="45">
        <v>1.7750239999999999</v>
      </c>
      <c r="W4" s="45">
        <v>0.78300000000000003</v>
      </c>
      <c r="X4" s="45">
        <f t="shared" ref="X2:X11" si="0">N4*V4*(1-W4)</f>
        <v>1.8937461962361596E-2</v>
      </c>
    </row>
    <row r="5" spans="1:24" x14ac:dyDescent="0.2">
      <c r="A5" s="43">
        <v>0</v>
      </c>
      <c r="B5" s="43">
        <v>1</v>
      </c>
      <c r="C5" s="43" t="s">
        <v>402</v>
      </c>
      <c r="D5" s="43" t="s">
        <v>403</v>
      </c>
      <c r="E5" s="43"/>
      <c r="F5" s="43"/>
      <c r="G5" s="43">
        <v>6082</v>
      </c>
      <c r="H5" s="43">
        <v>6083</v>
      </c>
      <c r="I5" s="43">
        <v>6028</v>
      </c>
      <c r="J5" s="43">
        <v>1900</v>
      </c>
      <c r="K5" s="43">
        <v>1900</v>
      </c>
      <c r="L5" s="43" t="s">
        <v>372</v>
      </c>
      <c r="M5" s="43" t="s">
        <v>404</v>
      </c>
      <c r="N5" s="44">
        <v>0.111972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0.78300000000000003</v>
      </c>
      <c r="X5" s="45">
        <f t="shared" si="0"/>
        <v>4.6884545212679991E-3</v>
      </c>
    </row>
    <row r="6" spans="1:24" x14ac:dyDescent="0.2">
      <c r="A6" s="43">
        <v>0</v>
      </c>
      <c r="B6" s="43">
        <v>1</v>
      </c>
      <c r="C6" s="43" t="s">
        <v>402</v>
      </c>
      <c r="D6" s="43" t="s">
        <v>403</v>
      </c>
      <c r="E6" s="43"/>
      <c r="F6" s="43"/>
      <c r="G6" s="43">
        <v>17154</v>
      </c>
      <c r="H6" s="43">
        <v>17155</v>
      </c>
      <c r="I6" s="43">
        <v>17144</v>
      </c>
      <c r="J6" s="43">
        <v>4110</v>
      </c>
      <c r="K6" s="43">
        <v>4110</v>
      </c>
      <c r="L6" s="43" t="s">
        <v>372</v>
      </c>
      <c r="M6" s="43" t="s">
        <v>404</v>
      </c>
      <c r="N6" s="44">
        <v>1.6334500000000001E-5</v>
      </c>
      <c r="O6" s="43" t="s">
        <v>405</v>
      </c>
      <c r="P6" s="43" t="s">
        <v>406</v>
      </c>
      <c r="Q6" s="43">
        <v>5</v>
      </c>
      <c r="R6" s="43">
        <v>40</v>
      </c>
      <c r="S6" s="43" t="s">
        <v>412</v>
      </c>
      <c r="T6" s="43" t="s">
        <v>413</v>
      </c>
      <c r="U6" s="43" t="s">
        <v>414</v>
      </c>
      <c r="V6" s="45">
        <v>9.3119999999999994E-2</v>
      </c>
      <c r="W6" s="45">
        <v>0.78300000000000003</v>
      </c>
      <c r="X6" s="45">
        <f t="shared" si="0"/>
        <v>3.3007189487999998E-7</v>
      </c>
    </row>
    <row r="7" spans="1:24" x14ac:dyDescent="0.2">
      <c r="A7" s="43">
        <v>0</v>
      </c>
      <c r="B7" s="43">
        <v>1</v>
      </c>
      <c r="C7" s="43" t="s">
        <v>402</v>
      </c>
      <c r="D7" s="43" t="s">
        <v>403</v>
      </c>
      <c r="E7" s="43"/>
      <c r="F7" s="43"/>
      <c r="G7" s="43">
        <v>19411</v>
      </c>
      <c r="H7" s="43">
        <v>19412</v>
      </c>
      <c r="I7" s="43">
        <v>19331</v>
      </c>
      <c r="J7" s="43">
        <v>4340</v>
      </c>
      <c r="K7" s="43">
        <v>4340</v>
      </c>
      <c r="L7" s="43" t="s">
        <v>372</v>
      </c>
      <c r="M7" s="43" t="s">
        <v>404</v>
      </c>
      <c r="N7" s="44">
        <v>0.50911600000000001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0.78300000000000003</v>
      </c>
      <c r="X7" s="45">
        <f t="shared" si="0"/>
        <v>1.2813368866731999E-2</v>
      </c>
    </row>
    <row r="8" spans="1:24" x14ac:dyDescent="0.2">
      <c r="A8" s="43">
        <v>0</v>
      </c>
      <c r="B8" s="43">
        <v>1</v>
      </c>
      <c r="C8" s="43" t="s">
        <v>402</v>
      </c>
      <c r="D8" s="43" t="s">
        <v>403</v>
      </c>
      <c r="E8" s="43"/>
      <c r="F8" s="43"/>
      <c r="G8" s="43">
        <v>30198</v>
      </c>
      <c r="H8" s="43">
        <v>30199</v>
      </c>
      <c r="I8" s="43">
        <v>30199</v>
      </c>
      <c r="J8" s="43">
        <v>6210</v>
      </c>
      <c r="K8" s="43">
        <v>6210</v>
      </c>
      <c r="L8" s="43" t="s">
        <v>372</v>
      </c>
      <c r="M8" s="43" t="s">
        <v>404</v>
      </c>
      <c r="N8" s="44">
        <v>3.9574699999999997E-2</v>
      </c>
      <c r="O8" s="43" t="s">
        <v>405</v>
      </c>
      <c r="P8" s="43" t="s">
        <v>406</v>
      </c>
      <c r="Q8" s="43">
        <v>14</v>
      </c>
      <c r="R8" s="43">
        <v>60</v>
      </c>
      <c r="S8" s="43" t="s">
        <v>417</v>
      </c>
      <c r="T8" s="43" t="s">
        <v>418</v>
      </c>
      <c r="U8" s="43" t="s">
        <v>418</v>
      </c>
      <c r="V8" s="45">
        <v>0.44770799999999999</v>
      </c>
      <c r="W8" s="45">
        <v>0.78300000000000003</v>
      </c>
      <c r="X8" s="45">
        <f t="shared" si="0"/>
        <v>3.8447864239091992E-3</v>
      </c>
    </row>
    <row r="9" spans="1:24" x14ac:dyDescent="0.2">
      <c r="A9" s="43">
        <v>0</v>
      </c>
      <c r="B9" s="43">
        <v>1</v>
      </c>
      <c r="C9" s="43" t="s">
        <v>402</v>
      </c>
      <c r="D9" s="43" t="s">
        <v>403</v>
      </c>
      <c r="E9" s="43"/>
      <c r="F9" s="43"/>
      <c r="G9" s="43">
        <v>30199</v>
      </c>
      <c r="H9" s="43">
        <v>30200</v>
      </c>
      <c r="I9" s="43">
        <v>30200</v>
      </c>
      <c r="J9" s="43">
        <v>6210</v>
      </c>
      <c r="K9" s="43">
        <v>6210</v>
      </c>
      <c r="L9" s="43" t="s">
        <v>372</v>
      </c>
      <c r="M9" s="43" t="s">
        <v>404</v>
      </c>
      <c r="N9" s="44">
        <v>3.5676300000000001E-2</v>
      </c>
      <c r="O9" s="43" t="s">
        <v>405</v>
      </c>
      <c r="P9" s="43" t="s">
        <v>406</v>
      </c>
      <c r="Q9" s="43">
        <v>14</v>
      </c>
      <c r="R9" s="43">
        <v>60</v>
      </c>
      <c r="S9" s="43" t="s">
        <v>417</v>
      </c>
      <c r="T9" s="43" t="s">
        <v>418</v>
      </c>
      <c r="U9" s="43" t="s">
        <v>418</v>
      </c>
      <c r="V9" s="45">
        <v>0.44770799999999999</v>
      </c>
      <c r="W9" s="45">
        <v>0.78300000000000003</v>
      </c>
      <c r="X9" s="45">
        <f t="shared" si="0"/>
        <v>3.4660465877267999E-3</v>
      </c>
    </row>
    <row r="10" spans="1:24" x14ac:dyDescent="0.2">
      <c r="A10" s="43">
        <v>0</v>
      </c>
      <c r="B10" s="43">
        <v>1</v>
      </c>
      <c r="C10" s="43" t="s">
        <v>402</v>
      </c>
      <c r="D10" s="43" t="s">
        <v>403</v>
      </c>
      <c r="E10" s="43"/>
      <c r="F10" s="43"/>
      <c r="G10" s="43">
        <v>33895</v>
      </c>
      <c r="H10" s="43">
        <v>33896</v>
      </c>
      <c r="I10" s="43">
        <v>33835</v>
      </c>
      <c r="J10" s="43">
        <v>6300</v>
      </c>
      <c r="K10" s="43">
        <v>6300</v>
      </c>
      <c r="L10" s="43" t="s">
        <v>372</v>
      </c>
      <c r="M10" s="43" t="s">
        <v>404</v>
      </c>
      <c r="N10" s="44">
        <v>3.7927900000000001E-6</v>
      </c>
      <c r="O10" s="43" t="s">
        <v>405</v>
      </c>
      <c r="P10" s="43" t="s">
        <v>406</v>
      </c>
      <c r="Q10" s="43">
        <v>15</v>
      </c>
      <c r="R10" s="43">
        <v>60</v>
      </c>
      <c r="S10" s="43" t="s">
        <v>417</v>
      </c>
      <c r="T10" s="43" t="s">
        <v>419</v>
      </c>
      <c r="U10" s="43" t="s">
        <v>419</v>
      </c>
      <c r="V10" s="45">
        <v>0.75712800000000002</v>
      </c>
      <c r="W10" s="45">
        <v>0.78300000000000003</v>
      </c>
      <c r="X10" s="45">
        <f t="shared" si="0"/>
        <v>6.2314316904503993E-7</v>
      </c>
    </row>
    <row r="11" spans="1:24" x14ac:dyDescent="0.2">
      <c r="A11" s="43">
        <v>0</v>
      </c>
      <c r="B11" s="43">
        <v>1</v>
      </c>
      <c r="C11" s="43" t="s">
        <v>402</v>
      </c>
      <c r="D11" s="43" t="s">
        <v>403</v>
      </c>
      <c r="E11" s="43"/>
      <c r="F11" s="43"/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372</v>
      </c>
      <c r="M11" s="43" t="s">
        <v>404</v>
      </c>
      <c r="N11" s="44">
        <v>9.3827300000000005</v>
      </c>
      <c r="O11" s="43" t="s">
        <v>405</v>
      </c>
      <c r="P11" s="43" t="s">
        <v>406</v>
      </c>
      <c r="Q11" s="43">
        <v>18</v>
      </c>
      <c r="R11" s="43">
        <v>10</v>
      </c>
      <c r="S11" s="43" t="s">
        <v>407</v>
      </c>
      <c r="T11" s="43" t="s">
        <v>420</v>
      </c>
      <c r="U11" s="43" t="s">
        <v>421</v>
      </c>
      <c r="V11" s="45">
        <v>0.717032</v>
      </c>
      <c r="W11" s="45">
        <v>0.78300000000000003</v>
      </c>
      <c r="X11" s="45">
        <f t="shared" si="0"/>
        <v>1.4599147316471199</v>
      </c>
    </row>
    <row r="12" spans="1:24" x14ac:dyDescent="0.2">
      <c r="N12" s="44">
        <f>SUM(N2:N11)</f>
        <v>10.181710227290001</v>
      </c>
      <c r="X12" s="45">
        <f>SUM(X2:X11)</f>
        <v>1.5242559579050086</v>
      </c>
    </row>
    <row r="14" spans="1:24" x14ac:dyDescent="0.2">
      <c r="A14" s="43" t="s">
        <v>377</v>
      </c>
      <c r="B14" s="43" t="s">
        <v>378</v>
      </c>
      <c r="C14" s="43" t="s">
        <v>379</v>
      </c>
      <c r="D14" s="43" t="s">
        <v>380</v>
      </c>
      <c r="E14" s="43" t="s">
        <v>381</v>
      </c>
      <c r="F14" s="43" t="s">
        <v>382</v>
      </c>
      <c r="G14" s="43" t="s">
        <v>383</v>
      </c>
      <c r="H14" s="43" t="s">
        <v>384</v>
      </c>
      <c r="I14" s="43" t="s">
        <v>385</v>
      </c>
      <c r="J14" s="43" t="s">
        <v>386</v>
      </c>
      <c r="K14" s="43" t="s">
        <v>387</v>
      </c>
      <c r="L14" s="43" t="s">
        <v>388</v>
      </c>
      <c r="M14" s="43" t="s">
        <v>389</v>
      </c>
      <c r="N14" s="44" t="s">
        <v>391</v>
      </c>
      <c r="O14" s="43" t="s">
        <v>392</v>
      </c>
      <c r="P14" s="43" t="s">
        <v>393</v>
      </c>
      <c r="Q14" s="43" t="s">
        <v>394</v>
      </c>
      <c r="R14" s="43" t="s">
        <v>395</v>
      </c>
      <c r="S14" s="43" t="s">
        <v>396</v>
      </c>
      <c r="T14" s="43" t="s">
        <v>397</v>
      </c>
      <c r="U14" s="43" t="s">
        <v>398</v>
      </c>
      <c r="V14" s="45" t="s">
        <v>589</v>
      </c>
      <c r="W14" s="45" t="s">
        <v>590</v>
      </c>
      <c r="X14" s="45" t="s">
        <v>591</v>
      </c>
    </row>
    <row r="15" spans="1:24" x14ac:dyDescent="0.2">
      <c r="A15" s="43">
        <v>0</v>
      </c>
      <c r="B15" s="43">
        <v>1</v>
      </c>
      <c r="C15" s="43" t="s">
        <v>402</v>
      </c>
      <c r="D15" s="43" t="s">
        <v>403</v>
      </c>
      <c r="E15" s="43"/>
      <c r="F15" s="43"/>
      <c r="G15" s="43">
        <v>4383</v>
      </c>
      <c r="H15" s="43">
        <v>4384</v>
      </c>
      <c r="I15" s="43">
        <v>4352</v>
      </c>
      <c r="J15" s="43">
        <v>1400</v>
      </c>
      <c r="K15" s="43">
        <v>1400</v>
      </c>
      <c r="L15" s="43" t="s">
        <v>372</v>
      </c>
      <c r="M15" s="43" t="s">
        <v>404</v>
      </c>
      <c r="N15" s="44">
        <v>2.1027199999999999E-2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7.8337940000000001</v>
      </c>
      <c r="W15" s="45">
        <v>0.6</v>
      </c>
      <c r="X15" s="45">
        <v>4.6287093648300803E-2</v>
      </c>
    </row>
    <row r="16" spans="1:24" x14ac:dyDescent="0.2">
      <c r="A16" s="43">
        <v>0</v>
      </c>
      <c r="B16" s="43">
        <v>1</v>
      </c>
      <c r="C16" s="43" t="s">
        <v>402</v>
      </c>
      <c r="D16" s="43" t="s">
        <v>403</v>
      </c>
      <c r="E16" s="43"/>
      <c r="F16" s="43"/>
      <c r="G16" s="43">
        <v>4404</v>
      </c>
      <c r="H16" s="43">
        <v>4405</v>
      </c>
      <c r="I16" s="43">
        <v>4373</v>
      </c>
      <c r="J16" s="43">
        <v>1400</v>
      </c>
      <c r="K16" s="43">
        <v>1400</v>
      </c>
      <c r="L16" s="43" t="s">
        <v>372</v>
      </c>
      <c r="M16" s="43" t="s">
        <v>404</v>
      </c>
      <c r="N16" s="44">
        <v>3.2428699999999998E-2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0.6</v>
      </c>
      <c r="X16" s="45">
        <v>7.1385171292071808E-2</v>
      </c>
    </row>
    <row r="17" spans="1:24" x14ac:dyDescent="0.2">
      <c r="A17" s="43">
        <v>0</v>
      </c>
      <c r="B17" s="43">
        <v>1</v>
      </c>
      <c r="C17" s="43" t="s">
        <v>402</v>
      </c>
      <c r="D17" s="43" t="s">
        <v>403</v>
      </c>
      <c r="E17" s="43"/>
      <c r="F17" s="43"/>
      <c r="G17" s="43">
        <v>4691</v>
      </c>
      <c r="H17" s="43">
        <v>4692</v>
      </c>
      <c r="I17" s="43">
        <v>4660</v>
      </c>
      <c r="J17" s="43">
        <v>1411</v>
      </c>
      <c r="K17" s="43">
        <v>1411</v>
      </c>
      <c r="L17" s="43" t="s">
        <v>372</v>
      </c>
      <c r="M17" s="43" t="s">
        <v>404</v>
      </c>
      <c r="N17" s="44">
        <v>4.9165199999999999E-2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409</v>
      </c>
      <c r="U17" s="43" t="s">
        <v>408</v>
      </c>
      <c r="V17" s="45">
        <v>7.8337940000000001</v>
      </c>
      <c r="W17" s="45">
        <v>0.6</v>
      </c>
      <c r="X17" s="45">
        <v>0.10822716370403281</v>
      </c>
    </row>
    <row r="18" spans="1:24" x14ac:dyDescent="0.2">
      <c r="A18" s="43">
        <v>0</v>
      </c>
      <c r="B18" s="43">
        <v>1</v>
      </c>
      <c r="C18" s="43" t="s">
        <v>402</v>
      </c>
      <c r="D18" s="43" t="s">
        <v>403</v>
      </c>
      <c r="E18" s="43"/>
      <c r="F18" s="43"/>
      <c r="G18" s="43">
        <v>6082</v>
      </c>
      <c r="H18" s="43">
        <v>6083</v>
      </c>
      <c r="I18" s="43">
        <v>6028</v>
      </c>
      <c r="J18" s="43">
        <v>1900</v>
      </c>
      <c r="K18" s="43">
        <v>1900</v>
      </c>
      <c r="L18" s="43" t="s">
        <v>372</v>
      </c>
      <c r="M18" s="43" t="s">
        <v>404</v>
      </c>
      <c r="N18" s="44">
        <v>0.111972</v>
      </c>
      <c r="O18" s="43" t="s">
        <v>405</v>
      </c>
      <c r="P18" s="43" t="s">
        <v>406</v>
      </c>
      <c r="Q18" s="43">
        <v>70</v>
      </c>
      <c r="R18" s="43">
        <v>10</v>
      </c>
      <c r="S18" s="43" t="s">
        <v>407</v>
      </c>
      <c r="T18" s="43" t="s">
        <v>410</v>
      </c>
      <c r="U18" s="43" t="s">
        <v>411</v>
      </c>
      <c r="V18" s="45">
        <v>1.1817740000000001</v>
      </c>
      <c r="W18" s="45">
        <v>0.6</v>
      </c>
      <c r="X18" s="45">
        <v>3.7183493130168006E-2</v>
      </c>
    </row>
    <row r="19" spans="1:24" x14ac:dyDescent="0.2">
      <c r="A19" s="43">
        <v>0</v>
      </c>
      <c r="B19" s="43">
        <v>1</v>
      </c>
      <c r="C19" s="43" t="s">
        <v>402</v>
      </c>
      <c r="D19" s="43" t="s">
        <v>403</v>
      </c>
      <c r="E19" s="43"/>
      <c r="F19" s="43"/>
      <c r="G19" s="43">
        <v>17154</v>
      </c>
      <c r="H19" s="43">
        <v>17155</v>
      </c>
      <c r="I19" s="43">
        <v>17144</v>
      </c>
      <c r="J19" s="43">
        <v>4110</v>
      </c>
      <c r="K19" s="43">
        <v>4110</v>
      </c>
      <c r="L19" s="43" t="s">
        <v>372</v>
      </c>
      <c r="M19" s="43" t="s">
        <v>404</v>
      </c>
      <c r="N19" s="44">
        <v>1.6334500000000001E-5</v>
      </c>
      <c r="O19" s="43" t="s">
        <v>405</v>
      </c>
      <c r="P19" s="43" t="s">
        <v>406</v>
      </c>
      <c r="Q19" s="43">
        <v>5</v>
      </c>
      <c r="R19" s="43">
        <v>40</v>
      </c>
      <c r="S19" s="43" t="s">
        <v>412</v>
      </c>
      <c r="T19" s="43" t="s">
        <v>413</v>
      </c>
      <c r="U19" s="43" t="s">
        <v>414</v>
      </c>
      <c r="V19" s="45">
        <v>8.1290569999999995</v>
      </c>
      <c r="W19" s="45">
        <v>0.6</v>
      </c>
      <c r="X19" s="45">
        <v>3.7312326920186504E-5</v>
      </c>
    </row>
    <row r="20" spans="1:24" x14ac:dyDescent="0.2">
      <c r="A20" s="43">
        <v>0</v>
      </c>
      <c r="B20" s="43">
        <v>1</v>
      </c>
      <c r="C20" s="43" t="s">
        <v>402</v>
      </c>
      <c r="D20" s="43" t="s">
        <v>403</v>
      </c>
      <c r="E20" s="43"/>
      <c r="F20" s="43"/>
      <c r="G20" s="43">
        <v>19411</v>
      </c>
      <c r="H20" s="43">
        <v>19412</v>
      </c>
      <c r="I20" s="43">
        <v>19331</v>
      </c>
      <c r="J20" s="43">
        <v>4340</v>
      </c>
      <c r="K20" s="43">
        <v>4340</v>
      </c>
      <c r="L20" s="43" t="s">
        <v>372</v>
      </c>
      <c r="M20" s="43" t="s">
        <v>404</v>
      </c>
      <c r="N20" s="44">
        <v>0.50911600000000001</v>
      </c>
      <c r="O20" s="43" t="s">
        <v>405</v>
      </c>
      <c r="P20" s="43" t="s">
        <v>406</v>
      </c>
      <c r="Q20" s="43">
        <v>7</v>
      </c>
      <c r="R20" s="43">
        <v>40</v>
      </c>
      <c r="S20" s="43" t="s">
        <v>412</v>
      </c>
      <c r="T20" s="43" t="s">
        <v>415</v>
      </c>
      <c r="U20" s="43" t="s">
        <v>416</v>
      </c>
      <c r="V20" s="45">
        <v>7.558414</v>
      </c>
      <c r="W20" s="45">
        <v>0.6</v>
      </c>
      <c r="X20" s="45">
        <v>1.0813187700687441</v>
      </c>
    </row>
    <row r="21" spans="1:24" x14ac:dyDescent="0.2">
      <c r="A21" s="43">
        <v>0</v>
      </c>
      <c r="B21" s="43">
        <v>1</v>
      </c>
      <c r="C21" s="43" t="s">
        <v>402</v>
      </c>
      <c r="D21" s="43" t="s">
        <v>403</v>
      </c>
      <c r="E21" s="43"/>
      <c r="F21" s="43"/>
      <c r="G21" s="43">
        <v>30198</v>
      </c>
      <c r="H21" s="43">
        <v>30199</v>
      </c>
      <c r="I21" s="43">
        <v>30199</v>
      </c>
      <c r="J21" s="43">
        <v>6210</v>
      </c>
      <c r="K21" s="43">
        <v>6210</v>
      </c>
      <c r="L21" s="43" t="s">
        <v>372</v>
      </c>
      <c r="M21" s="43" t="s">
        <v>404</v>
      </c>
      <c r="N21" s="44">
        <v>3.9574699999999997E-2</v>
      </c>
      <c r="O21" s="43" t="s">
        <v>405</v>
      </c>
      <c r="P21" s="43" t="s">
        <v>406</v>
      </c>
      <c r="Q21" s="43">
        <v>14</v>
      </c>
      <c r="R21" s="43">
        <v>60</v>
      </c>
      <c r="S21" s="43" t="s">
        <v>417</v>
      </c>
      <c r="T21" s="43" t="s">
        <v>418</v>
      </c>
      <c r="U21" s="43" t="s">
        <v>418</v>
      </c>
      <c r="V21" s="45">
        <v>6.3260019999999999</v>
      </c>
      <c r="W21" s="45">
        <v>0.6</v>
      </c>
      <c r="X21" s="45">
        <v>7.03482464091814E-2</v>
      </c>
    </row>
    <row r="22" spans="1:24" x14ac:dyDescent="0.2">
      <c r="A22" s="43">
        <v>0</v>
      </c>
      <c r="B22" s="43">
        <v>1</v>
      </c>
      <c r="C22" s="43" t="s">
        <v>402</v>
      </c>
      <c r="D22" s="43" t="s">
        <v>403</v>
      </c>
      <c r="E22" s="43"/>
      <c r="F22" s="43"/>
      <c r="G22" s="43">
        <v>30199</v>
      </c>
      <c r="H22" s="43">
        <v>30200</v>
      </c>
      <c r="I22" s="43">
        <v>30200</v>
      </c>
      <c r="J22" s="43">
        <v>6210</v>
      </c>
      <c r="K22" s="43">
        <v>6210</v>
      </c>
      <c r="L22" s="43" t="s">
        <v>372</v>
      </c>
      <c r="M22" s="43" t="s">
        <v>404</v>
      </c>
      <c r="N22" s="44">
        <v>3.5676300000000001E-2</v>
      </c>
      <c r="O22" s="43" t="s">
        <v>405</v>
      </c>
      <c r="P22" s="43" t="s">
        <v>406</v>
      </c>
      <c r="Q22" s="43">
        <v>14</v>
      </c>
      <c r="R22" s="43">
        <v>60</v>
      </c>
      <c r="S22" s="43" t="s">
        <v>417</v>
      </c>
      <c r="T22" s="43" t="s">
        <v>418</v>
      </c>
      <c r="U22" s="43" t="s">
        <v>418</v>
      </c>
      <c r="V22" s="45">
        <v>6.3260019999999999</v>
      </c>
      <c r="W22" s="45">
        <v>0.6</v>
      </c>
      <c r="X22" s="45">
        <v>6.3418424987880612E-2</v>
      </c>
    </row>
    <row r="23" spans="1:24" x14ac:dyDescent="0.2">
      <c r="A23" s="43">
        <v>0</v>
      </c>
      <c r="B23" s="43">
        <v>1</v>
      </c>
      <c r="C23" s="43" t="s">
        <v>402</v>
      </c>
      <c r="D23" s="43" t="s">
        <v>403</v>
      </c>
      <c r="E23" s="43"/>
      <c r="F23" s="43"/>
      <c r="G23" s="43">
        <v>33895</v>
      </c>
      <c r="H23" s="43">
        <v>33896</v>
      </c>
      <c r="I23" s="43">
        <v>33835</v>
      </c>
      <c r="J23" s="43">
        <v>6300</v>
      </c>
      <c r="K23" s="43">
        <v>6300</v>
      </c>
      <c r="L23" s="43" t="s">
        <v>372</v>
      </c>
      <c r="M23" s="43" t="s">
        <v>404</v>
      </c>
      <c r="N23" s="44">
        <v>3.7927900000000001E-6</v>
      </c>
      <c r="O23" s="43" t="s">
        <v>405</v>
      </c>
      <c r="P23" s="43" t="s">
        <v>406</v>
      </c>
      <c r="Q23" s="43">
        <v>15</v>
      </c>
      <c r="R23" s="43">
        <v>60</v>
      </c>
      <c r="S23" s="43" t="s">
        <v>417</v>
      </c>
      <c r="T23" s="43" t="s">
        <v>419</v>
      </c>
      <c r="U23" s="43" t="s">
        <v>419</v>
      </c>
      <c r="V23" s="45">
        <v>6.8155330000000003</v>
      </c>
      <c r="W23" s="45">
        <v>0.6</v>
      </c>
      <c r="X23" s="45">
        <v>7.2638177993866711E-6</v>
      </c>
    </row>
    <row r="24" spans="1:24" x14ac:dyDescent="0.2">
      <c r="A24" s="43">
        <v>0</v>
      </c>
      <c r="B24" s="43">
        <v>1</v>
      </c>
      <c r="C24" s="43" t="s">
        <v>402</v>
      </c>
      <c r="D24" s="43" t="s">
        <v>403</v>
      </c>
      <c r="E24" s="43"/>
      <c r="F24" s="43"/>
      <c r="G24" s="43">
        <v>52766</v>
      </c>
      <c r="H24" s="43">
        <v>52771</v>
      </c>
      <c r="I24" s="43">
        <v>52737</v>
      </c>
      <c r="J24" s="43">
        <v>8140</v>
      </c>
      <c r="K24" s="43">
        <v>8140</v>
      </c>
      <c r="L24" s="43" t="s">
        <v>372</v>
      </c>
      <c r="M24" s="43" t="s">
        <v>404</v>
      </c>
      <c r="N24" s="44">
        <v>9.3827300000000005</v>
      </c>
      <c r="O24" s="43" t="s">
        <v>405</v>
      </c>
      <c r="P24" s="43" t="s">
        <v>406</v>
      </c>
      <c r="Q24" s="43">
        <v>18</v>
      </c>
      <c r="R24" s="43">
        <v>10</v>
      </c>
      <c r="S24" s="43" t="s">
        <v>407</v>
      </c>
      <c r="T24" s="43" t="s">
        <v>420</v>
      </c>
      <c r="U24" s="43" t="s">
        <v>421</v>
      </c>
      <c r="V24" s="45">
        <v>3.4929570000000001</v>
      </c>
      <c r="W24" s="45">
        <v>0.6</v>
      </c>
      <c r="X24" s="45">
        <v>9.2093457535634116</v>
      </c>
    </row>
    <row r="25" spans="1:24" x14ac:dyDescent="0.2">
      <c r="X25" s="45">
        <f>SUM(X15:X24)</f>
        <v>10.68755869294851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I1" workbookViewId="0">
      <selection activeCell="W14" sqref="W14:W21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2.285156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4.8554687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</v>
      </c>
      <c r="B2" s="43">
        <v>2</v>
      </c>
      <c r="C2" s="43" t="s">
        <v>422</v>
      </c>
      <c r="D2" s="43" t="s">
        <v>423</v>
      </c>
      <c r="E2" s="43" t="s">
        <v>424</v>
      </c>
      <c r="F2" s="43" t="s">
        <v>425</v>
      </c>
      <c r="G2" s="43">
        <v>3444</v>
      </c>
      <c r="H2" s="43">
        <v>3445</v>
      </c>
      <c r="I2" s="43">
        <v>3382</v>
      </c>
      <c r="J2" s="43">
        <v>1310</v>
      </c>
      <c r="K2" s="43">
        <v>1310</v>
      </c>
      <c r="L2" s="43" t="s">
        <v>372</v>
      </c>
      <c r="M2" s="43" t="s">
        <v>426</v>
      </c>
      <c r="N2" s="44">
        <v>0.152669</v>
      </c>
      <c r="O2" s="43" t="s">
        <v>405</v>
      </c>
      <c r="P2" s="43" t="s">
        <v>406</v>
      </c>
      <c r="Q2" s="43">
        <v>20</v>
      </c>
      <c r="R2" s="43">
        <v>10</v>
      </c>
      <c r="S2" s="43" t="s">
        <v>407</v>
      </c>
      <c r="T2" s="43" t="s">
        <v>427</v>
      </c>
      <c r="U2" s="43" t="s">
        <v>428</v>
      </c>
      <c r="V2" s="45">
        <v>0.81160900000000002</v>
      </c>
      <c r="W2" s="45">
        <v>0.78300000000000003</v>
      </c>
      <c r="X2" s="45">
        <f t="shared" ref="X2:X9" si="0">N2*V2*(1-W2)</f>
        <v>2.6887934969356996E-2</v>
      </c>
    </row>
    <row r="3" spans="1:24" x14ac:dyDescent="0.2">
      <c r="A3" s="43">
        <v>1</v>
      </c>
      <c r="B3" s="43">
        <v>2</v>
      </c>
      <c r="C3" s="43" t="s">
        <v>422</v>
      </c>
      <c r="D3" s="43" t="s">
        <v>423</v>
      </c>
      <c r="E3" s="43" t="s">
        <v>424</v>
      </c>
      <c r="F3" s="43" t="s">
        <v>425</v>
      </c>
      <c r="G3" s="43">
        <v>3534</v>
      </c>
      <c r="H3" s="43">
        <v>3538</v>
      </c>
      <c r="I3" s="43">
        <v>3475</v>
      </c>
      <c r="J3" s="43">
        <v>1320</v>
      </c>
      <c r="K3" s="43">
        <v>1320</v>
      </c>
      <c r="L3" s="43" t="s">
        <v>372</v>
      </c>
      <c r="M3" s="43" t="s">
        <v>426</v>
      </c>
      <c r="N3" s="44">
        <v>3.7391400000000002E-3</v>
      </c>
      <c r="O3" s="43" t="s">
        <v>405</v>
      </c>
      <c r="P3" s="43" t="s">
        <v>406</v>
      </c>
      <c r="Q3" s="43">
        <v>20</v>
      </c>
      <c r="R3" s="43">
        <v>10</v>
      </c>
      <c r="S3" s="43" t="s">
        <v>407</v>
      </c>
      <c r="T3" s="43" t="s">
        <v>429</v>
      </c>
      <c r="U3" s="43" t="s">
        <v>428</v>
      </c>
      <c r="V3" s="45">
        <v>0.81160900000000002</v>
      </c>
      <c r="W3" s="45">
        <v>0.78300000000000003</v>
      </c>
      <c r="X3" s="45">
        <f t="shared" si="0"/>
        <v>6.5853416974841997E-4</v>
      </c>
    </row>
    <row r="4" spans="1:24" x14ac:dyDescent="0.2">
      <c r="A4" s="43">
        <v>1</v>
      </c>
      <c r="B4" s="43">
        <v>2</v>
      </c>
      <c r="C4" s="43" t="s">
        <v>422</v>
      </c>
      <c r="D4" s="43" t="s">
        <v>423</v>
      </c>
      <c r="E4" s="43" t="s">
        <v>424</v>
      </c>
      <c r="F4" s="43" t="s">
        <v>425</v>
      </c>
      <c r="G4" s="43">
        <v>4529</v>
      </c>
      <c r="H4" s="43">
        <v>4530</v>
      </c>
      <c r="I4" s="43">
        <v>4498</v>
      </c>
      <c r="J4" s="43">
        <v>1400</v>
      </c>
      <c r="K4" s="43">
        <v>1400</v>
      </c>
      <c r="L4" s="43" t="s">
        <v>372</v>
      </c>
      <c r="M4" s="43" t="s">
        <v>426</v>
      </c>
      <c r="N4" s="44">
        <v>1.17974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0.78300000000000003</v>
      </c>
      <c r="X4" s="45">
        <f t="shared" si="0"/>
        <v>0.45441249858591992</v>
      </c>
    </row>
    <row r="5" spans="1:24" x14ac:dyDescent="0.2">
      <c r="A5" s="43">
        <v>1</v>
      </c>
      <c r="B5" s="43">
        <v>2</v>
      </c>
      <c r="C5" s="43" t="s">
        <v>422</v>
      </c>
      <c r="D5" s="43" t="s">
        <v>423</v>
      </c>
      <c r="E5" s="43" t="s">
        <v>424</v>
      </c>
      <c r="F5" s="43" t="s">
        <v>425</v>
      </c>
      <c r="G5" s="43">
        <v>6159</v>
      </c>
      <c r="H5" s="43">
        <v>6160</v>
      </c>
      <c r="I5" s="43">
        <v>6116</v>
      </c>
      <c r="J5" s="43">
        <v>1900</v>
      </c>
      <c r="K5" s="43">
        <v>1900</v>
      </c>
      <c r="L5" s="43" t="s">
        <v>372</v>
      </c>
      <c r="M5" s="43" t="s">
        <v>426</v>
      </c>
      <c r="N5" s="44">
        <v>8.3466600000000002E-2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0.78300000000000003</v>
      </c>
      <c r="X5" s="45">
        <f t="shared" si="0"/>
        <v>3.4948858477553994E-3</v>
      </c>
    </row>
    <row r="6" spans="1:24" x14ac:dyDescent="0.2">
      <c r="A6" s="43">
        <v>1</v>
      </c>
      <c r="B6" s="43">
        <v>2</v>
      </c>
      <c r="C6" s="43" t="s">
        <v>422</v>
      </c>
      <c r="D6" s="43" t="s">
        <v>423</v>
      </c>
      <c r="E6" s="43" t="s">
        <v>424</v>
      </c>
      <c r="F6" s="43" t="s">
        <v>425</v>
      </c>
      <c r="G6" s="43">
        <v>19457</v>
      </c>
      <c r="H6" s="43">
        <v>19458</v>
      </c>
      <c r="I6" s="43">
        <v>19397</v>
      </c>
      <c r="J6" s="43">
        <v>4340</v>
      </c>
      <c r="K6" s="43">
        <v>4340</v>
      </c>
      <c r="L6" s="43" t="s">
        <v>372</v>
      </c>
      <c r="M6" s="43" t="s">
        <v>426</v>
      </c>
      <c r="N6" s="44">
        <v>0.158029</v>
      </c>
      <c r="O6" s="43" t="s">
        <v>405</v>
      </c>
      <c r="P6" s="43" t="s">
        <v>406</v>
      </c>
      <c r="Q6" s="43">
        <v>7</v>
      </c>
      <c r="R6" s="43">
        <v>40</v>
      </c>
      <c r="S6" s="43" t="s">
        <v>412</v>
      </c>
      <c r="T6" s="43" t="s">
        <v>415</v>
      </c>
      <c r="U6" s="43" t="s">
        <v>416</v>
      </c>
      <c r="V6" s="45">
        <v>0.115981</v>
      </c>
      <c r="W6" s="45">
        <v>0.78300000000000003</v>
      </c>
      <c r="X6" s="45">
        <f t="shared" si="0"/>
        <v>3.9772544344329995E-3</v>
      </c>
    </row>
    <row r="7" spans="1:24" x14ac:dyDescent="0.2">
      <c r="A7" s="43">
        <v>1</v>
      </c>
      <c r="B7" s="43">
        <v>2</v>
      </c>
      <c r="C7" s="43" t="s">
        <v>422</v>
      </c>
      <c r="D7" s="43" t="s">
        <v>423</v>
      </c>
      <c r="E7" s="43" t="s">
        <v>424</v>
      </c>
      <c r="F7" s="43" t="s">
        <v>425</v>
      </c>
      <c r="G7" s="43">
        <v>19458</v>
      </c>
      <c r="H7" s="43">
        <v>19459</v>
      </c>
      <c r="I7" s="43">
        <v>19398</v>
      </c>
      <c r="J7" s="43">
        <v>4340</v>
      </c>
      <c r="K7" s="43">
        <v>4340</v>
      </c>
      <c r="L7" s="43" t="s">
        <v>372</v>
      </c>
      <c r="M7" s="43" t="s">
        <v>426</v>
      </c>
      <c r="N7" s="44">
        <v>0.278561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0.78300000000000003</v>
      </c>
      <c r="X7" s="45">
        <f t="shared" si="0"/>
        <v>7.0107889849969985E-3</v>
      </c>
    </row>
    <row r="8" spans="1:24" x14ac:dyDescent="0.2">
      <c r="A8" s="43">
        <v>1</v>
      </c>
      <c r="B8" s="43">
        <v>2</v>
      </c>
      <c r="C8" s="43" t="s">
        <v>422</v>
      </c>
      <c r="D8" s="43" t="s">
        <v>423</v>
      </c>
      <c r="E8" s="43" t="s">
        <v>424</v>
      </c>
      <c r="F8" s="43" t="s">
        <v>425</v>
      </c>
      <c r="G8" s="43">
        <v>19460</v>
      </c>
      <c r="H8" s="43">
        <v>19461</v>
      </c>
      <c r="I8" s="43">
        <v>19400</v>
      </c>
      <c r="J8" s="43">
        <v>4340</v>
      </c>
      <c r="K8" s="43">
        <v>4340</v>
      </c>
      <c r="L8" s="43" t="s">
        <v>372</v>
      </c>
      <c r="M8" s="43" t="s">
        <v>426</v>
      </c>
      <c r="N8" s="44">
        <v>7.4528800000000006E-2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0.115981</v>
      </c>
      <c r="W8" s="45">
        <v>0.78300000000000003</v>
      </c>
      <c r="X8" s="45">
        <f t="shared" si="0"/>
        <v>1.8757316713575998E-3</v>
      </c>
    </row>
    <row r="9" spans="1:24" x14ac:dyDescent="0.2">
      <c r="A9" s="43">
        <v>1</v>
      </c>
      <c r="B9" s="43">
        <v>2</v>
      </c>
      <c r="C9" s="43" t="s">
        <v>422</v>
      </c>
      <c r="D9" s="43" t="s">
        <v>423</v>
      </c>
      <c r="E9" s="43" t="s">
        <v>424</v>
      </c>
      <c r="F9" s="43" t="s">
        <v>425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372</v>
      </c>
      <c r="M9" s="43" t="s">
        <v>426</v>
      </c>
      <c r="N9" s="44">
        <v>3.1113299999999998E-3</v>
      </c>
      <c r="O9" s="43" t="s">
        <v>405</v>
      </c>
      <c r="P9" s="43" t="s">
        <v>406</v>
      </c>
      <c r="Q9" s="43">
        <v>18</v>
      </c>
      <c r="R9" s="43">
        <v>10</v>
      </c>
      <c r="S9" s="43" t="s">
        <v>407</v>
      </c>
      <c r="T9" s="43" t="s">
        <v>420</v>
      </c>
      <c r="U9" s="43" t="s">
        <v>421</v>
      </c>
      <c r="V9" s="45">
        <v>0.717032</v>
      </c>
      <c r="W9" s="45">
        <v>0.78300000000000003</v>
      </c>
      <c r="X9" s="45">
        <f t="shared" si="0"/>
        <v>4.8411032844551991E-4</v>
      </c>
    </row>
    <row r="10" spans="1:24" x14ac:dyDescent="0.2">
      <c r="N10" s="44">
        <f>SUM(N2:N9)</f>
        <v>1.9338448699999999</v>
      </c>
      <c r="X10" s="45">
        <f>SUM(X2:X9)</f>
        <v>0.49880173899201385</v>
      </c>
    </row>
    <row r="13" spans="1:24" x14ac:dyDescent="0.2">
      <c r="A13" s="43" t="s">
        <v>377</v>
      </c>
      <c r="B13" s="43" t="s">
        <v>378</v>
      </c>
      <c r="C13" s="43" t="s">
        <v>379</v>
      </c>
      <c r="D13" s="43" t="s">
        <v>380</v>
      </c>
      <c r="E13" s="43" t="s">
        <v>381</v>
      </c>
      <c r="F13" s="43" t="s">
        <v>382</v>
      </c>
      <c r="G13" s="43" t="s">
        <v>383</v>
      </c>
      <c r="H13" s="43" t="s">
        <v>384</v>
      </c>
      <c r="I13" s="43" t="s">
        <v>385</v>
      </c>
      <c r="J13" s="43" t="s">
        <v>386</v>
      </c>
      <c r="K13" s="43" t="s">
        <v>387</v>
      </c>
      <c r="L13" s="43" t="s">
        <v>388</v>
      </c>
      <c r="M13" s="43" t="s">
        <v>389</v>
      </c>
      <c r="N13" s="44" t="s">
        <v>391</v>
      </c>
      <c r="O13" s="43" t="s">
        <v>392</v>
      </c>
      <c r="P13" s="43" t="s">
        <v>393</v>
      </c>
      <c r="Q13" s="43" t="s">
        <v>394</v>
      </c>
      <c r="R13" s="43" t="s">
        <v>395</v>
      </c>
      <c r="S13" s="43" t="s">
        <v>396</v>
      </c>
      <c r="T13" s="43" t="s">
        <v>397</v>
      </c>
      <c r="U13" s="43" t="s">
        <v>398</v>
      </c>
      <c r="V13" s="45" t="s">
        <v>589</v>
      </c>
      <c r="W13" s="45" t="s">
        <v>590</v>
      </c>
      <c r="X13" s="45" t="s">
        <v>591</v>
      </c>
    </row>
    <row r="14" spans="1:24" x14ac:dyDescent="0.2">
      <c r="A14" s="43">
        <v>1</v>
      </c>
      <c r="B14" s="43">
        <v>2</v>
      </c>
      <c r="C14" s="43" t="s">
        <v>422</v>
      </c>
      <c r="D14" s="43" t="s">
        <v>423</v>
      </c>
      <c r="E14" s="43" t="s">
        <v>424</v>
      </c>
      <c r="F14" s="43" t="s">
        <v>425</v>
      </c>
      <c r="G14" s="43">
        <v>3444</v>
      </c>
      <c r="H14" s="43">
        <v>3445</v>
      </c>
      <c r="I14" s="43">
        <v>3382</v>
      </c>
      <c r="J14" s="43">
        <v>1310</v>
      </c>
      <c r="K14" s="43">
        <v>1310</v>
      </c>
      <c r="L14" s="43" t="s">
        <v>372</v>
      </c>
      <c r="M14" s="43" t="s">
        <v>426</v>
      </c>
      <c r="N14" s="44">
        <v>0.152669</v>
      </c>
      <c r="O14" s="43" t="s">
        <v>405</v>
      </c>
      <c r="P14" s="43" t="s">
        <v>406</v>
      </c>
      <c r="Q14" s="43">
        <v>20</v>
      </c>
      <c r="R14" s="43">
        <v>10</v>
      </c>
      <c r="S14" s="43" t="s">
        <v>407</v>
      </c>
      <c r="T14" s="43" t="s">
        <v>427</v>
      </c>
      <c r="U14" s="43" t="s">
        <v>428</v>
      </c>
      <c r="V14" s="45">
        <v>4.5321179999999996</v>
      </c>
      <c r="W14" s="45">
        <v>0.6</v>
      </c>
      <c r="X14" s="45">
        <f t="shared" ref="X14:X21" si="1">N14*V14*(1-W14)</f>
        <v>0.27676556917680001</v>
      </c>
    </row>
    <row r="15" spans="1:24" x14ac:dyDescent="0.2">
      <c r="A15" s="43">
        <v>1</v>
      </c>
      <c r="B15" s="43">
        <v>2</v>
      </c>
      <c r="C15" s="43" t="s">
        <v>422</v>
      </c>
      <c r="D15" s="43" t="s">
        <v>423</v>
      </c>
      <c r="E15" s="43" t="s">
        <v>424</v>
      </c>
      <c r="F15" s="43" t="s">
        <v>425</v>
      </c>
      <c r="G15" s="43">
        <v>3534</v>
      </c>
      <c r="H15" s="43">
        <v>3538</v>
      </c>
      <c r="I15" s="43">
        <v>3475</v>
      </c>
      <c r="J15" s="43">
        <v>1320</v>
      </c>
      <c r="K15" s="43">
        <v>1320</v>
      </c>
      <c r="L15" s="43" t="s">
        <v>372</v>
      </c>
      <c r="M15" s="43" t="s">
        <v>426</v>
      </c>
      <c r="N15" s="44">
        <v>3.7391400000000002E-3</v>
      </c>
      <c r="O15" s="43" t="s">
        <v>405</v>
      </c>
      <c r="P15" s="43" t="s">
        <v>406</v>
      </c>
      <c r="Q15" s="43">
        <v>20</v>
      </c>
      <c r="R15" s="43">
        <v>10</v>
      </c>
      <c r="S15" s="43" t="s">
        <v>407</v>
      </c>
      <c r="T15" s="43" t="s">
        <v>429</v>
      </c>
      <c r="U15" s="43" t="s">
        <v>428</v>
      </c>
      <c r="V15" s="45">
        <v>4.5321179999999996</v>
      </c>
      <c r="W15" s="45">
        <v>0.6</v>
      </c>
      <c r="X15" s="45">
        <f t="shared" si="1"/>
        <v>6.7784894794079998E-3</v>
      </c>
    </row>
    <row r="16" spans="1:24" x14ac:dyDescent="0.2">
      <c r="A16" s="43">
        <v>1</v>
      </c>
      <c r="B16" s="43">
        <v>2</v>
      </c>
      <c r="C16" s="43" t="s">
        <v>422</v>
      </c>
      <c r="D16" s="43" t="s">
        <v>423</v>
      </c>
      <c r="E16" s="43" t="s">
        <v>424</v>
      </c>
      <c r="F16" s="43" t="s">
        <v>425</v>
      </c>
      <c r="G16" s="43">
        <v>4529</v>
      </c>
      <c r="H16" s="43">
        <v>4530</v>
      </c>
      <c r="I16" s="43">
        <v>4498</v>
      </c>
      <c r="J16" s="43">
        <v>1400</v>
      </c>
      <c r="K16" s="43">
        <v>1400</v>
      </c>
      <c r="L16" s="43" t="s">
        <v>372</v>
      </c>
      <c r="M16" s="43" t="s">
        <v>426</v>
      </c>
      <c r="N16" s="44">
        <v>1.17974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0.6</v>
      </c>
      <c r="X16" s="45">
        <f t="shared" si="1"/>
        <v>3.6967360534240004</v>
      </c>
    </row>
    <row r="17" spans="1:24" x14ac:dyDescent="0.2">
      <c r="A17" s="43">
        <v>1</v>
      </c>
      <c r="B17" s="43">
        <v>2</v>
      </c>
      <c r="C17" s="43" t="s">
        <v>422</v>
      </c>
      <c r="D17" s="43" t="s">
        <v>423</v>
      </c>
      <c r="E17" s="43" t="s">
        <v>424</v>
      </c>
      <c r="F17" s="43" t="s">
        <v>425</v>
      </c>
      <c r="G17" s="43">
        <v>6159</v>
      </c>
      <c r="H17" s="43">
        <v>6160</v>
      </c>
      <c r="I17" s="43">
        <v>6116</v>
      </c>
      <c r="J17" s="43">
        <v>1900</v>
      </c>
      <c r="K17" s="43">
        <v>1900</v>
      </c>
      <c r="L17" s="43" t="s">
        <v>372</v>
      </c>
      <c r="M17" s="43" t="s">
        <v>426</v>
      </c>
      <c r="N17" s="44">
        <v>8.3466600000000002E-2</v>
      </c>
      <c r="O17" s="43" t="s">
        <v>405</v>
      </c>
      <c r="P17" s="43" t="s">
        <v>406</v>
      </c>
      <c r="Q17" s="43">
        <v>70</v>
      </c>
      <c r="R17" s="43">
        <v>10</v>
      </c>
      <c r="S17" s="43" t="s">
        <v>407</v>
      </c>
      <c r="T17" s="43" t="s">
        <v>410</v>
      </c>
      <c r="U17" s="43" t="s">
        <v>411</v>
      </c>
      <c r="V17" s="45">
        <v>1.1817740000000001</v>
      </c>
      <c r="W17" s="45">
        <v>0.6</v>
      </c>
      <c r="X17" s="45">
        <f t="shared" si="1"/>
        <v>3.9455463099360009E-2</v>
      </c>
    </row>
    <row r="18" spans="1:24" x14ac:dyDescent="0.2">
      <c r="A18" s="43">
        <v>1</v>
      </c>
      <c r="B18" s="43">
        <v>2</v>
      </c>
      <c r="C18" s="43" t="s">
        <v>422</v>
      </c>
      <c r="D18" s="43" t="s">
        <v>423</v>
      </c>
      <c r="E18" s="43" t="s">
        <v>424</v>
      </c>
      <c r="F18" s="43" t="s">
        <v>425</v>
      </c>
      <c r="G18" s="43">
        <v>19457</v>
      </c>
      <c r="H18" s="43">
        <v>19458</v>
      </c>
      <c r="I18" s="43">
        <v>19397</v>
      </c>
      <c r="J18" s="43">
        <v>4340</v>
      </c>
      <c r="K18" s="43">
        <v>4340</v>
      </c>
      <c r="L18" s="43" t="s">
        <v>372</v>
      </c>
      <c r="M18" s="43" t="s">
        <v>426</v>
      </c>
      <c r="N18" s="44">
        <v>0.158029</v>
      </c>
      <c r="O18" s="43" t="s">
        <v>405</v>
      </c>
      <c r="P18" s="43" t="s">
        <v>406</v>
      </c>
      <c r="Q18" s="43">
        <v>7</v>
      </c>
      <c r="R18" s="43">
        <v>40</v>
      </c>
      <c r="S18" s="43" t="s">
        <v>412</v>
      </c>
      <c r="T18" s="43" t="s">
        <v>415</v>
      </c>
      <c r="U18" s="43" t="s">
        <v>416</v>
      </c>
      <c r="V18" s="45">
        <v>7.558414</v>
      </c>
      <c r="W18" s="45">
        <v>0.6</v>
      </c>
      <c r="X18" s="45">
        <f t="shared" si="1"/>
        <v>0.4777794424024</v>
      </c>
    </row>
    <row r="19" spans="1:24" x14ac:dyDescent="0.2">
      <c r="A19" s="43">
        <v>1</v>
      </c>
      <c r="B19" s="43">
        <v>2</v>
      </c>
      <c r="C19" s="43" t="s">
        <v>422</v>
      </c>
      <c r="D19" s="43" t="s">
        <v>423</v>
      </c>
      <c r="E19" s="43" t="s">
        <v>424</v>
      </c>
      <c r="F19" s="43" t="s">
        <v>425</v>
      </c>
      <c r="G19" s="43">
        <v>19458</v>
      </c>
      <c r="H19" s="43">
        <v>19459</v>
      </c>
      <c r="I19" s="43">
        <v>19398</v>
      </c>
      <c r="J19" s="43">
        <v>4340</v>
      </c>
      <c r="K19" s="43">
        <v>4340</v>
      </c>
      <c r="L19" s="43" t="s">
        <v>372</v>
      </c>
      <c r="M19" s="43" t="s">
        <v>426</v>
      </c>
      <c r="N19" s="44">
        <v>0.278561</v>
      </c>
      <c r="O19" s="43" t="s">
        <v>405</v>
      </c>
      <c r="P19" s="43" t="s">
        <v>406</v>
      </c>
      <c r="Q19" s="43">
        <v>7</v>
      </c>
      <c r="R19" s="43">
        <v>40</v>
      </c>
      <c r="S19" s="43" t="s">
        <v>412</v>
      </c>
      <c r="T19" s="43" t="s">
        <v>415</v>
      </c>
      <c r="U19" s="43" t="s">
        <v>416</v>
      </c>
      <c r="V19" s="45">
        <v>7.558414</v>
      </c>
      <c r="W19" s="45">
        <v>0.6</v>
      </c>
      <c r="X19" s="45">
        <f t="shared" si="1"/>
        <v>0.84219174490160009</v>
      </c>
    </row>
    <row r="20" spans="1:24" x14ac:dyDescent="0.2">
      <c r="A20" s="43">
        <v>1</v>
      </c>
      <c r="B20" s="43">
        <v>2</v>
      </c>
      <c r="C20" s="43" t="s">
        <v>422</v>
      </c>
      <c r="D20" s="43" t="s">
        <v>423</v>
      </c>
      <c r="E20" s="43" t="s">
        <v>424</v>
      </c>
      <c r="F20" s="43" t="s">
        <v>425</v>
      </c>
      <c r="G20" s="43">
        <v>19460</v>
      </c>
      <c r="H20" s="43">
        <v>19461</v>
      </c>
      <c r="I20" s="43">
        <v>19400</v>
      </c>
      <c r="J20" s="43">
        <v>4340</v>
      </c>
      <c r="K20" s="43">
        <v>4340</v>
      </c>
      <c r="L20" s="43" t="s">
        <v>372</v>
      </c>
      <c r="M20" s="43" t="s">
        <v>426</v>
      </c>
      <c r="N20" s="44">
        <v>7.4528800000000006E-2</v>
      </c>
      <c r="O20" s="43" t="s">
        <v>405</v>
      </c>
      <c r="P20" s="43" t="s">
        <v>406</v>
      </c>
      <c r="Q20" s="43">
        <v>7</v>
      </c>
      <c r="R20" s="43">
        <v>40</v>
      </c>
      <c r="S20" s="43" t="s">
        <v>412</v>
      </c>
      <c r="T20" s="43" t="s">
        <v>415</v>
      </c>
      <c r="U20" s="43" t="s">
        <v>416</v>
      </c>
      <c r="V20" s="45">
        <v>7.558414</v>
      </c>
      <c r="W20" s="45">
        <v>0.6</v>
      </c>
      <c r="X20" s="45">
        <f t="shared" si="1"/>
        <v>0.22532781012928005</v>
      </c>
    </row>
    <row r="21" spans="1:24" x14ac:dyDescent="0.2">
      <c r="A21" s="43">
        <v>1</v>
      </c>
      <c r="B21" s="43">
        <v>2</v>
      </c>
      <c r="C21" s="43" t="s">
        <v>422</v>
      </c>
      <c r="D21" s="43" t="s">
        <v>423</v>
      </c>
      <c r="E21" s="43" t="s">
        <v>424</v>
      </c>
      <c r="F21" s="43" t="s">
        <v>425</v>
      </c>
      <c r="G21" s="43">
        <v>52779</v>
      </c>
      <c r="H21" s="43">
        <v>52784</v>
      </c>
      <c r="I21" s="43">
        <v>52750</v>
      </c>
      <c r="J21" s="43">
        <v>8140</v>
      </c>
      <c r="K21" s="43">
        <v>8140</v>
      </c>
      <c r="L21" s="43" t="s">
        <v>372</v>
      </c>
      <c r="M21" s="43" t="s">
        <v>426</v>
      </c>
      <c r="N21" s="44">
        <v>3.1113299999999998E-3</v>
      </c>
      <c r="O21" s="43" t="s">
        <v>405</v>
      </c>
      <c r="P21" s="43" t="s">
        <v>406</v>
      </c>
      <c r="Q21" s="43">
        <v>18</v>
      </c>
      <c r="R21" s="43">
        <v>10</v>
      </c>
      <c r="S21" s="43" t="s">
        <v>407</v>
      </c>
      <c r="T21" s="43" t="s">
        <v>420</v>
      </c>
      <c r="U21" s="43" t="s">
        <v>421</v>
      </c>
      <c r="V21" s="45">
        <v>3.4929570000000001</v>
      </c>
      <c r="W21" s="45">
        <v>0.6</v>
      </c>
      <c r="X21" s="45">
        <f t="shared" si="1"/>
        <v>4.3470967611239997E-3</v>
      </c>
    </row>
    <row r="22" spans="1:24" x14ac:dyDescent="0.2">
      <c r="X22" s="45">
        <f>SUM(X14:X21)</f>
        <v>5.5693816693739731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Q1" workbookViewId="0">
      <selection activeCell="W19" sqref="W19:W3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47.140625" bestFit="1" customWidth="1"/>
    <col min="21" max="21" width="24.5703125" bestFit="1" customWidth="1"/>
    <col min="22" max="22" width="9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4</v>
      </c>
      <c r="B2" s="43">
        <v>8</v>
      </c>
      <c r="C2" s="43" t="s">
        <v>430</v>
      </c>
      <c r="D2" s="43" t="s">
        <v>423</v>
      </c>
      <c r="E2" s="43" t="s">
        <v>457</v>
      </c>
      <c r="F2" s="43" t="s">
        <v>458</v>
      </c>
      <c r="G2" s="43">
        <v>1596</v>
      </c>
      <c r="H2" s="43">
        <v>1597</v>
      </c>
      <c r="I2" s="43">
        <v>1557</v>
      </c>
      <c r="J2" s="43">
        <v>1110</v>
      </c>
      <c r="K2" s="43">
        <v>1110</v>
      </c>
      <c r="L2" s="43" t="s">
        <v>372</v>
      </c>
      <c r="M2" s="43" t="s">
        <v>426</v>
      </c>
      <c r="N2" s="44">
        <v>0.137518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0.78300000000000003</v>
      </c>
      <c r="X2" s="45">
        <f t="shared" ref="X2:X15" si="0">N2*V2*(1-W2)</f>
        <v>1.4517485922127997E-2</v>
      </c>
    </row>
    <row r="3" spans="1:24" x14ac:dyDescent="0.2">
      <c r="A3" s="43">
        <v>4</v>
      </c>
      <c r="B3" s="43">
        <v>8</v>
      </c>
      <c r="C3" s="43" t="s">
        <v>430</v>
      </c>
      <c r="D3" s="43" t="s">
        <v>423</v>
      </c>
      <c r="E3" s="43" t="s">
        <v>457</v>
      </c>
      <c r="F3" s="43" t="s">
        <v>458</v>
      </c>
      <c r="G3" s="43">
        <v>3246</v>
      </c>
      <c r="H3" s="43">
        <v>3254</v>
      </c>
      <c r="I3" s="43">
        <v>3191</v>
      </c>
      <c r="J3" s="43">
        <v>1230</v>
      </c>
      <c r="K3" s="43">
        <v>1230</v>
      </c>
      <c r="L3" s="43" t="s">
        <v>372</v>
      </c>
      <c r="M3" s="43" t="s">
        <v>426</v>
      </c>
      <c r="N3" s="44">
        <v>0.178589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459</v>
      </c>
      <c r="U3" s="43" t="s">
        <v>437</v>
      </c>
      <c r="V3" s="45">
        <v>0.60924900000000004</v>
      </c>
      <c r="W3" s="45">
        <v>0.78300000000000003</v>
      </c>
      <c r="X3" s="45">
        <f t="shared" si="0"/>
        <v>2.3610721816436999E-2</v>
      </c>
    </row>
    <row r="4" spans="1:24" x14ac:dyDescent="0.2">
      <c r="A4" s="43">
        <v>4</v>
      </c>
      <c r="B4" s="43">
        <v>8</v>
      </c>
      <c r="C4" s="43" t="s">
        <v>430</v>
      </c>
      <c r="D4" s="43" t="s">
        <v>423</v>
      </c>
      <c r="E4" s="43" t="s">
        <v>457</v>
      </c>
      <c r="F4" s="43" t="s">
        <v>458</v>
      </c>
      <c r="G4" s="43">
        <v>3247</v>
      </c>
      <c r="H4" s="43">
        <v>3255</v>
      </c>
      <c r="I4" s="43">
        <v>3192</v>
      </c>
      <c r="J4" s="43">
        <v>1230</v>
      </c>
      <c r="K4" s="43">
        <v>1230</v>
      </c>
      <c r="L4" s="43" t="s">
        <v>372</v>
      </c>
      <c r="M4" s="43" t="s">
        <v>426</v>
      </c>
      <c r="N4" s="44">
        <v>0.100137</v>
      </c>
      <c r="O4" s="43" t="s">
        <v>405</v>
      </c>
      <c r="P4" s="43" t="s">
        <v>406</v>
      </c>
      <c r="Q4" s="43">
        <v>19</v>
      </c>
      <c r="R4" s="43">
        <v>10</v>
      </c>
      <c r="S4" s="43" t="s">
        <v>407</v>
      </c>
      <c r="T4" s="43" t="s">
        <v>459</v>
      </c>
      <c r="U4" s="43" t="s">
        <v>437</v>
      </c>
      <c r="V4" s="45">
        <v>0.60924900000000004</v>
      </c>
      <c r="W4" s="45">
        <v>0.78300000000000003</v>
      </c>
      <c r="X4" s="45">
        <f t="shared" si="0"/>
        <v>1.3238815663521E-2</v>
      </c>
    </row>
    <row r="5" spans="1:24" x14ac:dyDescent="0.2">
      <c r="A5" s="43">
        <v>4</v>
      </c>
      <c r="B5" s="43">
        <v>8</v>
      </c>
      <c r="C5" s="43" t="s">
        <v>430</v>
      </c>
      <c r="D5" s="43" t="s">
        <v>423</v>
      </c>
      <c r="E5" s="43" t="s">
        <v>457</v>
      </c>
      <c r="F5" s="43" t="s">
        <v>458</v>
      </c>
      <c r="G5" s="43">
        <v>3444</v>
      </c>
      <c r="H5" s="43">
        <v>3445</v>
      </c>
      <c r="I5" s="43">
        <v>3382</v>
      </c>
      <c r="J5" s="43">
        <v>1310</v>
      </c>
      <c r="K5" s="43">
        <v>1310</v>
      </c>
      <c r="L5" s="43" t="s">
        <v>372</v>
      </c>
      <c r="M5" s="43" t="s">
        <v>426</v>
      </c>
      <c r="N5" s="44">
        <v>4.9647700000000003E-2</v>
      </c>
      <c r="O5" s="43" t="s">
        <v>405</v>
      </c>
      <c r="P5" s="43" t="s">
        <v>406</v>
      </c>
      <c r="Q5" s="43">
        <v>20</v>
      </c>
      <c r="R5" s="43">
        <v>10</v>
      </c>
      <c r="S5" s="43" t="s">
        <v>407</v>
      </c>
      <c r="T5" s="43" t="s">
        <v>427</v>
      </c>
      <c r="U5" s="43" t="s">
        <v>428</v>
      </c>
      <c r="V5" s="45">
        <v>0.81160900000000002</v>
      </c>
      <c r="W5" s="45">
        <v>0.78300000000000003</v>
      </c>
      <c r="X5" s="45">
        <f t="shared" si="0"/>
        <v>8.7439108723980988E-3</v>
      </c>
    </row>
    <row r="6" spans="1:24" x14ac:dyDescent="0.2">
      <c r="A6" s="43">
        <v>4</v>
      </c>
      <c r="B6" s="43">
        <v>8</v>
      </c>
      <c r="C6" s="43" t="s">
        <v>430</v>
      </c>
      <c r="D6" s="43" t="s">
        <v>423</v>
      </c>
      <c r="E6" s="43" t="s">
        <v>457</v>
      </c>
      <c r="F6" s="43" t="s">
        <v>458</v>
      </c>
      <c r="G6" s="43">
        <v>3534</v>
      </c>
      <c r="H6" s="43">
        <v>3538</v>
      </c>
      <c r="I6" s="43">
        <v>3475</v>
      </c>
      <c r="J6" s="43">
        <v>1320</v>
      </c>
      <c r="K6" s="43">
        <v>1320</v>
      </c>
      <c r="L6" s="43" t="s">
        <v>372</v>
      </c>
      <c r="M6" s="43" t="s">
        <v>426</v>
      </c>
      <c r="N6" s="44">
        <v>7.8580700000000003E-2</v>
      </c>
      <c r="O6" s="43" t="s">
        <v>405</v>
      </c>
      <c r="P6" s="43" t="s">
        <v>406</v>
      </c>
      <c r="Q6" s="43">
        <v>20</v>
      </c>
      <c r="R6" s="43">
        <v>10</v>
      </c>
      <c r="S6" s="43" t="s">
        <v>407</v>
      </c>
      <c r="T6" s="43" t="s">
        <v>429</v>
      </c>
      <c r="U6" s="43" t="s">
        <v>428</v>
      </c>
      <c r="V6" s="45">
        <v>0.81160900000000002</v>
      </c>
      <c r="W6" s="45">
        <v>0.78300000000000003</v>
      </c>
      <c r="X6" s="45">
        <f t="shared" si="0"/>
        <v>1.38395663261471E-2</v>
      </c>
    </row>
    <row r="7" spans="1:24" x14ac:dyDescent="0.2">
      <c r="A7" s="43">
        <v>4</v>
      </c>
      <c r="B7" s="43">
        <v>8</v>
      </c>
      <c r="C7" s="43" t="s">
        <v>430</v>
      </c>
      <c r="D7" s="43" t="s">
        <v>423</v>
      </c>
      <c r="E7" s="43" t="s">
        <v>457</v>
      </c>
      <c r="F7" s="43" t="s">
        <v>458</v>
      </c>
      <c r="G7" s="43">
        <v>4532</v>
      </c>
      <c r="H7" s="43">
        <v>4533</v>
      </c>
      <c r="I7" s="43">
        <v>4501</v>
      </c>
      <c r="J7" s="43">
        <v>1400</v>
      </c>
      <c r="K7" s="43">
        <v>1400</v>
      </c>
      <c r="L7" s="43" t="s">
        <v>372</v>
      </c>
      <c r="M7" s="43" t="s">
        <v>426</v>
      </c>
      <c r="N7" s="44">
        <v>8.1032800000000002E-2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0.78300000000000003</v>
      </c>
      <c r="X7" s="45">
        <f t="shared" si="0"/>
        <v>3.1212230758822394E-2</v>
      </c>
    </row>
    <row r="8" spans="1:24" x14ac:dyDescent="0.2">
      <c r="A8" s="43">
        <v>4</v>
      </c>
      <c r="B8" s="43">
        <v>8</v>
      </c>
      <c r="C8" s="43" t="s">
        <v>430</v>
      </c>
      <c r="D8" s="43" t="s">
        <v>423</v>
      </c>
      <c r="E8" s="43" t="s">
        <v>457</v>
      </c>
      <c r="F8" s="43" t="s">
        <v>458</v>
      </c>
      <c r="G8" s="43">
        <v>4534</v>
      </c>
      <c r="H8" s="43">
        <v>4535</v>
      </c>
      <c r="I8" s="43">
        <v>4503</v>
      </c>
      <c r="J8" s="43">
        <v>1400</v>
      </c>
      <c r="K8" s="43">
        <v>1400</v>
      </c>
      <c r="L8" s="43" t="s">
        <v>372</v>
      </c>
      <c r="M8" s="43" t="s">
        <v>426</v>
      </c>
      <c r="N8" s="44">
        <v>0.10367999999999999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408</v>
      </c>
      <c r="U8" s="43" t="s">
        <v>408</v>
      </c>
      <c r="V8" s="45">
        <v>1.7750239999999999</v>
      </c>
      <c r="W8" s="45">
        <v>0.78300000000000003</v>
      </c>
      <c r="X8" s="45">
        <f t="shared" si="0"/>
        <v>3.9935483965439993E-2</v>
      </c>
    </row>
    <row r="9" spans="1:24" x14ac:dyDescent="0.2">
      <c r="A9" s="43">
        <v>4</v>
      </c>
      <c r="B9" s="43">
        <v>8</v>
      </c>
      <c r="C9" s="43" t="s">
        <v>430</v>
      </c>
      <c r="D9" s="43" t="s">
        <v>423</v>
      </c>
      <c r="E9" s="43" t="s">
        <v>457</v>
      </c>
      <c r="F9" s="43" t="s">
        <v>458</v>
      </c>
      <c r="G9" s="43">
        <v>6162</v>
      </c>
      <c r="H9" s="43">
        <v>6163</v>
      </c>
      <c r="I9" s="43">
        <v>6119</v>
      </c>
      <c r="J9" s="43">
        <v>1900</v>
      </c>
      <c r="K9" s="43">
        <v>1900</v>
      </c>
      <c r="L9" s="43" t="s">
        <v>372</v>
      </c>
      <c r="M9" s="43" t="s">
        <v>426</v>
      </c>
      <c r="N9" s="44">
        <v>0.16810600000000001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0.19295699999999999</v>
      </c>
      <c r="W9" s="45">
        <v>0.78300000000000003</v>
      </c>
      <c r="X9" s="45">
        <f t="shared" si="0"/>
        <v>7.0388787889139985E-3</v>
      </c>
    </row>
    <row r="10" spans="1:24" x14ac:dyDescent="0.2">
      <c r="A10" s="43">
        <v>4</v>
      </c>
      <c r="B10" s="43">
        <v>8</v>
      </c>
      <c r="C10" s="43" t="s">
        <v>430</v>
      </c>
      <c r="D10" s="43" t="s">
        <v>423</v>
      </c>
      <c r="E10" s="43" t="s">
        <v>457</v>
      </c>
      <c r="F10" s="43" t="s">
        <v>458</v>
      </c>
      <c r="G10" s="43">
        <v>6163</v>
      </c>
      <c r="H10" s="43">
        <v>6164</v>
      </c>
      <c r="I10" s="43">
        <v>6120</v>
      </c>
      <c r="J10" s="43">
        <v>1900</v>
      </c>
      <c r="K10" s="43">
        <v>1900</v>
      </c>
      <c r="L10" s="43" t="s">
        <v>372</v>
      </c>
      <c r="M10" s="43" t="s">
        <v>426</v>
      </c>
      <c r="N10" s="44">
        <v>5.9572600000000003E-2</v>
      </c>
      <c r="O10" s="43" t="s">
        <v>405</v>
      </c>
      <c r="P10" s="43" t="s">
        <v>406</v>
      </c>
      <c r="Q10" s="43">
        <v>70</v>
      </c>
      <c r="R10" s="43">
        <v>10</v>
      </c>
      <c r="S10" s="43" t="s">
        <v>407</v>
      </c>
      <c r="T10" s="43" t="s">
        <v>410</v>
      </c>
      <c r="U10" s="43" t="s">
        <v>411</v>
      </c>
      <c r="V10" s="45">
        <v>0.19295699999999999</v>
      </c>
      <c r="W10" s="45">
        <v>0.78300000000000003</v>
      </c>
      <c r="X10" s="45">
        <f t="shared" si="0"/>
        <v>2.4944041886693995E-3</v>
      </c>
    </row>
    <row r="11" spans="1:24" x14ac:dyDescent="0.2">
      <c r="A11" s="43">
        <v>4</v>
      </c>
      <c r="B11" s="43">
        <v>8</v>
      </c>
      <c r="C11" s="43" t="s">
        <v>430</v>
      </c>
      <c r="D11" s="43" t="s">
        <v>423</v>
      </c>
      <c r="E11" s="43" t="s">
        <v>457</v>
      </c>
      <c r="F11" s="43" t="s">
        <v>458</v>
      </c>
      <c r="G11" s="43">
        <v>14288</v>
      </c>
      <c r="H11" s="43">
        <v>14289</v>
      </c>
      <c r="I11" s="43">
        <v>14289</v>
      </c>
      <c r="J11" s="43">
        <v>3100</v>
      </c>
      <c r="K11" s="43">
        <v>3100</v>
      </c>
      <c r="L11" s="43" t="s">
        <v>372</v>
      </c>
      <c r="M11" s="43" t="s">
        <v>426</v>
      </c>
      <c r="N11" s="44">
        <v>0.26729399999999998</v>
      </c>
      <c r="O11" s="43" t="s">
        <v>405</v>
      </c>
      <c r="P11" s="43" t="s">
        <v>406</v>
      </c>
      <c r="Q11" s="43">
        <v>5</v>
      </c>
      <c r="R11" s="43">
        <v>30</v>
      </c>
      <c r="S11" s="43" t="s">
        <v>455</v>
      </c>
      <c r="T11" s="43" t="s">
        <v>460</v>
      </c>
      <c r="U11" s="43" t="s">
        <v>414</v>
      </c>
      <c r="V11" s="45">
        <v>9.3119999999999994E-2</v>
      </c>
      <c r="W11" s="45">
        <v>0.78300000000000003</v>
      </c>
      <c r="X11" s="45">
        <f t="shared" si="0"/>
        <v>5.4012205497599988E-3</v>
      </c>
    </row>
    <row r="12" spans="1:24" x14ac:dyDescent="0.2">
      <c r="A12" s="43">
        <v>4</v>
      </c>
      <c r="B12" s="43">
        <v>8</v>
      </c>
      <c r="C12" s="43" t="s">
        <v>430</v>
      </c>
      <c r="D12" s="43" t="s">
        <v>423</v>
      </c>
      <c r="E12" s="43" t="s">
        <v>457</v>
      </c>
      <c r="F12" s="43" t="s">
        <v>458</v>
      </c>
      <c r="G12" s="43">
        <v>17242</v>
      </c>
      <c r="H12" s="43">
        <v>17243</v>
      </c>
      <c r="I12" s="43">
        <v>17232</v>
      </c>
      <c r="J12" s="43">
        <v>4110</v>
      </c>
      <c r="K12" s="43">
        <v>4110</v>
      </c>
      <c r="L12" s="43" t="s">
        <v>372</v>
      </c>
      <c r="M12" s="43" t="s">
        <v>426</v>
      </c>
      <c r="N12" s="44">
        <v>6.2133399999999998E-2</v>
      </c>
      <c r="O12" s="43" t="s">
        <v>405</v>
      </c>
      <c r="P12" s="43" t="s">
        <v>406</v>
      </c>
      <c r="Q12" s="43">
        <v>5</v>
      </c>
      <c r="R12" s="43">
        <v>40</v>
      </c>
      <c r="S12" s="43" t="s">
        <v>412</v>
      </c>
      <c r="T12" s="43" t="s">
        <v>413</v>
      </c>
      <c r="U12" s="43" t="s">
        <v>414</v>
      </c>
      <c r="V12" s="45">
        <v>9.3119999999999994E-2</v>
      </c>
      <c r="W12" s="45">
        <v>0.78300000000000003</v>
      </c>
      <c r="X12" s="45">
        <f t="shared" si="0"/>
        <v>1.2555320991359997E-3</v>
      </c>
    </row>
    <row r="13" spans="1:24" x14ac:dyDescent="0.2">
      <c r="A13" s="43">
        <v>4</v>
      </c>
      <c r="B13" s="43">
        <v>8</v>
      </c>
      <c r="C13" s="43" t="s">
        <v>430</v>
      </c>
      <c r="D13" s="43" t="s">
        <v>423</v>
      </c>
      <c r="E13" s="43" t="s">
        <v>457</v>
      </c>
      <c r="F13" s="43" t="s">
        <v>458</v>
      </c>
      <c r="G13" s="43">
        <v>19460</v>
      </c>
      <c r="H13" s="43">
        <v>19461</v>
      </c>
      <c r="I13" s="43">
        <v>19400</v>
      </c>
      <c r="J13" s="43">
        <v>4340</v>
      </c>
      <c r="K13" s="43">
        <v>4340</v>
      </c>
      <c r="L13" s="43" t="s">
        <v>372</v>
      </c>
      <c r="M13" s="43" t="s">
        <v>426</v>
      </c>
      <c r="N13" s="44">
        <v>0.178955</v>
      </c>
      <c r="O13" s="43" t="s">
        <v>405</v>
      </c>
      <c r="P13" s="43" t="s">
        <v>406</v>
      </c>
      <c r="Q13" s="43">
        <v>7</v>
      </c>
      <c r="R13" s="43">
        <v>40</v>
      </c>
      <c r="S13" s="43" t="s">
        <v>412</v>
      </c>
      <c r="T13" s="43" t="s">
        <v>415</v>
      </c>
      <c r="U13" s="43" t="s">
        <v>416</v>
      </c>
      <c r="V13" s="45">
        <v>0.115981</v>
      </c>
      <c r="W13" s="45">
        <v>0.78300000000000003</v>
      </c>
      <c r="X13" s="45">
        <f t="shared" si="0"/>
        <v>4.5039174285349988E-3</v>
      </c>
    </row>
    <row r="14" spans="1:24" x14ac:dyDescent="0.2">
      <c r="A14" s="43">
        <v>4</v>
      </c>
      <c r="B14" s="43">
        <v>8</v>
      </c>
      <c r="C14" s="43" t="s">
        <v>430</v>
      </c>
      <c r="D14" s="43" t="s">
        <v>423</v>
      </c>
      <c r="E14" s="43" t="s">
        <v>457</v>
      </c>
      <c r="F14" s="43" t="s">
        <v>458</v>
      </c>
      <c r="G14" s="43">
        <v>19461</v>
      </c>
      <c r="H14" s="43">
        <v>19462</v>
      </c>
      <c r="I14" s="43">
        <v>19401</v>
      </c>
      <c r="J14" s="43">
        <v>4340</v>
      </c>
      <c r="K14" s="43">
        <v>4340</v>
      </c>
      <c r="L14" s="43" t="s">
        <v>372</v>
      </c>
      <c r="M14" s="43" t="s">
        <v>426</v>
      </c>
      <c r="N14" s="44">
        <v>2.03652E-3</v>
      </c>
      <c r="O14" s="43" t="s">
        <v>405</v>
      </c>
      <c r="P14" s="43" t="s">
        <v>406</v>
      </c>
      <c r="Q14" s="43">
        <v>7</v>
      </c>
      <c r="R14" s="43">
        <v>40</v>
      </c>
      <c r="S14" s="43" t="s">
        <v>412</v>
      </c>
      <c r="T14" s="43" t="s">
        <v>415</v>
      </c>
      <c r="U14" s="43" t="s">
        <v>416</v>
      </c>
      <c r="V14" s="45">
        <v>0.115981</v>
      </c>
      <c r="W14" s="45">
        <v>0.78300000000000003</v>
      </c>
      <c r="X14" s="45">
        <f t="shared" si="0"/>
        <v>5.1254884868039994E-5</v>
      </c>
    </row>
    <row r="15" spans="1:24" x14ac:dyDescent="0.2">
      <c r="A15" s="43">
        <v>4</v>
      </c>
      <c r="B15" s="43">
        <v>8</v>
      </c>
      <c r="C15" s="43" t="s">
        <v>430</v>
      </c>
      <c r="D15" s="43" t="s">
        <v>423</v>
      </c>
      <c r="E15" s="43" t="s">
        <v>457</v>
      </c>
      <c r="F15" s="43" t="s">
        <v>458</v>
      </c>
      <c r="G15" s="43">
        <v>33961</v>
      </c>
      <c r="H15" s="43">
        <v>33962</v>
      </c>
      <c r="I15" s="43">
        <v>33901</v>
      </c>
      <c r="J15" s="43">
        <v>6300</v>
      </c>
      <c r="K15" s="43">
        <v>6300</v>
      </c>
      <c r="L15" s="43" t="s">
        <v>372</v>
      </c>
      <c r="M15" s="43" t="s">
        <v>426</v>
      </c>
      <c r="N15" s="44">
        <v>4.51279E-3</v>
      </c>
      <c r="O15" s="43" t="s">
        <v>405</v>
      </c>
      <c r="P15" s="43" t="s">
        <v>406</v>
      </c>
      <c r="Q15" s="43">
        <v>15</v>
      </c>
      <c r="R15" s="43">
        <v>60</v>
      </c>
      <c r="S15" s="43" t="s">
        <v>417</v>
      </c>
      <c r="T15" s="43" t="s">
        <v>419</v>
      </c>
      <c r="U15" s="43" t="s">
        <v>419</v>
      </c>
      <c r="V15" s="45">
        <v>0.75712800000000002</v>
      </c>
      <c r="W15" s="45">
        <v>0.78300000000000003</v>
      </c>
      <c r="X15" s="45">
        <f t="shared" si="0"/>
        <v>7.4143684776503986E-4</v>
      </c>
    </row>
    <row r="16" spans="1:24" x14ac:dyDescent="0.2">
      <c r="N16" s="44">
        <f>SUM(N2:N15)</f>
        <v>1.47179551</v>
      </c>
      <c r="X16" s="45">
        <f>SUM(X2:X15)</f>
        <v>0.16658486011254106</v>
      </c>
    </row>
    <row r="18" spans="1:24" x14ac:dyDescent="0.2">
      <c r="A18" s="43" t="s">
        <v>377</v>
      </c>
      <c r="B18" s="43" t="s">
        <v>378</v>
      </c>
      <c r="C18" s="43" t="s">
        <v>379</v>
      </c>
      <c r="D18" s="43" t="s">
        <v>380</v>
      </c>
      <c r="E18" s="43" t="s">
        <v>381</v>
      </c>
      <c r="F18" s="43" t="s">
        <v>382</v>
      </c>
      <c r="G18" s="43" t="s">
        <v>383</v>
      </c>
      <c r="H18" s="43" t="s">
        <v>384</v>
      </c>
      <c r="I18" s="43" t="s">
        <v>385</v>
      </c>
      <c r="J18" s="43" t="s">
        <v>386</v>
      </c>
      <c r="K18" s="43" t="s">
        <v>387</v>
      </c>
      <c r="L18" s="43" t="s">
        <v>388</v>
      </c>
      <c r="M18" s="43" t="s">
        <v>389</v>
      </c>
      <c r="N18" s="44" t="s">
        <v>391</v>
      </c>
      <c r="O18" s="43" t="s">
        <v>392</v>
      </c>
      <c r="P18" s="43" t="s">
        <v>393</v>
      </c>
      <c r="Q18" s="43" t="s">
        <v>394</v>
      </c>
      <c r="R18" s="43" t="s">
        <v>395</v>
      </c>
      <c r="S18" s="43" t="s">
        <v>396</v>
      </c>
      <c r="T18" s="43" t="s">
        <v>397</v>
      </c>
      <c r="U18" s="43" t="s">
        <v>398</v>
      </c>
      <c r="V18" s="45" t="s">
        <v>589</v>
      </c>
      <c r="W18" s="45" t="s">
        <v>590</v>
      </c>
      <c r="X18" s="45" t="s">
        <v>591</v>
      </c>
    </row>
    <row r="19" spans="1:24" x14ac:dyDescent="0.2">
      <c r="A19" s="43">
        <v>4</v>
      </c>
      <c r="B19" s="43">
        <v>8</v>
      </c>
      <c r="C19" s="43" t="s">
        <v>430</v>
      </c>
      <c r="D19" s="43" t="s">
        <v>423</v>
      </c>
      <c r="E19" s="43" t="s">
        <v>457</v>
      </c>
      <c r="F19" s="43" t="s">
        <v>458</v>
      </c>
      <c r="G19" s="43">
        <v>1596</v>
      </c>
      <c r="H19" s="43">
        <v>1597</v>
      </c>
      <c r="I19" s="43">
        <v>1557</v>
      </c>
      <c r="J19" s="43">
        <v>1110</v>
      </c>
      <c r="K19" s="43">
        <v>1110</v>
      </c>
      <c r="L19" s="43" t="s">
        <v>372</v>
      </c>
      <c r="M19" s="43" t="s">
        <v>426</v>
      </c>
      <c r="N19" s="44">
        <v>0.137518</v>
      </c>
      <c r="O19" s="43" t="s">
        <v>405</v>
      </c>
      <c r="P19" s="43" t="s">
        <v>406</v>
      </c>
      <c r="Q19" s="43">
        <v>2</v>
      </c>
      <c r="R19" s="43">
        <v>10</v>
      </c>
      <c r="S19" s="43" t="s">
        <v>407</v>
      </c>
      <c r="T19" s="43" t="s">
        <v>434</v>
      </c>
      <c r="U19" s="43" t="s">
        <v>435</v>
      </c>
      <c r="V19" s="45">
        <v>11.234235</v>
      </c>
      <c r="W19" s="45">
        <v>0.6</v>
      </c>
      <c r="X19" s="45">
        <v>0.43411957757313008</v>
      </c>
    </row>
    <row r="20" spans="1:24" x14ac:dyDescent="0.2">
      <c r="A20" s="43">
        <v>4</v>
      </c>
      <c r="B20" s="43">
        <v>8</v>
      </c>
      <c r="C20" s="43" t="s">
        <v>430</v>
      </c>
      <c r="D20" s="43" t="s">
        <v>423</v>
      </c>
      <c r="E20" s="43" t="s">
        <v>457</v>
      </c>
      <c r="F20" s="43" t="s">
        <v>458</v>
      </c>
      <c r="G20" s="43">
        <v>3246</v>
      </c>
      <c r="H20" s="43">
        <v>3254</v>
      </c>
      <c r="I20" s="43">
        <v>3191</v>
      </c>
      <c r="J20" s="43">
        <v>1230</v>
      </c>
      <c r="K20" s="43">
        <v>1230</v>
      </c>
      <c r="L20" s="43" t="s">
        <v>372</v>
      </c>
      <c r="M20" s="43" t="s">
        <v>426</v>
      </c>
      <c r="N20" s="44">
        <v>0.178589</v>
      </c>
      <c r="O20" s="43" t="s">
        <v>405</v>
      </c>
      <c r="P20" s="43" t="s">
        <v>406</v>
      </c>
      <c r="Q20" s="43">
        <v>19</v>
      </c>
      <c r="R20" s="43">
        <v>10</v>
      </c>
      <c r="S20" s="43" t="s">
        <v>407</v>
      </c>
      <c r="T20" s="43" t="s">
        <v>459</v>
      </c>
      <c r="U20" s="43" t="s">
        <v>437</v>
      </c>
      <c r="V20" s="45">
        <v>23.305396999999999</v>
      </c>
      <c r="W20" s="45">
        <v>0.6</v>
      </c>
      <c r="X20" s="45">
        <v>1.169546600098073</v>
      </c>
    </row>
    <row r="21" spans="1:24" x14ac:dyDescent="0.2">
      <c r="A21" s="43">
        <v>4</v>
      </c>
      <c r="B21" s="43">
        <v>8</v>
      </c>
      <c r="C21" s="43" t="s">
        <v>430</v>
      </c>
      <c r="D21" s="43" t="s">
        <v>423</v>
      </c>
      <c r="E21" s="43" t="s">
        <v>457</v>
      </c>
      <c r="F21" s="43" t="s">
        <v>458</v>
      </c>
      <c r="G21" s="43">
        <v>3247</v>
      </c>
      <c r="H21" s="43">
        <v>3255</v>
      </c>
      <c r="I21" s="43">
        <v>3192</v>
      </c>
      <c r="J21" s="43">
        <v>1230</v>
      </c>
      <c r="K21" s="43">
        <v>1230</v>
      </c>
      <c r="L21" s="43" t="s">
        <v>372</v>
      </c>
      <c r="M21" s="43" t="s">
        <v>426</v>
      </c>
      <c r="N21" s="44">
        <v>0.100137</v>
      </c>
      <c r="O21" s="43" t="s">
        <v>405</v>
      </c>
      <c r="P21" s="43" t="s">
        <v>406</v>
      </c>
      <c r="Q21" s="43">
        <v>19</v>
      </c>
      <c r="R21" s="43">
        <v>10</v>
      </c>
      <c r="S21" s="43" t="s">
        <v>407</v>
      </c>
      <c r="T21" s="43" t="s">
        <v>459</v>
      </c>
      <c r="U21" s="43" t="s">
        <v>437</v>
      </c>
      <c r="V21" s="45">
        <v>23.305396999999999</v>
      </c>
      <c r="W21" s="45">
        <v>0.6</v>
      </c>
      <c r="X21" s="45">
        <v>0.65577884356830907</v>
      </c>
    </row>
    <row r="22" spans="1:24" x14ac:dyDescent="0.2">
      <c r="A22" s="43">
        <v>4</v>
      </c>
      <c r="B22" s="43">
        <v>8</v>
      </c>
      <c r="C22" s="43" t="s">
        <v>430</v>
      </c>
      <c r="D22" s="43" t="s">
        <v>423</v>
      </c>
      <c r="E22" s="43" t="s">
        <v>457</v>
      </c>
      <c r="F22" s="43" t="s">
        <v>458</v>
      </c>
      <c r="G22" s="43">
        <v>3444</v>
      </c>
      <c r="H22" s="43">
        <v>3445</v>
      </c>
      <c r="I22" s="43">
        <v>3382</v>
      </c>
      <c r="J22" s="43">
        <v>1310</v>
      </c>
      <c r="K22" s="43">
        <v>1310</v>
      </c>
      <c r="L22" s="43" t="s">
        <v>372</v>
      </c>
      <c r="M22" s="43" t="s">
        <v>426</v>
      </c>
      <c r="N22" s="44">
        <v>4.9647700000000003E-2</v>
      </c>
      <c r="O22" s="43" t="s">
        <v>405</v>
      </c>
      <c r="P22" s="43" t="s">
        <v>406</v>
      </c>
      <c r="Q22" s="43">
        <v>20</v>
      </c>
      <c r="R22" s="43">
        <v>10</v>
      </c>
      <c r="S22" s="43" t="s">
        <v>407</v>
      </c>
      <c r="T22" s="43" t="s">
        <v>427</v>
      </c>
      <c r="U22" s="43" t="s">
        <v>428</v>
      </c>
      <c r="V22" s="45">
        <v>4.5321179999999996</v>
      </c>
      <c r="W22" s="45">
        <v>0.6</v>
      </c>
      <c r="X22" s="45">
        <v>6.3227594986836611E-2</v>
      </c>
    </row>
    <row r="23" spans="1:24" x14ac:dyDescent="0.2">
      <c r="A23" s="43">
        <v>4</v>
      </c>
      <c r="B23" s="43">
        <v>8</v>
      </c>
      <c r="C23" s="43" t="s">
        <v>430</v>
      </c>
      <c r="D23" s="43" t="s">
        <v>423</v>
      </c>
      <c r="E23" s="43" t="s">
        <v>457</v>
      </c>
      <c r="F23" s="43" t="s">
        <v>458</v>
      </c>
      <c r="G23" s="43">
        <v>3534</v>
      </c>
      <c r="H23" s="43">
        <v>3538</v>
      </c>
      <c r="I23" s="43">
        <v>3475</v>
      </c>
      <c r="J23" s="43">
        <v>1320</v>
      </c>
      <c r="K23" s="43">
        <v>1320</v>
      </c>
      <c r="L23" s="43" t="s">
        <v>372</v>
      </c>
      <c r="M23" s="43" t="s">
        <v>426</v>
      </c>
      <c r="N23" s="44">
        <v>7.8580700000000003E-2</v>
      </c>
      <c r="O23" s="43" t="s">
        <v>405</v>
      </c>
      <c r="P23" s="43" t="s">
        <v>406</v>
      </c>
      <c r="Q23" s="43">
        <v>20</v>
      </c>
      <c r="R23" s="43">
        <v>10</v>
      </c>
      <c r="S23" s="43" t="s">
        <v>407</v>
      </c>
      <c r="T23" s="43" t="s">
        <v>429</v>
      </c>
      <c r="U23" s="43" t="s">
        <v>428</v>
      </c>
      <c r="V23" s="45">
        <v>4.5321179999999996</v>
      </c>
      <c r="W23" s="45">
        <v>0.6</v>
      </c>
      <c r="X23" s="45">
        <v>0.10007449838325061</v>
      </c>
    </row>
    <row r="24" spans="1:24" x14ac:dyDescent="0.2">
      <c r="A24" s="43">
        <v>4</v>
      </c>
      <c r="B24" s="43">
        <v>8</v>
      </c>
      <c r="C24" s="43" t="s">
        <v>430</v>
      </c>
      <c r="D24" s="43" t="s">
        <v>423</v>
      </c>
      <c r="E24" s="43" t="s">
        <v>457</v>
      </c>
      <c r="F24" s="43" t="s">
        <v>458</v>
      </c>
      <c r="G24" s="43">
        <v>4532</v>
      </c>
      <c r="H24" s="43">
        <v>4533</v>
      </c>
      <c r="I24" s="43">
        <v>4501</v>
      </c>
      <c r="J24" s="43">
        <v>1400</v>
      </c>
      <c r="K24" s="43">
        <v>1400</v>
      </c>
      <c r="L24" s="43" t="s">
        <v>372</v>
      </c>
      <c r="M24" s="43" t="s">
        <v>426</v>
      </c>
      <c r="N24" s="44">
        <v>8.1032800000000002E-2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0.6</v>
      </c>
      <c r="X24" s="45">
        <v>0.17837718774653924</v>
      </c>
    </row>
    <row r="25" spans="1:24" x14ac:dyDescent="0.2">
      <c r="A25" s="43">
        <v>4</v>
      </c>
      <c r="B25" s="43">
        <v>8</v>
      </c>
      <c r="C25" s="43" t="s">
        <v>430</v>
      </c>
      <c r="D25" s="43" t="s">
        <v>423</v>
      </c>
      <c r="E25" s="43" t="s">
        <v>457</v>
      </c>
      <c r="F25" s="43" t="s">
        <v>458</v>
      </c>
      <c r="G25" s="43">
        <v>4534</v>
      </c>
      <c r="H25" s="43">
        <v>4535</v>
      </c>
      <c r="I25" s="43">
        <v>4503</v>
      </c>
      <c r="J25" s="43">
        <v>1400</v>
      </c>
      <c r="K25" s="43">
        <v>1400</v>
      </c>
      <c r="L25" s="43" t="s">
        <v>372</v>
      </c>
      <c r="M25" s="43" t="s">
        <v>426</v>
      </c>
      <c r="N25" s="44">
        <v>0.10367999999999999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0.6</v>
      </c>
      <c r="X25" s="45">
        <v>0.22823038109952001</v>
      </c>
    </row>
    <row r="26" spans="1:24" x14ac:dyDescent="0.2">
      <c r="A26" s="43">
        <v>4</v>
      </c>
      <c r="B26" s="43">
        <v>8</v>
      </c>
      <c r="C26" s="43" t="s">
        <v>430</v>
      </c>
      <c r="D26" s="43" t="s">
        <v>423</v>
      </c>
      <c r="E26" s="43" t="s">
        <v>457</v>
      </c>
      <c r="F26" s="43" t="s">
        <v>458</v>
      </c>
      <c r="G26" s="43">
        <v>6162</v>
      </c>
      <c r="H26" s="43">
        <v>6163</v>
      </c>
      <c r="I26" s="43">
        <v>6119</v>
      </c>
      <c r="J26" s="43">
        <v>1900</v>
      </c>
      <c r="K26" s="43">
        <v>1900</v>
      </c>
      <c r="L26" s="43" t="s">
        <v>372</v>
      </c>
      <c r="M26" s="43" t="s">
        <v>426</v>
      </c>
      <c r="N26" s="44">
        <v>0.16810600000000001</v>
      </c>
      <c r="O26" s="43" t="s">
        <v>405</v>
      </c>
      <c r="P26" s="43" t="s">
        <v>406</v>
      </c>
      <c r="Q26" s="43">
        <v>70</v>
      </c>
      <c r="R26" s="43">
        <v>10</v>
      </c>
      <c r="S26" s="43" t="s">
        <v>407</v>
      </c>
      <c r="T26" s="43" t="s">
        <v>410</v>
      </c>
      <c r="U26" s="43" t="s">
        <v>411</v>
      </c>
      <c r="V26" s="45">
        <v>1.1817740000000001</v>
      </c>
      <c r="W26" s="45">
        <v>0.6</v>
      </c>
      <c r="X26" s="45">
        <v>5.5824387312364006E-2</v>
      </c>
    </row>
    <row r="27" spans="1:24" x14ac:dyDescent="0.2">
      <c r="A27" s="43">
        <v>4</v>
      </c>
      <c r="B27" s="43">
        <v>8</v>
      </c>
      <c r="C27" s="43" t="s">
        <v>430</v>
      </c>
      <c r="D27" s="43" t="s">
        <v>423</v>
      </c>
      <c r="E27" s="43" t="s">
        <v>457</v>
      </c>
      <c r="F27" s="43" t="s">
        <v>458</v>
      </c>
      <c r="G27" s="43">
        <v>6163</v>
      </c>
      <c r="H27" s="43">
        <v>6164</v>
      </c>
      <c r="I27" s="43">
        <v>6120</v>
      </c>
      <c r="J27" s="43">
        <v>1900</v>
      </c>
      <c r="K27" s="43">
        <v>1900</v>
      </c>
      <c r="L27" s="43" t="s">
        <v>372</v>
      </c>
      <c r="M27" s="43" t="s">
        <v>426</v>
      </c>
      <c r="N27" s="44">
        <v>5.9572600000000003E-2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0.6</v>
      </c>
      <c r="X27" s="45">
        <v>1.9782779291664405E-2</v>
      </c>
    </row>
    <row r="28" spans="1:24" x14ac:dyDescent="0.2">
      <c r="A28" s="43">
        <v>4</v>
      </c>
      <c r="B28" s="43">
        <v>8</v>
      </c>
      <c r="C28" s="43" t="s">
        <v>430</v>
      </c>
      <c r="D28" s="43" t="s">
        <v>423</v>
      </c>
      <c r="E28" s="43" t="s">
        <v>457</v>
      </c>
      <c r="F28" s="43" t="s">
        <v>458</v>
      </c>
      <c r="G28" s="43">
        <v>14288</v>
      </c>
      <c r="H28" s="43">
        <v>14289</v>
      </c>
      <c r="I28" s="43">
        <v>14289</v>
      </c>
      <c r="J28" s="43">
        <v>3100</v>
      </c>
      <c r="K28" s="43">
        <v>3100</v>
      </c>
      <c r="L28" s="43" t="s">
        <v>372</v>
      </c>
      <c r="M28" s="43" t="s">
        <v>426</v>
      </c>
      <c r="N28" s="44">
        <v>0.26729399999999998</v>
      </c>
      <c r="O28" s="43" t="s">
        <v>405</v>
      </c>
      <c r="P28" s="43" t="s">
        <v>406</v>
      </c>
      <c r="Q28" s="43">
        <v>5</v>
      </c>
      <c r="R28" s="43">
        <v>30</v>
      </c>
      <c r="S28" s="43" t="s">
        <v>455</v>
      </c>
      <c r="T28" s="43" t="s">
        <v>460</v>
      </c>
      <c r="U28" s="43" t="s">
        <v>414</v>
      </c>
      <c r="V28" s="45">
        <v>8.1290569999999995</v>
      </c>
      <c r="W28" s="45">
        <v>0.6</v>
      </c>
      <c r="X28" s="45">
        <v>0.61057033345399792</v>
      </c>
    </row>
    <row r="29" spans="1:24" x14ac:dyDescent="0.2">
      <c r="A29" s="43">
        <v>4</v>
      </c>
      <c r="B29" s="43">
        <v>8</v>
      </c>
      <c r="C29" s="43" t="s">
        <v>430</v>
      </c>
      <c r="D29" s="43" t="s">
        <v>423</v>
      </c>
      <c r="E29" s="43" t="s">
        <v>457</v>
      </c>
      <c r="F29" s="43" t="s">
        <v>458</v>
      </c>
      <c r="G29" s="43">
        <v>17242</v>
      </c>
      <c r="H29" s="43">
        <v>17243</v>
      </c>
      <c r="I29" s="43">
        <v>17232</v>
      </c>
      <c r="J29" s="43">
        <v>4110</v>
      </c>
      <c r="K29" s="43">
        <v>4110</v>
      </c>
      <c r="L29" s="43" t="s">
        <v>372</v>
      </c>
      <c r="M29" s="43" t="s">
        <v>426</v>
      </c>
      <c r="N29" s="44">
        <v>6.2133399999999998E-2</v>
      </c>
      <c r="O29" s="43" t="s">
        <v>405</v>
      </c>
      <c r="P29" s="43" t="s">
        <v>406</v>
      </c>
      <c r="Q29" s="43">
        <v>5</v>
      </c>
      <c r="R29" s="43">
        <v>40</v>
      </c>
      <c r="S29" s="43" t="s">
        <v>412</v>
      </c>
      <c r="T29" s="43" t="s">
        <v>413</v>
      </c>
      <c r="U29" s="43" t="s">
        <v>414</v>
      </c>
      <c r="V29" s="45">
        <v>8.1290569999999995</v>
      </c>
      <c r="W29" s="45">
        <v>0.6</v>
      </c>
      <c r="X29" s="45">
        <v>0.1419291520072678</v>
      </c>
    </row>
    <row r="30" spans="1:24" x14ac:dyDescent="0.2">
      <c r="A30" s="43">
        <v>4</v>
      </c>
      <c r="B30" s="43">
        <v>8</v>
      </c>
      <c r="C30" s="43" t="s">
        <v>430</v>
      </c>
      <c r="D30" s="43" t="s">
        <v>423</v>
      </c>
      <c r="E30" s="43" t="s">
        <v>457</v>
      </c>
      <c r="F30" s="43" t="s">
        <v>458</v>
      </c>
      <c r="G30" s="43">
        <v>19460</v>
      </c>
      <c r="H30" s="43">
        <v>19461</v>
      </c>
      <c r="I30" s="43">
        <v>19400</v>
      </c>
      <c r="J30" s="43">
        <v>4340</v>
      </c>
      <c r="K30" s="43">
        <v>4340</v>
      </c>
      <c r="L30" s="43" t="s">
        <v>372</v>
      </c>
      <c r="M30" s="43" t="s">
        <v>426</v>
      </c>
      <c r="N30" s="44">
        <v>0.178955</v>
      </c>
      <c r="O30" s="43" t="s">
        <v>405</v>
      </c>
      <c r="P30" s="43" t="s">
        <v>406</v>
      </c>
      <c r="Q30" s="43">
        <v>7</v>
      </c>
      <c r="R30" s="43">
        <v>40</v>
      </c>
      <c r="S30" s="43" t="s">
        <v>412</v>
      </c>
      <c r="T30" s="43" t="s">
        <v>415</v>
      </c>
      <c r="U30" s="43" t="s">
        <v>416</v>
      </c>
      <c r="V30" s="45">
        <v>7.558414</v>
      </c>
      <c r="W30" s="45">
        <v>0.6</v>
      </c>
      <c r="X30" s="45">
        <v>0.38008508964097004</v>
      </c>
    </row>
    <row r="31" spans="1:24" x14ac:dyDescent="0.2">
      <c r="A31" s="43">
        <v>4</v>
      </c>
      <c r="B31" s="43">
        <v>8</v>
      </c>
      <c r="C31" s="43" t="s">
        <v>430</v>
      </c>
      <c r="D31" s="43" t="s">
        <v>423</v>
      </c>
      <c r="E31" s="43" t="s">
        <v>457</v>
      </c>
      <c r="F31" s="43" t="s">
        <v>458</v>
      </c>
      <c r="G31" s="43">
        <v>19461</v>
      </c>
      <c r="H31" s="43">
        <v>19462</v>
      </c>
      <c r="I31" s="43">
        <v>19401</v>
      </c>
      <c r="J31" s="43">
        <v>4340</v>
      </c>
      <c r="K31" s="43">
        <v>4340</v>
      </c>
      <c r="L31" s="43" t="s">
        <v>372</v>
      </c>
      <c r="M31" s="43" t="s">
        <v>426</v>
      </c>
      <c r="N31" s="44">
        <v>2.03652E-3</v>
      </c>
      <c r="O31" s="43" t="s">
        <v>405</v>
      </c>
      <c r="P31" s="43" t="s">
        <v>406</v>
      </c>
      <c r="Q31" s="43">
        <v>7</v>
      </c>
      <c r="R31" s="43">
        <v>40</v>
      </c>
      <c r="S31" s="43" t="s">
        <v>412</v>
      </c>
      <c r="T31" s="43" t="s">
        <v>415</v>
      </c>
      <c r="U31" s="43" t="s">
        <v>416</v>
      </c>
      <c r="V31" s="45">
        <v>7.558414</v>
      </c>
      <c r="W31" s="45">
        <v>0.6</v>
      </c>
      <c r="X31" s="45">
        <v>4.3253940194776805E-3</v>
      </c>
    </row>
    <row r="32" spans="1:24" x14ac:dyDescent="0.2">
      <c r="A32" s="43">
        <v>4</v>
      </c>
      <c r="B32" s="43">
        <v>8</v>
      </c>
      <c r="C32" s="43" t="s">
        <v>430</v>
      </c>
      <c r="D32" s="43" t="s">
        <v>423</v>
      </c>
      <c r="E32" s="43" t="s">
        <v>457</v>
      </c>
      <c r="F32" s="43" t="s">
        <v>458</v>
      </c>
      <c r="G32" s="43">
        <v>33961</v>
      </c>
      <c r="H32" s="43">
        <v>33962</v>
      </c>
      <c r="I32" s="43">
        <v>33901</v>
      </c>
      <c r="J32" s="43">
        <v>6300</v>
      </c>
      <c r="K32" s="43">
        <v>6300</v>
      </c>
      <c r="L32" s="43" t="s">
        <v>372</v>
      </c>
      <c r="M32" s="43" t="s">
        <v>426</v>
      </c>
      <c r="N32" s="44">
        <v>4.51279E-3</v>
      </c>
      <c r="O32" s="43" t="s">
        <v>405</v>
      </c>
      <c r="P32" s="43" t="s">
        <v>406</v>
      </c>
      <c r="Q32" s="43">
        <v>15</v>
      </c>
      <c r="R32" s="43">
        <v>60</v>
      </c>
      <c r="S32" s="43" t="s">
        <v>417</v>
      </c>
      <c r="T32" s="43" t="s">
        <v>419</v>
      </c>
      <c r="U32" s="43" t="s">
        <v>419</v>
      </c>
      <c r="V32" s="45">
        <v>6.8155330000000003</v>
      </c>
      <c r="W32" s="45">
        <v>0.6</v>
      </c>
      <c r="X32" s="45">
        <v>8.6427364359466709E-3</v>
      </c>
    </row>
    <row r="33" spans="24:24" x14ac:dyDescent="0.2">
      <c r="X33" s="45">
        <f>SUM(X19:X32)</f>
        <v>4.0505145556173474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opLeftCell="F1" workbookViewId="0">
      <selection activeCell="W30" sqref="W30:W5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33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3</v>
      </c>
      <c r="B2" s="43">
        <v>7</v>
      </c>
      <c r="C2" s="43" t="s">
        <v>430</v>
      </c>
      <c r="D2" s="43" t="s">
        <v>423</v>
      </c>
      <c r="E2" s="43" t="s">
        <v>444</v>
      </c>
      <c r="F2" s="43" t="s">
        <v>445</v>
      </c>
      <c r="G2" s="43">
        <v>4524</v>
      </c>
      <c r="H2" s="43">
        <v>4525</v>
      </c>
      <c r="I2" s="43">
        <v>4493</v>
      </c>
      <c r="J2" s="43">
        <v>1400</v>
      </c>
      <c r="K2" s="43">
        <v>1400</v>
      </c>
      <c r="L2" s="43" t="s">
        <v>372</v>
      </c>
      <c r="M2" s="43" t="s">
        <v>426</v>
      </c>
      <c r="N2" s="44">
        <v>0.383654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0.78300000000000003</v>
      </c>
      <c r="X2" s="45">
        <f t="shared" ref="X2:X26" si="0">N2*V2*(1-W2)</f>
        <v>0.14777592752003199</v>
      </c>
    </row>
    <row r="3" spans="1:24" x14ac:dyDescent="0.2">
      <c r="A3" s="43">
        <v>3</v>
      </c>
      <c r="B3" s="43">
        <v>7</v>
      </c>
      <c r="C3" s="43" t="s">
        <v>430</v>
      </c>
      <c r="D3" s="43" t="s">
        <v>423</v>
      </c>
      <c r="E3" s="43" t="s">
        <v>444</v>
      </c>
      <c r="F3" s="43" t="s">
        <v>445</v>
      </c>
      <c r="G3" s="43">
        <v>4525</v>
      </c>
      <c r="H3" s="43">
        <v>4526</v>
      </c>
      <c r="I3" s="43">
        <v>4494</v>
      </c>
      <c r="J3" s="43">
        <v>1400</v>
      </c>
      <c r="K3" s="43">
        <v>1400</v>
      </c>
      <c r="L3" s="43" t="s">
        <v>372</v>
      </c>
      <c r="M3" s="43" t="s">
        <v>426</v>
      </c>
      <c r="N3" s="44">
        <v>0.73094400000000004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0.78300000000000003</v>
      </c>
      <c r="X3" s="45">
        <f t="shared" si="0"/>
        <v>0.28154516195635199</v>
      </c>
    </row>
    <row r="4" spans="1:24" x14ac:dyDescent="0.2">
      <c r="A4" s="43">
        <v>3</v>
      </c>
      <c r="B4" s="43">
        <v>7</v>
      </c>
      <c r="C4" s="43" t="s">
        <v>430</v>
      </c>
      <c r="D4" s="43" t="s">
        <v>423</v>
      </c>
      <c r="E4" s="43" t="s">
        <v>444</v>
      </c>
      <c r="F4" s="43" t="s">
        <v>445</v>
      </c>
      <c r="G4" s="43">
        <v>6157</v>
      </c>
      <c r="H4" s="43">
        <v>6158</v>
      </c>
      <c r="I4" s="43">
        <v>6114</v>
      </c>
      <c r="J4" s="43">
        <v>1900</v>
      </c>
      <c r="K4" s="43">
        <v>1900</v>
      </c>
      <c r="L4" s="43" t="s">
        <v>372</v>
      </c>
      <c r="M4" s="43" t="s">
        <v>426</v>
      </c>
      <c r="N4" s="44">
        <v>4.2364900000000001E-4</v>
      </c>
      <c r="O4" s="43" t="s">
        <v>405</v>
      </c>
      <c r="P4" s="43" t="s">
        <v>406</v>
      </c>
      <c r="Q4" s="43">
        <v>70</v>
      </c>
      <c r="R4" s="43">
        <v>10</v>
      </c>
      <c r="S4" s="43" t="s">
        <v>407</v>
      </c>
      <c r="T4" s="43" t="s">
        <v>410</v>
      </c>
      <c r="U4" s="43" t="s">
        <v>411</v>
      </c>
      <c r="V4" s="45">
        <v>0.19295699999999999</v>
      </c>
      <c r="W4" s="45">
        <v>0.78300000000000003</v>
      </c>
      <c r="X4" s="45">
        <f t="shared" si="0"/>
        <v>1.7738890700180995E-5</v>
      </c>
    </row>
    <row r="5" spans="1:24" x14ac:dyDescent="0.2">
      <c r="A5" s="43">
        <v>3</v>
      </c>
      <c r="B5" s="43">
        <v>7</v>
      </c>
      <c r="C5" s="43" t="s">
        <v>430</v>
      </c>
      <c r="D5" s="43" t="s">
        <v>423</v>
      </c>
      <c r="E5" s="43" t="s">
        <v>444</v>
      </c>
      <c r="F5" s="43" t="s">
        <v>445</v>
      </c>
      <c r="G5" s="43">
        <v>7950</v>
      </c>
      <c r="H5" s="43">
        <v>7951</v>
      </c>
      <c r="I5" s="43">
        <v>7877</v>
      </c>
      <c r="J5" s="43">
        <v>2110</v>
      </c>
      <c r="K5" s="43">
        <v>2110</v>
      </c>
      <c r="L5" s="43" t="s">
        <v>372</v>
      </c>
      <c r="M5" s="43" t="s">
        <v>426</v>
      </c>
      <c r="N5" s="44">
        <v>0.124816</v>
      </c>
      <c r="O5" s="43" t="s">
        <v>405</v>
      </c>
      <c r="P5" s="43" t="s">
        <v>406</v>
      </c>
      <c r="Q5" s="43">
        <v>26</v>
      </c>
      <c r="R5" s="43">
        <v>21</v>
      </c>
      <c r="S5" s="43" t="s">
        <v>446</v>
      </c>
      <c r="T5" s="43" t="s">
        <v>447</v>
      </c>
      <c r="U5" s="43" t="s">
        <v>446</v>
      </c>
      <c r="V5" s="45">
        <v>1.671602</v>
      </c>
      <c r="W5" s="45">
        <v>0.78300000000000003</v>
      </c>
      <c r="X5" s="45">
        <f t="shared" si="0"/>
        <v>4.5275460525343994E-2</v>
      </c>
    </row>
    <row r="6" spans="1:24" x14ac:dyDescent="0.2">
      <c r="A6" s="43">
        <v>3</v>
      </c>
      <c r="B6" s="43">
        <v>7</v>
      </c>
      <c r="C6" s="43" t="s">
        <v>430</v>
      </c>
      <c r="D6" s="43" t="s">
        <v>423</v>
      </c>
      <c r="E6" s="43" t="s">
        <v>444</v>
      </c>
      <c r="F6" s="43" t="s">
        <v>445</v>
      </c>
      <c r="G6" s="43">
        <v>7951</v>
      </c>
      <c r="H6" s="43">
        <v>7952</v>
      </c>
      <c r="I6" s="43">
        <v>7878</v>
      </c>
      <c r="J6" s="43">
        <v>2110</v>
      </c>
      <c r="K6" s="43">
        <v>2110</v>
      </c>
      <c r="L6" s="43" t="s">
        <v>372</v>
      </c>
      <c r="M6" s="43" t="s">
        <v>426</v>
      </c>
      <c r="N6" s="44">
        <v>3.0212200000000002E-2</v>
      </c>
      <c r="O6" s="43" t="s">
        <v>405</v>
      </c>
      <c r="P6" s="43" t="s">
        <v>406</v>
      </c>
      <c r="Q6" s="43">
        <v>26</v>
      </c>
      <c r="R6" s="43">
        <v>21</v>
      </c>
      <c r="S6" s="43" t="s">
        <v>446</v>
      </c>
      <c r="T6" s="43" t="s">
        <v>447</v>
      </c>
      <c r="U6" s="43" t="s">
        <v>446</v>
      </c>
      <c r="V6" s="45">
        <v>1.671602</v>
      </c>
      <c r="W6" s="45">
        <v>0.78300000000000003</v>
      </c>
      <c r="X6" s="45">
        <f t="shared" si="0"/>
        <v>1.09591019459348E-2</v>
      </c>
    </row>
    <row r="7" spans="1:24" x14ac:dyDescent="0.2">
      <c r="A7" s="43">
        <v>3</v>
      </c>
      <c r="B7" s="43">
        <v>7</v>
      </c>
      <c r="C7" s="43" t="s">
        <v>430</v>
      </c>
      <c r="D7" s="43" t="s">
        <v>423</v>
      </c>
      <c r="E7" s="43" t="s">
        <v>444</v>
      </c>
      <c r="F7" s="43" t="s">
        <v>445</v>
      </c>
      <c r="G7" s="43">
        <v>19454</v>
      </c>
      <c r="H7" s="43">
        <v>19455</v>
      </c>
      <c r="I7" s="43">
        <v>19394</v>
      </c>
      <c r="J7" s="43">
        <v>4340</v>
      </c>
      <c r="K7" s="43">
        <v>4340</v>
      </c>
      <c r="L7" s="43" t="s">
        <v>372</v>
      </c>
      <c r="M7" s="43" t="s">
        <v>426</v>
      </c>
      <c r="N7" s="44">
        <v>0.12928400000000001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0.78300000000000003</v>
      </c>
      <c r="X7" s="45">
        <f t="shared" si="0"/>
        <v>3.2538038100680001E-3</v>
      </c>
    </row>
    <row r="8" spans="1:24" x14ac:dyDescent="0.2">
      <c r="A8" s="43">
        <v>3</v>
      </c>
      <c r="B8" s="43">
        <v>7</v>
      </c>
      <c r="C8" s="43" t="s">
        <v>430</v>
      </c>
      <c r="D8" s="43" t="s">
        <v>423</v>
      </c>
      <c r="E8" s="43" t="s">
        <v>444</v>
      </c>
      <c r="F8" s="43" t="s">
        <v>445</v>
      </c>
      <c r="G8" s="43">
        <v>19455</v>
      </c>
      <c r="H8" s="43">
        <v>19456</v>
      </c>
      <c r="I8" s="43">
        <v>19395</v>
      </c>
      <c r="J8" s="43">
        <v>4340</v>
      </c>
      <c r="K8" s="43">
        <v>4340</v>
      </c>
      <c r="L8" s="43" t="s">
        <v>372</v>
      </c>
      <c r="M8" s="43" t="s">
        <v>426</v>
      </c>
      <c r="N8" s="44">
        <v>0.21968199999999999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0.115981</v>
      </c>
      <c r="W8" s="45">
        <v>0.78300000000000003</v>
      </c>
      <c r="X8" s="45">
        <f t="shared" si="0"/>
        <v>5.5289295551139992E-3</v>
      </c>
    </row>
    <row r="9" spans="1:24" x14ac:dyDescent="0.2">
      <c r="A9" s="43">
        <v>3</v>
      </c>
      <c r="B9" s="43">
        <v>7</v>
      </c>
      <c r="C9" s="43" t="s">
        <v>430</v>
      </c>
      <c r="D9" s="43" t="s">
        <v>423</v>
      </c>
      <c r="E9" s="43" t="s">
        <v>444</v>
      </c>
      <c r="F9" s="43" t="s">
        <v>445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372</v>
      </c>
      <c r="M9" s="43" t="s">
        <v>426</v>
      </c>
      <c r="N9" s="44">
        <v>3.7612499999999999E-4</v>
      </c>
      <c r="O9" s="43" t="s">
        <v>405</v>
      </c>
      <c r="P9" s="43" t="s">
        <v>406</v>
      </c>
      <c r="Q9" s="43">
        <v>18</v>
      </c>
      <c r="R9" s="43">
        <v>10</v>
      </c>
      <c r="S9" s="43" t="s">
        <v>407</v>
      </c>
      <c r="T9" s="43" t="s">
        <v>420</v>
      </c>
      <c r="U9" s="43" t="s">
        <v>421</v>
      </c>
      <c r="V9" s="45">
        <v>0.717032</v>
      </c>
      <c r="W9" s="45">
        <v>0.78300000000000003</v>
      </c>
      <c r="X9" s="45">
        <f t="shared" si="0"/>
        <v>5.8523524436999993E-5</v>
      </c>
    </row>
    <row r="10" spans="1:24" x14ac:dyDescent="0.2">
      <c r="A10" s="43">
        <v>3</v>
      </c>
      <c r="B10" s="43">
        <v>7</v>
      </c>
      <c r="C10" s="43" t="s">
        <v>430</v>
      </c>
      <c r="D10" s="43" t="s">
        <v>423</v>
      </c>
      <c r="E10" s="43" t="s">
        <v>444</v>
      </c>
      <c r="F10" s="43" t="s">
        <v>445</v>
      </c>
      <c r="G10" s="43">
        <v>54694</v>
      </c>
      <c r="H10" s="43">
        <v>54695</v>
      </c>
      <c r="I10" s="43">
        <v>56296</v>
      </c>
      <c r="J10" s="43">
        <v>8320</v>
      </c>
      <c r="K10" s="43">
        <v>8320</v>
      </c>
      <c r="L10" s="43" t="s">
        <v>372</v>
      </c>
      <c r="M10" s="43" t="s">
        <v>426</v>
      </c>
      <c r="N10" s="44">
        <v>0.106908</v>
      </c>
      <c r="O10" s="43" t="s">
        <v>405</v>
      </c>
      <c r="P10" s="43" t="s">
        <v>406</v>
      </c>
      <c r="Q10" s="43">
        <v>5</v>
      </c>
      <c r="R10" s="43">
        <v>10</v>
      </c>
      <c r="S10" s="43" t="s">
        <v>407</v>
      </c>
      <c r="T10" s="43" t="s">
        <v>448</v>
      </c>
      <c r="U10" s="43" t="s">
        <v>414</v>
      </c>
      <c r="V10" s="45">
        <v>9.3119999999999994E-2</v>
      </c>
      <c r="W10" s="45">
        <v>0.78300000000000003</v>
      </c>
      <c r="X10" s="45">
        <f t="shared" si="0"/>
        <v>2.1602942323199993E-3</v>
      </c>
    </row>
    <row r="11" spans="1:24" x14ac:dyDescent="0.2">
      <c r="A11" s="43">
        <v>3</v>
      </c>
      <c r="B11" s="43">
        <v>7</v>
      </c>
      <c r="C11" s="43" t="s">
        <v>430</v>
      </c>
      <c r="D11" s="43" t="s">
        <v>423</v>
      </c>
      <c r="E11" s="43" t="s">
        <v>444</v>
      </c>
      <c r="F11" s="43" t="s">
        <v>445</v>
      </c>
      <c r="G11" s="43">
        <v>55479</v>
      </c>
      <c r="H11" s="43">
        <v>55480</v>
      </c>
      <c r="I11" s="43">
        <v>55415</v>
      </c>
      <c r="J11" s="43">
        <v>1100</v>
      </c>
      <c r="K11" s="43">
        <v>1100</v>
      </c>
      <c r="L11" s="43" t="s">
        <v>372</v>
      </c>
      <c r="M11" s="43" t="s">
        <v>426</v>
      </c>
      <c r="N11" s="44">
        <v>0.24615999999999999</v>
      </c>
      <c r="O11" s="43" t="s">
        <v>405</v>
      </c>
      <c r="P11" s="43" t="s">
        <v>406</v>
      </c>
      <c r="Q11" s="43">
        <v>2</v>
      </c>
      <c r="R11" s="43">
        <v>10</v>
      </c>
      <c r="S11" s="43" t="s">
        <v>407</v>
      </c>
      <c r="T11" s="43" t="s">
        <v>449</v>
      </c>
      <c r="U11" s="43" t="s">
        <v>435</v>
      </c>
      <c r="V11" s="45">
        <v>0.48648799999999998</v>
      </c>
      <c r="W11" s="45">
        <v>0.78300000000000003</v>
      </c>
      <c r="X11" s="45">
        <f t="shared" si="0"/>
        <v>2.5986593279359992E-2</v>
      </c>
    </row>
    <row r="12" spans="1:24" x14ac:dyDescent="0.2">
      <c r="A12" s="43">
        <v>3</v>
      </c>
      <c r="B12" s="43">
        <v>7</v>
      </c>
      <c r="C12" s="43" t="s">
        <v>430</v>
      </c>
      <c r="D12" s="43" t="s">
        <v>423</v>
      </c>
      <c r="E12" s="43" t="s">
        <v>444</v>
      </c>
      <c r="F12" s="43" t="s">
        <v>445</v>
      </c>
      <c r="G12" s="43">
        <v>55480</v>
      </c>
      <c r="H12" s="43">
        <v>55481</v>
      </c>
      <c r="I12" s="43">
        <v>55416</v>
      </c>
      <c r="J12" s="43">
        <v>1100</v>
      </c>
      <c r="K12" s="43">
        <v>1100</v>
      </c>
      <c r="L12" s="43" t="s">
        <v>372</v>
      </c>
      <c r="M12" s="43" t="s">
        <v>426</v>
      </c>
      <c r="N12" s="44">
        <v>0.104834</v>
      </c>
      <c r="O12" s="43" t="s">
        <v>405</v>
      </c>
      <c r="P12" s="43" t="s">
        <v>406</v>
      </c>
      <c r="Q12" s="43">
        <v>2</v>
      </c>
      <c r="R12" s="43">
        <v>10</v>
      </c>
      <c r="S12" s="43" t="s">
        <v>407</v>
      </c>
      <c r="T12" s="43" t="s">
        <v>449</v>
      </c>
      <c r="U12" s="43" t="s">
        <v>435</v>
      </c>
      <c r="V12" s="45">
        <v>0.48648799999999998</v>
      </c>
      <c r="W12" s="45">
        <v>0.78300000000000003</v>
      </c>
      <c r="X12" s="45">
        <f t="shared" si="0"/>
        <v>1.1067104809263997E-2</v>
      </c>
    </row>
    <row r="13" spans="1:24" x14ac:dyDescent="0.2">
      <c r="A13" s="43">
        <v>3</v>
      </c>
      <c r="B13" s="43">
        <v>7</v>
      </c>
      <c r="C13" s="43" t="s">
        <v>430</v>
      </c>
      <c r="D13" s="43" t="s">
        <v>423</v>
      </c>
      <c r="E13" s="43" t="s">
        <v>444</v>
      </c>
      <c r="F13" s="43" t="s">
        <v>445</v>
      </c>
      <c r="G13" s="43">
        <v>55509</v>
      </c>
      <c r="H13" s="43">
        <v>55510</v>
      </c>
      <c r="I13" s="43">
        <v>55445</v>
      </c>
      <c r="J13" s="43">
        <v>1200</v>
      </c>
      <c r="K13" s="43">
        <v>1200</v>
      </c>
      <c r="L13" s="43" t="s">
        <v>372</v>
      </c>
      <c r="M13" s="43" t="s">
        <v>426</v>
      </c>
      <c r="N13" s="44">
        <v>0.76563499999999995</v>
      </c>
      <c r="O13" s="43" t="s">
        <v>405</v>
      </c>
      <c r="P13" s="43" t="s">
        <v>406</v>
      </c>
      <c r="Q13" s="43">
        <v>19</v>
      </c>
      <c r="R13" s="43">
        <v>10</v>
      </c>
      <c r="S13" s="43" t="s">
        <v>407</v>
      </c>
      <c r="T13" s="43" t="s">
        <v>441</v>
      </c>
      <c r="U13" s="43" t="s">
        <v>437</v>
      </c>
      <c r="V13" s="45">
        <v>0.60924900000000004</v>
      </c>
      <c r="W13" s="45">
        <v>0.78300000000000003</v>
      </c>
      <c r="X13" s="45">
        <f t="shared" si="0"/>
        <v>0.10122233171095499</v>
      </c>
    </row>
    <row r="14" spans="1:24" x14ac:dyDescent="0.2">
      <c r="A14" s="43">
        <v>3</v>
      </c>
      <c r="B14" s="43">
        <v>7</v>
      </c>
      <c r="C14" s="43" t="s">
        <v>430</v>
      </c>
      <c r="D14" s="43" t="s">
        <v>423</v>
      </c>
      <c r="E14" s="43" t="s">
        <v>444</v>
      </c>
      <c r="F14" s="43" t="s">
        <v>445</v>
      </c>
      <c r="G14" s="43">
        <v>55510</v>
      </c>
      <c r="H14" s="43">
        <v>55511</v>
      </c>
      <c r="I14" s="43">
        <v>55446</v>
      </c>
      <c r="J14" s="43">
        <v>1200</v>
      </c>
      <c r="K14" s="43">
        <v>1200</v>
      </c>
      <c r="L14" s="43" t="s">
        <v>372</v>
      </c>
      <c r="M14" s="43" t="s">
        <v>426</v>
      </c>
      <c r="N14" s="44">
        <v>0.83016900000000005</v>
      </c>
      <c r="O14" s="43" t="s">
        <v>405</v>
      </c>
      <c r="P14" s="43" t="s">
        <v>406</v>
      </c>
      <c r="Q14" s="43">
        <v>19</v>
      </c>
      <c r="R14" s="43">
        <v>10</v>
      </c>
      <c r="S14" s="43" t="s">
        <v>407</v>
      </c>
      <c r="T14" s="43" t="s">
        <v>441</v>
      </c>
      <c r="U14" s="43" t="s">
        <v>437</v>
      </c>
      <c r="V14" s="45">
        <v>0.60924900000000004</v>
      </c>
      <c r="W14" s="45">
        <v>0.78300000000000003</v>
      </c>
      <c r="X14" s="45">
        <f t="shared" si="0"/>
        <v>0.109754180378577</v>
      </c>
    </row>
    <row r="15" spans="1:24" x14ac:dyDescent="0.2">
      <c r="A15" s="43">
        <v>3</v>
      </c>
      <c r="B15" s="43">
        <v>7</v>
      </c>
      <c r="C15" s="43" t="s">
        <v>430</v>
      </c>
      <c r="D15" s="43" t="s">
        <v>423</v>
      </c>
      <c r="E15" s="43" t="s">
        <v>444</v>
      </c>
      <c r="F15" s="43" t="s">
        <v>445</v>
      </c>
      <c r="G15" s="43">
        <v>55599</v>
      </c>
      <c r="H15" s="43">
        <v>55600</v>
      </c>
      <c r="I15" s="43">
        <v>55535</v>
      </c>
      <c r="J15" s="43">
        <v>1400</v>
      </c>
      <c r="K15" s="43">
        <v>1400</v>
      </c>
      <c r="L15" s="43" t="s">
        <v>372</v>
      </c>
      <c r="M15" s="43" t="s">
        <v>426</v>
      </c>
      <c r="N15" s="44">
        <v>0.25919900000000001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1.7750239999999999</v>
      </c>
      <c r="W15" s="45">
        <v>0.78300000000000003</v>
      </c>
      <c r="X15" s="45">
        <f t="shared" si="0"/>
        <v>9.9838324733391992E-2</v>
      </c>
    </row>
    <row r="16" spans="1:24" x14ac:dyDescent="0.2">
      <c r="A16" s="43">
        <v>3</v>
      </c>
      <c r="B16" s="43">
        <v>7</v>
      </c>
      <c r="C16" s="43" t="s">
        <v>430</v>
      </c>
      <c r="D16" s="43" t="s">
        <v>423</v>
      </c>
      <c r="E16" s="43" t="s">
        <v>444</v>
      </c>
      <c r="F16" s="43" t="s">
        <v>445</v>
      </c>
      <c r="G16" s="43">
        <v>55600</v>
      </c>
      <c r="H16" s="43">
        <v>55601</v>
      </c>
      <c r="I16" s="43">
        <v>55536</v>
      </c>
      <c r="J16" s="43">
        <v>1400</v>
      </c>
      <c r="K16" s="43">
        <v>1400</v>
      </c>
      <c r="L16" s="43" t="s">
        <v>372</v>
      </c>
      <c r="M16" s="43" t="s">
        <v>426</v>
      </c>
      <c r="N16" s="44">
        <v>0.31060199999999999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1.7750239999999999</v>
      </c>
      <c r="W16" s="45">
        <v>0.78300000000000003</v>
      </c>
      <c r="X16" s="45">
        <f t="shared" si="0"/>
        <v>0.11963774296521597</v>
      </c>
    </row>
    <row r="17" spans="1:24" x14ac:dyDescent="0.2">
      <c r="A17" s="43">
        <v>3</v>
      </c>
      <c r="B17" s="43">
        <v>7</v>
      </c>
      <c r="C17" s="43" t="s">
        <v>430</v>
      </c>
      <c r="D17" s="43" t="s">
        <v>423</v>
      </c>
      <c r="E17" s="43" t="s">
        <v>444</v>
      </c>
      <c r="F17" s="43" t="s">
        <v>445</v>
      </c>
      <c r="G17" s="43">
        <v>55643</v>
      </c>
      <c r="H17" s="43">
        <v>55644</v>
      </c>
      <c r="I17" s="43">
        <v>55579</v>
      </c>
      <c r="J17" s="43">
        <v>1700</v>
      </c>
      <c r="K17" s="43">
        <v>1700</v>
      </c>
      <c r="L17" s="43" t="s">
        <v>372</v>
      </c>
      <c r="M17" s="43" t="s">
        <v>426</v>
      </c>
      <c r="N17" s="44">
        <v>5.3422699999999997E-2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450</v>
      </c>
      <c r="U17" s="43" t="s">
        <v>408</v>
      </c>
      <c r="V17" s="45">
        <v>1.7750239999999999</v>
      </c>
      <c r="W17" s="45">
        <v>0.78300000000000003</v>
      </c>
      <c r="X17" s="45">
        <f t="shared" si="0"/>
        <v>2.0577366697921595E-2</v>
      </c>
    </row>
    <row r="18" spans="1:24" x14ac:dyDescent="0.2">
      <c r="A18" s="43">
        <v>3</v>
      </c>
      <c r="B18" s="43">
        <v>7</v>
      </c>
      <c r="C18" s="43" t="s">
        <v>430</v>
      </c>
      <c r="D18" s="43" t="s">
        <v>423</v>
      </c>
      <c r="E18" s="43" t="s">
        <v>444</v>
      </c>
      <c r="F18" s="43" t="s">
        <v>445</v>
      </c>
      <c r="G18" s="43">
        <v>55644</v>
      </c>
      <c r="H18" s="43">
        <v>55645</v>
      </c>
      <c r="I18" s="43">
        <v>55580</v>
      </c>
      <c r="J18" s="43">
        <v>1700</v>
      </c>
      <c r="K18" s="43">
        <v>1700</v>
      </c>
      <c r="L18" s="43" t="s">
        <v>372</v>
      </c>
      <c r="M18" s="43" t="s">
        <v>426</v>
      </c>
      <c r="N18" s="44">
        <v>3.8128000000000002E-2</v>
      </c>
      <c r="O18" s="43" t="s">
        <v>405</v>
      </c>
      <c r="P18" s="43" t="s">
        <v>406</v>
      </c>
      <c r="Q18" s="43">
        <v>3</v>
      </c>
      <c r="R18" s="43">
        <v>10</v>
      </c>
      <c r="S18" s="43" t="s">
        <v>407</v>
      </c>
      <c r="T18" s="43" t="s">
        <v>450</v>
      </c>
      <c r="U18" s="43" t="s">
        <v>408</v>
      </c>
      <c r="V18" s="45">
        <v>1.7750239999999999</v>
      </c>
      <c r="W18" s="45">
        <v>0.78300000000000003</v>
      </c>
      <c r="X18" s="45">
        <f t="shared" si="0"/>
        <v>1.4686150970623998E-2</v>
      </c>
    </row>
    <row r="19" spans="1:24" x14ac:dyDescent="0.2">
      <c r="A19" s="43">
        <v>3</v>
      </c>
      <c r="B19" s="43">
        <v>7</v>
      </c>
      <c r="C19" s="43" t="s">
        <v>430</v>
      </c>
      <c r="D19" s="43" t="s">
        <v>423</v>
      </c>
      <c r="E19" s="43" t="s">
        <v>444</v>
      </c>
      <c r="F19" s="43" t="s">
        <v>445</v>
      </c>
      <c r="G19" s="43">
        <v>55645</v>
      </c>
      <c r="H19" s="43">
        <v>55646</v>
      </c>
      <c r="I19" s="43">
        <v>55581</v>
      </c>
      <c r="J19" s="43">
        <v>1700</v>
      </c>
      <c r="K19" s="43">
        <v>1700</v>
      </c>
      <c r="L19" s="43" t="s">
        <v>372</v>
      </c>
      <c r="M19" s="43" t="s">
        <v>426</v>
      </c>
      <c r="N19" s="44">
        <v>0.112721</v>
      </c>
      <c r="O19" s="43" t="s">
        <v>405</v>
      </c>
      <c r="P19" s="43" t="s">
        <v>406</v>
      </c>
      <c r="Q19" s="43">
        <v>3</v>
      </c>
      <c r="R19" s="43">
        <v>10</v>
      </c>
      <c r="S19" s="43" t="s">
        <v>407</v>
      </c>
      <c r="T19" s="43" t="s">
        <v>450</v>
      </c>
      <c r="U19" s="43" t="s">
        <v>408</v>
      </c>
      <c r="V19" s="45">
        <v>1.7750239999999999</v>
      </c>
      <c r="W19" s="45">
        <v>0.78300000000000003</v>
      </c>
      <c r="X19" s="45">
        <f t="shared" si="0"/>
        <v>4.3417898225967991E-2</v>
      </c>
    </row>
    <row r="20" spans="1:24" x14ac:dyDescent="0.2">
      <c r="A20" s="43">
        <v>3</v>
      </c>
      <c r="B20" s="43">
        <v>7</v>
      </c>
      <c r="C20" s="43" t="s">
        <v>430</v>
      </c>
      <c r="D20" s="43" t="s">
        <v>423</v>
      </c>
      <c r="E20" s="43" t="s">
        <v>444</v>
      </c>
      <c r="F20" s="43" t="s">
        <v>445</v>
      </c>
      <c r="G20" s="43">
        <v>55753</v>
      </c>
      <c r="H20" s="43">
        <v>55754</v>
      </c>
      <c r="I20" s="43">
        <v>55689</v>
      </c>
      <c r="J20" s="43">
        <v>2410</v>
      </c>
      <c r="K20" s="43">
        <v>2410</v>
      </c>
      <c r="L20" s="43" t="s">
        <v>372</v>
      </c>
      <c r="M20" s="43" t="s">
        <v>426</v>
      </c>
      <c r="N20" s="44">
        <v>4.8819200000000002E-5</v>
      </c>
      <c r="O20" s="43" t="s">
        <v>405</v>
      </c>
      <c r="P20" s="43" t="s">
        <v>406</v>
      </c>
      <c r="Q20" s="43">
        <v>35</v>
      </c>
      <c r="R20" s="43">
        <v>28</v>
      </c>
      <c r="S20" s="43" t="s">
        <v>451</v>
      </c>
      <c r="T20" s="43" t="s">
        <v>452</v>
      </c>
      <c r="U20" s="43" t="s">
        <v>452</v>
      </c>
      <c r="V20" s="45">
        <v>4.8305189999999998</v>
      </c>
      <c r="W20" s="45">
        <v>0.78300000000000003</v>
      </c>
      <c r="X20" s="45">
        <f t="shared" si="0"/>
        <v>5.1173389876761592E-5</v>
      </c>
    </row>
    <row r="21" spans="1:24" x14ac:dyDescent="0.2">
      <c r="A21" s="43">
        <v>3</v>
      </c>
      <c r="B21" s="43">
        <v>7</v>
      </c>
      <c r="C21" s="43" t="s">
        <v>430</v>
      </c>
      <c r="D21" s="43" t="s">
        <v>423</v>
      </c>
      <c r="E21" s="43" t="s">
        <v>444</v>
      </c>
      <c r="F21" s="43" t="s">
        <v>445</v>
      </c>
      <c r="G21" s="43">
        <v>55754</v>
      </c>
      <c r="H21" s="43">
        <v>55755</v>
      </c>
      <c r="I21" s="43">
        <v>55690</v>
      </c>
      <c r="J21" s="43">
        <v>2410</v>
      </c>
      <c r="K21" s="43">
        <v>2410</v>
      </c>
      <c r="L21" s="43" t="s">
        <v>372</v>
      </c>
      <c r="M21" s="43" t="s">
        <v>426</v>
      </c>
      <c r="N21" s="44">
        <v>3.4774599999999999E-3</v>
      </c>
      <c r="O21" s="43" t="s">
        <v>405</v>
      </c>
      <c r="P21" s="43" t="s">
        <v>406</v>
      </c>
      <c r="Q21" s="43">
        <v>35</v>
      </c>
      <c r="R21" s="43">
        <v>28</v>
      </c>
      <c r="S21" s="43" t="s">
        <v>451</v>
      </c>
      <c r="T21" s="43" t="s">
        <v>452</v>
      </c>
      <c r="U21" s="43" t="s">
        <v>452</v>
      </c>
      <c r="V21" s="45">
        <v>4.8305189999999998</v>
      </c>
      <c r="W21" s="45">
        <v>0.78300000000000003</v>
      </c>
      <c r="X21" s="45">
        <f t="shared" si="0"/>
        <v>3.6451522425775791E-3</v>
      </c>
    </row>
    <row r="22" spans="1:24" x14ac:dyDescent="0.2">
      <c r="A22" s="43">
        <v>3</v>
      </c>
      <c r="B22" s="43">
        <v>7</v>
      </c>
      <c r="C22" s="43" t="s">
        <v>430</v>
      </c>
      <c r="D22" s="43" t="s">
        <v>423</v>
      </c>
      <c r="E22" s="43" t="s">
        <v>444</v>
      </c>
      <c r="F22" s="43" t="s">
        <v>445</v>
      </c>
      <c r="G22" s="43">
        <v>55756</v>
      </c>
      <c r="H22" s="43">
        <v>55757</v>
      </c>
      <c r="I22" s="43">
        <v>55692</v>
      </c>
      <c r="J22" s="43">
        <v>2430</v>
      </c>
      <c r="K22" s="43">
        <v>2430</v>
      </c>
      <c r="L22" s="43" t="s">
        <v>372</v>
      </c>
      <c r="M22" s="43" t="s">
        <v>426</v>
      </c>
      <c r="N22" s="44">
        <v>6.3125700000000007E-2</v>
      </c>
      <c r="O22" s="43" t="s">
        <v>405</v>
      </c>
      <c r="P22" s="43" t="s">
        <v>406</v>
      </c>
      <c r="Q22" s="43">
        <v>37</v>
      </c>
      <c r="R22" s="43">
        <v>28</v>
      </c>
      <c r="S22" s="43" t="s">
        <v>451</v>
      </c>
      <c r="T22" s="43" t="s">
        <v>453</v>
      </c>
      <c r="U22" s="43" t="s">
        <v>454</v>
      </c>
      <c r="V22" s="45">
        <v>0.25595699999999999</v>
      </c>
      <c r="W22" s="45">
        <v>0.78300000000000003</v>
      </c>
      <c r="X22" s="45">
        <f t="shared" si="0"/>
        <v>3.5061698604932994E-3</v>
      </c>
    </row>
    <row r="23" spans="1:24" x14ac:dyDescent="0.2">
      <c r="A23" s="43">
        <v>3</v>
      </c>
      <c r="B23" s="43">
        <v>7</v>
      </c>
      <c r="C23" s="43" t="s">
        <v>430</v>
      </c>
      <c r="D23" s="43" t="s">
        <v>423</v>
      </c>
      <c r="E23" s="43" t="s">
        <v>444</v>
      </c>
      <c r="F23" s="43" t="s">
        <v>445</v>
      </c>
      <c r="G23" s="43">
        <v>55757</v>
      </c>
      <c r="H23" s="43">
        <v>55758</v>
      </c>
      <c r="I23" s="43">
        <v>55693</v>
      </c>
      <c r="J23" s="43">
        <v>2430</v>
      </c>
      <c r="K23" s="43">
        <v>2430</v>
      </c>
      <c r="L23" s="43" t="s">
        <v>372</v>
      </c>
      <c r="M23" s="43" t="s">
        <v>426</v>
      </c>
      <c r="N23" s="44">
        <v>5.0538800000000002E-2</v>
      </c>
      <c r="O23" s="43" t="s">
        <v>405</v>
      </c>
      <c r="P23" s="43" t="s">
        <v>406</v>
      </c>
      <c r="Q23" s="43">
        <v>37</v>
      </c>
      <c r="R23" s="43">
        <v>28</v>
      </c>
      <c r="S23" s="43" t="s">
        <v>451</v>
      </c>
      <c r="T23" s="43" t="s">
        <v>453</v>
      </c>
      <c r="U23" s="43" t="s">
        <v>454</v>
      </c>
      <c r="V23" s="45">
        <v>0.25595699999999999</v>
      </c>
      <c r="W23" s="45">
        <v>0.78300000000000003</v>
      </c>
      <c r="X23" s="45">
        <f t="shared" si="0"/>
        <v>2.8070598400571994E-3</v>
      </c>
    </row>
    <row r="24" spans="1:24" x14ac:dyDescent="0.2">
      <c r="A24" s="43">
        <v>3</v>
      </c>
      <c r="B24" s="43">
        <v>7</v>
      </c>
      <c r="C24" s="43" t="s">
        <v>430</v>
      </c>
      <c r="D24" s="43" t="s">
        <v>423</v>
      </c>
      <c r="E24" s="43" t="s">
        <v>444</v>
      </c>
      <c r="F24" s="43" t="s">
        <v>445</v>
      </c>
      <c r="G24" s="43">
        <v>55793</v>
      </c>
      <c r="H24" s="43">
        <v>55794</v>
      </c>
      <c r="I24" s="43">
        <v>55729</v>
      </c>
      <c r="J24" s="43">
        <v>3200</v>
      </c>
      <c r="K24" s="43">
        <v>3200</v>
      </c>
      <c r="L24" s="43" t="s">
        <v>372</v>
      </c>
      <c r="M24" s="43" t="s">
        <v>426</v>
      </c>
      <c r="N24" s="44">
        <v>2.8028899999999999E-2</v>
      </c>
      <c r="O24" s="43" t="s">
        <v>405</v>
      </c>
      <c r="P24" s="43" t="s">
        <v>406</v>
      </c>
      <c r="Q24" s="43">
        <v>5</v>
      </c>
      <c r="R24" s="43">
        <v>30</v>
      </c>
      <c r="S24" s="43" t="s">
        <v>455</v>
      </c>
      <c r="T24" s="43" t="s">
        <v>456</v>
      </c>
      <c r="U24" s="43" t="s">
        <v>414</v>
      </c>
      <c r="V24" s="45">
        <v>9.3119999999999994E-2</v>
      </c>
      <c r="W24" s="45">
        <v>0.78300000000000003</v>
      </c>
      <c r="X24" s="45">
        <f t="shared" si="0"/>
        <v>5.6638110345599987E-4</v>
      </c>
    </row>
    <row r="25" spans="1:24" x14ac:dyDescent="0.2">
      <c r="A25" s="43">
        <v>3</v>
      </c>
      <c r="B25" s="43">
        <v>7</v>
      </c>
      <c r="C25" s="43" t="s">
        <v>430</v>
      </c>
      <c r="D25" s="43" t="s">
        <v>423</v>
      </c>
      <c r="E25" s="43" t="s">
        <v>444</v>
      </c>
      <c r="F25" s="43" t="s">
        <v>445</v>
      </c>
      <c r="G25" s="43">
        <v>55830</v>
      </c>
      <c r="H25" s="43">
        <v>55831</v>
      </c>
      <c r="I25" s="43">
        <v>55766</v>
      </c>
      <c r="J25" s="43">
        <v>4340</v>
      </c>
      <c r="K25" s="43">
        <v>4340</v>
      </c>
      <c r="L25" s="43" t="s">
        <v>372</v>
      </c>
      <c r="M25" s="43" t="s">
        <v>426</v>
      </c>
      <c r="N25" s="44">
        <v>0.21651400000000001</v>
      </c>
      <c r="O25" s="43" t="s">
        <v>405</v>
      </c>
      <c r="P25" s="43" t="s">
        <v>406</v>
      </c>
      <c r="Q25" s="43">
        <v>7</v>
      </c>
      <c r="R25" s="43">
        <v>40</v>
      </c>
      <c r="S25" s="43" t="s">
        <v>412</v>
      </c>
      <c r="T25" s="43" t="s">
        <v>415</v>
      </c>
      <c r="U25" s="43" t="s">
        <v>416</v>
      </c>
      <c r="V25" s="45">
        <v>0.115981</v>
      </c>
      <c r="W25" s="45">
        <v>0.78300000000000003</v>
      </c>
      <c r="X25" s="45">
        <f t="shared" si="0"/>
        <v>5.4491977207779992E-3</v>
      </c>
    </row>
    <row r="26" spans="1:24" x14ac:dyDescent="0.2">
      <c r="A26" s="43">
        <v>3</v>
      </c>
      <c r="B26" s="43">
        <v>7</v>
      </c>
      <c r="C26" s="43" t="s">
        <v>430</v>
      </c>
      <c r="D26" s="43" t="s">
        <v>423</v>
      </c>
      <c r="E26" s="43" t="s">
        <v>444</v>
      </c>
      <c r="F26" s="43" t="s">
        <v>445</v>
      </c>
      <c r="G26" s="43">
        <v>56350</v>
      </c>
      <c r="H26" s="43">
        <v>56351</v>
      </c>
      <c r="I26" s="43">
        <v>56286</v>
      </c>
      <c r="J26" s="43">
        <v>8140</v>
      </c>
      <c r="K26" s="43">
        <v>8140</v>
      </c>
      <c r="L26" s="43" t="s">
        <v>372</v>
      </c>
      <c r="M26" s="43" t="s">
        <v>426</v>
      </c>
      <c r="N26" s="44">
        <v>6.8479700000000001E-3</v>
      </c>
      <c r="O26" s="43" t="s">
        <v>405</v>
      </c>
      <c r="P26" s="43" t="s">
        <v>406</v>
      </c>
      <c r="Q26" s="43">
        <v>18</v>
      </c>
      <c r="R26" s="43">
        <v>10</v>
      </c>
      <c r="S26" s="43" t="s">
        <v>407</v>
      </c>
      <c r="T26" s="43" t="s">
        <v>420</v>
      </c>
      <c r="U26" s="43" t="s">
        <v>421</v>
      </c>
      <c r="V26" s="45">
        <v>0.717032</v>
      </c>
      <c r="W26" s="45">
        <v>0.78300000000000003</v>
      </c>
      <c r="X26" s="45">
        <f t="shared" si="0"/>
        <v>1.0655163566336799E-3</v>
      </c>
    </row>
    <row r="27" spans="1:24" x14ac:dyDescent="0.2">
      <c r="N27" s="44">
        <f>SUM(N2:N26)</f>
        <v>4.815752323199999</v>
      </c>
      <c r="X27" s="45">
        <f>SUM(X2:X26)</f>
        <v>1.0598532862454519</v>
      </c>
    </row>
    <row r="29" spans="1:24" x14ac:dyDescent="0.2">
      <c r="A29" s="43" t="s">
        <v>377</v>
      </c>
      <c r="B29" s="43" t="s">
        <v>378</v>
      </c>
      <c r="C29" s="43" t="s">
        <v>379</v>
      </c>
      <c r="D29" s="43" t="s">
        <v>380</v>
      </c>
      <c r="E29" s="43" t="s">
        <v>381</v>
      </c>
      <c r="F29" s="43" t="s">
        <v>382</v>
      </c>
      <c r="G29" s="43" t="s">
        <v>383</v>
      </c>
      <c r="H29" s="43" t="s">
        <v>384</v>
      </c>
      <c r="I29" s="43" t="s">
        <v>385</v>
      </c>
      <c r="J29" s="43" t="s">
        <v>386</v>
      </c>
      <c r="K29" s="43" t="s">
        <v>387</v>
      </c>
      <c r="L29" s="43" t="s">
        <v>388</v>
      </c>
      <c r="M29" s="43" t="s">
        <v>389</v>
      </c>
      <c r="N29" s="44" t="s">
        <v>391</v>
      </c>
      <c r="O29" s="43" t="s">
        <v>392</v>
      </c>
      <c r="P29" s="43" t="s">
        <v>393</v>
      </c>
      <c r="Q29" s="43" t="s">
        <v>394</v>
      </c>
      <c r="R29" s="43" t="s">
        <v>395</v>
      </c>
      <c r="S29" s="43" t="s">
        <v>396</v>
      </c>
      <c r="T29" s="43" t="s">
        <v>397</v>
      </c>
      <c r="U29" s="43" t="s">
        <v>398</v>
      </c>
      <c r="V29" s="45" t="s">
        <v>589</v>
      </c>
      <c r="W29" s="45" t="s">
        <v>590</v>
      </c>
      <c r="X29" s="45" t="s">
        <v>591</v>
      </c>
    </row>
    <row r="30" spans="1:24" x14ac:dyDescent="0.2">
      <c r="A30" s="43">
        <v>3</v>
      </c>
      <c r="B30" s="43">
        <v>7</v>
      </c>
      <c r="C30" s="43" t="s">
        <v>430</v>
      </c>
      <c r="D30" s="43" t="s">
        <v>423</v>
      </c>
      <c r="E30" s="43" t="s">
        <v>444</v>
      </c>
      <c r="F30" s="43" t="s">
        <v>445</v>
      </c>
      <c r="G30" s="43">
        <v>4524</v>
      </c>
      <c r="H30" s="43">
        <v>4525</v>
      </c>
      <c r="I30" s="43">
        <v>4493</v>
      </c>
      <c r="J30" s="43">
        <v>1400</v>
      </c>
      <c r="K30" s="43">
        <v>1400</v>
      </c>
      <c r="L30" s="43" t="s">
        <v>372</v>
      </c>
      <c r="M30" s="43" t="s">
        <v>426</v>
      </c>
      <c r="N30" s="44">
        <v>0.383654</v>
      </c>
      <c r="O30" s="43" t="s">
        <v>405</v>
      </c>
      <c r="P30" s="43" t="s">
        <v>406</v>
      </c>
      <c r="Q30" s="43">
        <v>3</v>
      </c>
      <c r="R30" s="43">
        <v>10</v>
      </c>
      <c r="S30" s="43" t="s">
        <v>407</v>
      </c>
      <c r="T30" s="43" t="s">
        <v>408</v>
      </c>
      <c r="U30" s="43" t="s">
        <v>408</v>
      </c>
      <c r="V30" s="45">
        <v>7.8337940000000001</v>
      </c>
      <c r="W30" s="45">
        <v>0.6</v>
      </c>
      <c r="X30" s="45">
        <f t="shared" ref="X30:X54" si="1">N30*V30*(1-W30)</f>
        <v>1.2021865613104001</v>
      </c>
    </row>
    <row r="31" spans="1:24" x14ac:dyDescent="0.2">
      <c r="A31" s="43">
        <v>3</v>
      </c>
      <c r="B31" s="43">
        <v>7</v>
      </c>
      <c r="C31" s="43" t="s">
        <v>430</v>
      </c>
      <c r="D31" s="43" t="s">
        <v>423</v>
      </c>
      <c r="E31" s="43" t="s">
        <v>444</v>
      </c>
      <c r="F31" s="43" t="s">
        <v>445</v>
      </c>
      <c r="G31" s="43">
        <v>4525</v>
      </c>
      <c r="H31" s="43">
        <v>4526</v>
      </c>
      <c r="I31" s="43">
        <v>4494</v>
      </c>
      <c r="J31" s="43">
        <v>1400</v>
      </c>
      <c r="K31" s="43">
        <v>1400</v>
      </c>
      <c r="L31" s="43" t="s">
        <v>372</v>
      </c>
      <c r="M31" s="43" t="s">
        <v>426</v>
      </c>
      <c r="N31" s="44">
        <v>0.73094400000000004</v>
      </c>
      <c r="O31" s="43" t="s">
        <v>405</v>
      </c>
      <c r="P31" s="43" t="s">
        <v>406</v>
      </c>
      <c r="Q31" s="43">
        <v>3</v>
      </c>
      <c r="R31" s="43">
        <v>10</v>
      </c>
      <c r="S31" s="43" t="s">
        <v>407</v>
      </c>
      <c r="T31" s="43" t="s">
        <v>408</v>
      </c>
      <c r="U31" s="43" t="s">
        <v>408</v>
      </c>
      <c r="V31" s="45">
        <v>7.8337940000000001</v>
      </c>
      <c r="W31" s="45">
        <v>0.6</v>
      </c>
      <c r="X31" s="45">
        <f t="shared" si="1"/>
        <v>2.2904258886144002</v>
      </c>
    </row>
    <row r="32" spans="1:24" x14ac:dyDescent="0.2">
      <c r="A32" s="43">
        <v>3</v>
      </c>
      <c r="B32" s="43">
        <v>7</v>
      </c>
      <c r="C32" s="43" t="s">
        <v>430</v>
      </c>
      <c r="D32" s="43" t="s">
        <v>423</v>
      </c>
      <c r="E32" s="43" t="s">
        <v>444</v>
      </c>
      <c r="F32" s="43" t="s">
        <v>445</v>
      </c>
      <c r="G32" s="43">
        <v>6157</v>
      </c>
      <c r="H32" s="43">
        <v>6158</v>
      </c>
      <c r="I32" s="43">
        <v>6114</v>
      </c>
      <c r="J32" s="43">
        <v>1900</v>
      </c>
      <c r="K32" s="43">
        <v>1900</v>
      </c>
      <c r="L32" s="43" t="s">
        <v>372</v>
      </c>
      <c r="M32" s="43" t="s">
        <v>426</v>
      </c>
      <c r="N32" s="44">
        <v>4.2364900000000001E-4</v>
      </c>
      <c r="O32" s="43" t="s">
        <v>405</v>
      </c>
      <c r="P32" s="43" t="s">
        <v>406</v>
      </c>
      <c r="Q32" s="43">
        <v>70</v>
      </c>
      <c r="R32" s="43">
        <v>10</v>
      </c>
      <c r="S32" s="43" t="s">
        <v>407</v>
      </c>
      <c r="T32" s="43" t="s">
        <v>410</v>
      </c>
      <c r="U32" s="43" t="s">
        <v>411</v>
      </c>
      <c r="V32" s="45">
        <v>1.1817740000000001</v>
      </c>
      <c r="W32" s="45">
        <v>0.6</v>
      </c>
      <c r="X32" s="45">
        <f t="shared" si="1"/>
        <v>2.0026294933040003E-4</v>
      </c>
    </row>
    <row r="33" spans="1:24" x14ac:dyDescent="0.2">
      <c r="A33" s="43">
        <v>3</v>
      </c>
      <c r="B33" s="43">
        <v>7</v>
      </c>
      <c r="C33" s="43" t="s">
        <v>430</v>
      </c>
      <c r="D33" s="43" t="s">
        <v>423</v>
      </c>
      <c r="E33" s="43" t="s">
        <v>444</v>
      </c>
      <c r="F33" s="43" t="s">
        <v>445</v>
      </c>
      <c r="G33" s="43">
        <v>7950</v>
      </c>
      <c r="H33" s="43">
        <v>7951</v>
      </c>
      <c r="I33" s="43">
        <v>7877</v>
      </c>
      <c r="J33" s="43">
        <v>2110</v>
      </c>
      <c r="K33" s="43">
        <v>2110</v>
      </c>
      <c r="L33" s="43" t="s">
        <v>372</v>
      </c>
      <c r="M33" s="43" t="s">
        <v>426</v>
      </c>
      <c r="N33" s="44">
        <v>0.124816</v>
      </c>
      <c r="O33" s="43" t="s">
        <v>405</v>
      </c>
      <c r="P33" s="43" t="s">
        <v>406</v>
      </c>
      <c r="Q33" s="43">
        <v>26</v>
      </c>
      <c r="R33" s="43">
        <v>21</v>
      </c>
      <c r="S33" s="43" t="s">
        <v>446</v>
      </c>
      <c r="T33" s="43" t="s">
        <v>447</v>
      </c>
      <c r="U33" s="43" t="s">
        <v>446</v>
      </c>
      <c r="V33" s="45">
        <v>12.944876000000001</v>
      </c>
      <c r="W33" s="45">
        <v>0.6</v>
      </c>
      <c r="X33" s="45">
        <f t="shared" si="1"/>
        <v>0.64629105712640011</v>
      </c>
    </row>
    <row r="34" spans="1:24" x14ac:dyDescent="0.2">
      <c r="A34" s="43">
        <v>3</v>
      </c>
      <c r="B34" s="43">
        <v>7</v>
      </c>
      <c r="C34" s="43" t="s">
        <v>430</v>
      </c>
      <c r="D34" s="43" t="s">
        <v>423</v>
      </c>
      <c r="E34" s="43" t="s">
        <v>444</v>
      </c>
      <c r="F34" s="43" t="s">
        <v>445</v>
      </c>
      <c r="G34" s="43">
        <v>7951</v>
      </c>
      <c r="H34" s="43">
        <v>7952</v>
      </c>
      <c r="I34" s="43">
        <v>7878</v>
      </c>
      <c r="J34" s="43">
        <v>2110</v>
      </c>
      <c r="K34" s="43">
        <v>2110</v>
      </c>
      <c r="L34" s="43" t="s">
        <v>372</v>
      </c>
      <c r="M34" s="43" t="s">
        <v>426</v>
      </c>
      <c r="N34" s="44">
        <v>3.0212200000000002E-2</v>
      </c>
      <c r="O34" s="43" t="s">
        <v>405</v>
      </c>
      <c r="P34" s="43" t="s">
        <v>406</v>
      </c>
      <c r="Q34" s="43">
        <v>26</v>
      </c>
      <c r="R34" s="43">
        <v>21</v>
      </c>
      <c r="S34" s="43" t="s">
        <v>446</v>
      </c>
      <c r="T34" s="43" t="s">
        <v>447</v>
      </c>
      <c r="U34" s="43" t="s">
        <v>446</v>
      </c>
      <c r="V34" s="45">
        <v>12.944876000000001</v>
      </c>
      <c r="W34" s="45">
        <v>0.6</v>
      </c>
      <c r="X34" s="45">
        <f t="shared" si="1"/>
        <v>0.15643727307488003</v>
      </c>
    </row>
    <row r="35" spans="1:24" x14ac:dyDescent="0.2">
      <c r="A35" s="43">
        <v>3</v>
      </c>
      <c r="B35" s="43">
        <v>7</v>
      </c>
      <c r="C35" s="43" t="s">
        <v>430</v>
      </c>
      <c r="D35" s="43" t="s">
        <v>423</v>
      </c>
      <c r="E35" s="43" t="s">
        <v>444</v>
      </c>
      <c r="F35" s="43" t="s">
        <v>445</v>
      </c>
      <c r="G35" s="43">
        <v>19454</v>
      </c>
      <c r="H35" s="43">
        <v>19455</v>
      </c>
      <c r="I35" s="43">
        <v>19394</v>
      </c>
      <c r="J35" s="43">
        <v>4340</v>
      </c>
      <c r="K35" s="43">
        <v>4340</v>
      </c>
      <c r="L35" s="43" t="s">
        <v>372</v>
      </c>
      <c r="M35" s="43" t="s">
        <v>426</v>
      </c>
      <c r="N35" s="44">
        <v>0.12928400000000001</v>
      </c>
      <c r="O35" s="43" t="s">
        <v>405</v>
      </c>
      <c r="P35" s="43" t="s">
        <v>406</v>
      </c>
      <c r="Q35" s="43">
        <v>7</v>
      </c>
      <c r="R35" s="43">
        <v>40</v>
      </c>
      <c r="S35" s="43" t="s">
        <v>412</v>
      </c>
      <c r="T35" s="43" t="s">
        <v>415</v>
      </c>
      <c r="U35" s="43" t="s">
        <v>416</v>
      </c>
      <c r="V35" s="45">
        <v>7.558414</v>
      </c>
      <c r="W35" s="45">
        <v>0.6</v>
      </c>
      <c r="X35" s="45">
        <f t="shared" si="1"/>
        <v>0.39087279823040005</v>
      </c>
    </row>
    <row r="36" spans="1:24" x14ac:dyDescent="0.2">
      <c r="A36" s="43">
        <v>3</v>
      </c>
      <c r="B36" s="43">
        <v>7</v>
      </c>
      <c r="C36" s="43" t="s">
        <v>430</v>
      </c>
      <c r="D36" s="43" t="s">
        <v>423</v>
      </c>
      <c r="E36" s="43" t="s">
        <v>444</v>
      </c>
      <c r="F36" s="43" t="s">
        <v>445</v>
      </c>
      <c r="G36" s="43">
        <v>19455</v>
      </c>
      <c r="H36" s="43">
        <v>19456</v>
      </c>
      <c r="I36" s="43">
        <v>19395</v>
      </c>
      <c r="J36" s="43">
        <v>4340</v>
      </c>
      <c r="K36" s="43">
        <v>4340</v>
      </c>
      <c r="L36" s="43" t="s">
        <v>372</v>
      </c>
      <c r="M36" s="43" t="s">
        <v>426</v>
      </c>
      <c r="N36" s="44">
        <v>0.21968199999999999</v>
      </c>
      <c r="O36" s="43" t="s">
        <v>405</v>
      </c>
      <c r="P36" s="43" t="s">
        <v>406</v>
      </c>
      <c r="Q36" s="43">
        <v>7</v>
      </c>
      <c r="R36" s="43">
        <v>40</v>
      </c>
      <c r="S36" s="43" t="s">
        <v>412</v>
      </c>
      <c r="T36" s="43" t="s">
        <v>415</v>
      </c>
      <c r="U36" s="43" t="s">
        <v>416</v>
      </c>
      <c r="V36" s="45">
        <v>7.558414</v>
      </c>
      <c r="W36" s="45">
        <v>0.6</v>
      </c>
      <c r="X36" s="45">
        <f t="shared" si="1"/>
        <v>0.66417900173919997</v>
      </c>
    </row>
    <row r="37" spans="1:24" x14ac:dyDescent="0.2">
      <c r="A37" s="43">
        <v>3</v>
      </c>
      <c r="B37" s="43">
        <v>7</v>
      </c>
      <c r="C37" s="43" t="s">
        <v>430</v>
      </c>
      <c r="D37" s="43" t="s">
        <v>423</v>
      </c>
      <c r="E37" s="43" t="s">
        <v>444</v>
      </c>
      <c r="F37" s="43" t="s">
        <v>445</v>
      </c>
      <c r="G37" s="43">
        <v>52779</v>
      </c>
      <c r="H37" s="43">
        <v>52784</v>
      </c>
      <c r="I37" s="43">
        <v>52750</v>
      </c>
      <c r="J37" s="43">
        <v>8140</v>
      </c>
      <c r="K37" s="43">
        <v>8140</v>
      </c>
      <c r="L37" s="43" t="s">
        <v>372</v>
      </c>
      <c r="M37" s="43" t="s">
        <v>426</v>
      </c>
      <c r="N37" s="44">
        <v>3.7612499999999999E-4</v>
      </c>
      <c r="O37" s="43" t="s">
        <v>405</v>
      </c>
      <c r="P37" s="43" t="s">
        <v>406</v>
      </c>
      <c r="Q37" s="43">
        <v>18</v>
      </c>
      <c r="R37" s="43">
        <v>10</v>
      </c>
      <c r="S37" s="43" t="s">
        <v>407</v>
      </c>
      <c r="T37" s="43" t="s">
        <v>420</v>
      </c>
      <c r="U37" s="43" t="s">
        <v>421</v>
      </c>
      <c r="V37" s="45">
        <v>3.4929570000000001</v>
      </c>
      <c r="W37" s="45">
        <v>0.6</v>
      </c>
      <c r="X37" s="45">
        <f t="shared" si="1"/>
        <v>5.2551538064999996E-4</v>
      </c>
    </row>
    <row r="38" spans="1:24" x14ac:dyDescent="0.2">
      <c r="A38" s="43">
        <v>3</v>
      </c>
      <c r="B38" s="43">
        <v>7</v>
      </c>
      <c r="C38" s="43" t="s">
        <v>430</v>
      </c>
      <c r="D38" s="43" t="s">
        <v>423</v>
      </c>
      <c r="E38" s="43" t="s">
        <v>444</v>
      </c>
      <c r="F38" s="43" t="s">
        <v>445</v>
      </c>
      <c r="G38" s="43">
        <v>54694</v>
      </c>
      <c r="H38" s="43">
        <v>54695</v>
      </c>
      <c r="I38" s="43">
        <v>56296</v>
      </c>
      <c r="J38" s="43">
        <v>8320</v>
      </c>
      <c r="K38" s="43">
        <v>8320</v>
      </c>
      <c r="L38" s="43" t="s">
        <v>372</v>
      </c>
      <c r="M38" s="43" t="s">
        <v>426</v>
      </c>
      <c r="N38" s="44">
        <v>0.106908</v>
      </c>
      <c r="O38" s="43" t="s">
        <v>405</v>
      </c>
      <c r="P38" s="43" t="s">
        <v>406</v>
      </c>
      <c r="Q38" s="43">
        <v>5</v>
      </c>
      <c r="R38" s="43">
        <v>10</v>
      </c>
      <c r="S38" s="43" t="s">
        <v>407</v>
      </c>
      <c r="T38" s="43" t="s">
        <v>448</v>
      </c>
      <c r="U38" s="43" t="s">
        <v>414</v>
      </c>
      <c r="V38" s="45">
        <v>8.1290569999999995</v>
      </c>
      <c r="W38" s="45">
        <v>0.6</v>
      </c>
      <c r="X38" s="45">
        <f t="shared" si="1"/>
        <v>0.3476244903024</v>
      </c>
    </row>
    <row r="39" spans="1:24" x14ac:dyDescent="0.2">
      <c r="A39" s="43">
        <v>3</v>
      </c>
      <c r="B39" s="43">
        <v>7</v>
      </c>
      <c r="C39" s="43" t="s">
        <v>430</v>
      </c>
      <c r="D39" s="43" t="s">
        <v>423</v>
      </c>
      <c r="E39" s="43" t="s">
        <v>444</v>
      </c>
      <c r="F39" s="43" t="s">
        <v>445</v>
      </c>
      <c r="G39" s="43">
        <v>55479</v>
      </c>
      <c r="H39" s="43">
        <v>55480</v>
      </c>
      <c r="I39" s="43">
        <v>55415</v>
      </c>
      <c r="J39" s="43">
        <v>1100</v>
      </c>
      <c r="K39" s="43">
        <v>1100</v>
      </c>
      <c r="L39" s="43" t="s">
        <v>372</v>
      </c>
      <c r="M39" s="43" t="s">
        <v>426</v>
      </c>
      <c r="N39" s="44">
        <v>0.24615999999999999</v>
      </c>
      <c r="O39" s="43" t="s">
        <v>405</v>
      </c>
      <c r="P39" s="43" t="s">
        <v>406</v>
      </c>
      <c r="Q39" s="43">
        <v>2</v>
      </c>
      <c r="R39" s="43">
        <v>10</v>
      </c>
      <c r="S39" s="43" t="s">
        <v>407</v>
      </c>
      <c r="T39" s="43" t="s">
        <v>449</v>
      </c>
      <c r="U39" s="43" t="s">
        <v>435</v>
      </c>
      <c r="V39" s="45">
        <v>11.234235</v>
      </c>
      <c r="W39" s="45">
        <v>0.6</v>
      </c>
      <c r="X39" s="45">
        <f t="shared" si="1"/>
        <v>1.10616771504</v>
      </c>
    </row>
    <row r="40" spans="1:24" x14ac:dyDescent="0.2">
      <c r="A40" s="43">
        <v>3</v>
      </c>
      <c r="B40" s="43">
        <v>7</v>
      </c>
      <c r="C40" s="43" t="s">
        <v>430</v>
      </c>
      <c r="D40" s="43" t="s">
        <v>423</v>
      </c>
      <c r="E40" s="43" t="s">
        <v>444</v>
      </c>
      <c r="F40" s="43" t="s">
        <v>445</v>
      </c>
      <c r="G40" s="43">
        <v>55480</v>
      </c>
      <c r="H40" s="43">
        <v>55481</v>
      </c>
      <c r="I40" s="43">
        <v>55416</v>
      </c>
      <c r="J40" s="43">
        <v>1100</v>
      </c>
      <c r="K40" s="43">
        <v>1100</v>
      </c>
      <c r="L40" s="43" t="s">
        <v>372</v>
      </c>
      <c r="M40" s="43" t="s">
        <v>426</v>
      </c>
      <c r="N40" s="44">
        <v>0.104834</v>
      </c>
      <c r="O40" s="43" t="s">
        <v>405</v>
      </c>
      <c r="P40" s="43" t="s">
        <v>406</v>
      </c>
      <c r="Q40" s="43">
        <v>2</v>
      </c>
      <c r="R40" s="43">
        <v>10</v>
      </c>
      <c r="S40" s="43" t="s">
        <v>407</v>
      </c>
      <c r="T40" s="43" t="s">
        <v>449</v>
      </c>
      <c r="U40" s="43" t="s">
        <v>435</v>
      </c>
      <c r="V40" s="45">
        <v>11.234235</v>
      </c>
      <c r="W40" s="45">
        <v>0.6</v>
      </c>
      <c r="X40" s="45">
        <f t="shared" si="1"/>
        <v>0.47109191679600004</v>
      </c>
    </row>
    <row r="41" spans="1:24" x14ac:dyDescent="0.2">
      <c r="A41" s="43">
        <v>3</v>
      </c>
      <c r="B41" s="43">
        <v>7</v>
      </c>
      <c r="C41" s="43" t="s">
        <v>430</v>
      </c>
      <c r="D41" s="43" t="s">
        <v>423</v>
      </c>
      <c r="E41" s="43" t="s">
        <v>444</v>
      </c>
      <c r="F41" s="43" t="s">
        <v>445</v>
      </c>
      <c r="G41" s="43">
        <v>55509</v>
      </c>
      <c r="H41" s="43">
        <v>55510</v>
      </c>
      <c r="I41" s="43">
        <v>55445</v>
      </c>
      <c r="J41" s="43">
        <v>1200</v>
      </c>
      <c r="K41" s="43">
        <v>1200</v>
      </c>
      <c r="L41" s="43" t="s">
        <v>372</v>
      </c>
      <c r="M41" s="43" t="s">
        <v>426</v>
      </c>
      <c r="N41" s="44">
        <v>0.76563499999999995</v>
      </c>
      <c r="O41" s="43" t="s">
        <v>405</v>
      </c>
      <c r="P41" s="43" t="s">
        <v>406</v>
      </c>
      <c r="Q41" s="43">
        <v>19</v>
      </c>
      <c r="R41" s="43">
        <v>10</v>
      </c>
      <c r="S41" s="43" t="s">
        <v>407</v>
      </c>
      <c r="T41" s="43" t="s">
        <v>441</v>
      </c>
      <c r="U41" s="43" t="s">
        <v>437</v>
      </c>
      <c r="V41" s="45">
        <v>23.305396999999999</v>
      </c>
      <c r="W41" s="45">
        <v>0.6</v>
      </c>
      <c r="X41" s="45">
        <f t="shared" si="1"/>
        <v>7.1373710528379988</v>
      </c>
    </row>
    <row r="42" spans="1:24" x14ac:dyDescent="0.2">
      <c r="A42" s="43">
        <v>3</v>
      </c>
      <c r="B42" s="43">
        <v>7</v>
      </c>
      <c r="C42" s="43" t="s">
        <v>430</v>
      </c>
      <c r="D42" s="43" t="s">
        <v>423</v>
      </c>
      <c r="E42" s="43" t="s">
        <v>444</v>
      </c>
      <c r="F42" s="43" t="s">
        <v>445</v>
      </c>
      <c r="G42" s="43">
        <v>55510</v>
      </c>
      <c r="H42" s="43">
        <v>55511</v>
      </c>
      <c r="I42" s="43">
        <v>55446</v>
      </c>
      <c r="J42" s="43">
        <v>1200</v>
      </c>
      <c r="K42" s="43">
        <v>1200</v>
      </c>
      <c r="L42" s="43" t="s">
        <v>372</v>
      </c>
      <c r="M42" s="43" t="s">
        <v>426</v>
      </c>
      <c r="N42" s="44">
        <v>0.83016900000000005</v>
      </c>
      <c r="O42" s="43" t="s">
        <v>405</v>
      </c>
      <c r="P42" s="43" t="s">
        <v>406</v>
      </c>
      <c r="Q42" s="43">
        <v>19</v>
      </c>
      <c r="R42" s="43">
        <v>10</v>
      </c>
      <c r="S42" s="43" t="s">
        <v>407</v>
      </c>
      <c r="T42" s="43" t="s">
        <v>441</v>
      </c>
      <c r="U42" s="43" t="s">
        <v>437</v>
      </c>
      <c r="V42" s="45">
        <v>23.305396999999999</v>
      </c>
      <c r="W42" s="45">
        <v>0.6</v>
      </c>
      <c r="X42" s="45">
        <f t="shared" si="1"/>
        <v>7.7389672488372003</v>
      </c>
    </row>
    <row r="43" spans="1:24" x14ac:dyDescent="0.2">
      <c r="A43" s="43">
        <v>3</v>
      </c>
      <c r="B43" s="43">
        <v>7</v>
      </c>
      <c r="C43" s="43" t="s">
        <v>430</v>
      </c>
      <c r="D43" s="43" t="s">
        <v>423</v>
      </c>
      <c r="E43" s="43" t="s">
        <v>444</v>
      </c>
      <c r="F43" s="43" t="s">
        <v>445</v>
      </c>
      <c r="G43" s="43">
        <v>55599</v>
      </c>
      <c r="H43" s="43">
        <v>55600</v>
      </c>
      <c r="I43" s="43">
        <v>55535</v>
      </c>
      <c r="J43" s="43">
        <v>1400</v>
      </c>
      <c r="K43" s="43">
        <v>1400</v>
      </c>
      <c r="L43" s="43" t="s">
        <v>372</v>
      </c>
      <c r="M43" s="43" t="s">
        <v>426</v>
      </c>
      <c r="N43" s="44">
        <v>0.25919900000000001</v>
      </c>
      <c r="O43" s="43" t="s">
        <v>405</v>
      </c>
      <c r="P43" s="43" t="s">
        <v>406</v>
      </c>
      <c r="Q43" s="43">
        <v>3</v>
      </c>
      <c r="R43" s="43">
        <v>10</v>
      </c>
      <c r="S43" s="43" t="s">
        <v>407</v>
      </c>
      <c r="T43" s="43" t="s">
        <v>408</v>
      </c>
      <c r="U43" s="43" t="s">
        <v>408</v>
      </c>
      <c r="V43" s="45">
        <v>7.8337940000000001</v>
      </c>
      <c r="W43" s="45">
        <v>0.6</v>
      </c>
      <c r="X43" s="45">
        <f t="shared" si="1"/>
        <v>0.81220462840240004</v>
      </c>
    </row>
    <row r="44" spans="1:24" x14ac:dyDescent="0.2">
      <c r="A44" s="43">
        <v>3</v>
      </c>
      <c r="B44" s="43">
        <v>7</v>
      </c>
      <c r="C44" s="43" t="s">
        <v>430</v>
      </c>
      <c r="D44" s="43" t="s">
        <v>423</v>
      </c>
      <c r="E44" s="43" t="s">
        <v>444</v>
      </c>
      <c r="F44" s="43" t="s">
        <v>445</v>
      </c>
      <c r="G44" s="43">
        <v>55600</v>
      </c>
      <c r="H44" s="43">
        <v>55601</v>
      </c>
      <c r="I44" s="43">
        <v>55536</v>
      </c>
      <c r="J44" s="43">
        <v>1400</v>
      </c>
      <c r="K44" s="43">
        <v>1400</v>
      </c>
      <c r="L44" s="43" t="s">
        <v>372</v>
      </c>
      <c r="M44" s="43" t="s">
        <v>426</v>
      </c>
      <c r="N44" s="44">
        <v>0.31060199999999999</v>
      </c>
      <c r="O44" s="43" t="s">
        <v>405</v>
      </c>
      <c r="P44" s="43" t="s">
        <v>406</v>
      </c>
      <c r="Q44" s="43">
        <v>3</v>
      </c>
      <c r="R44" s="43">
        <v>10</v>
      </c>
      <c r="S44" s="43" t="s">
        <v>407</v>
      </c>
      <c r="T44" s="43" t="s">
        <v>408</v>
      </c>
      <c r="U44" s="43" t="s">
        <v>408</v>
      </c>
      <c r="V44" s="45">
        <v>7.8337940000000001</v>
      </c>
      <c r="W44" s="45">
        <v>0.6</v>
      </c>
      <c r="X44" s="45">
        <f t="shared" si="1"/>
        <v>0.97327683359520012</v>
      </c>
    </row>
    <row r="45" spans="1:24" x14ac:dyDescent="0.2">
      <c r="A45" s="43">
        <v>3</v>
      </c>
      <c r="B45" s="43">
        <v>7</v>
      </c>
      <c r="C45" s="43" t="s">
        <v>430</v>
      </c>
      <c r="D45" s="43" t="s">
        <v>423</v>
      </c>
      <c r="E45" s="43" t="s">
        <v>444</v>
      </c>
      <c r="F45" s="43" t="s">
        <v>445</v>
      </c>
      <c r="G45" s="43">
        <v>55643</v>
      </c>
      <c r="H45" s="43">
        <v>55644</v>
      </c>
      <c r="I45" s="43">
        <v>55579</v>
      </c>
      <c r="J45" s="43">
        <v>1700</v>
      </c>
      <c r="K45" s="43">
        <v>1700</v>
      </c>
      <c r="L45" s="43" t="s">
        <v>372</v>
      </c>
      <c r="M45" s="43" t="s">
        <v>426</v>
      </c>
      <c r="N45" s="44">
        <v>5.3422699999999997E-2</v>
      </c>
      <c r="O45" s="43" t="s">
        <v>405</v>
      </c>
      <c r="P45" s="43" t="s">
        <v>406</v>
      </c>
      <c r="Q45" s="43">
        <v>3</v>
      </c>
      <c r="R45" s="43">
        <v>10</v>
      </c>
      <c r="S45" s="43" t="s">
        <v>407</v>
      </c>
      <c r="T45" s="43" t="s">
        <v>450</v>
      </c>
      <c r="U45" s="43" t="s">
        <v>408</v>
      </c>
      <c r="V45" s="45">
        <v>7.8337940000000001</v>
      </c>
      <c r="W45" s="45">
        <v>0.6</v>
      </c>
      <c r="X45" s="45">
        <f t="shared" si="1"/>
        <v>0.16740097068952001</v>
      </c>
    </row>
    <row r="46" spans="1:24" x14ac:dyDescent="0.2">
      <c r="A46" s="43">
        <v>3</v>
      </c>
      <c r="B46" s="43">
        <v>7</v>
      </c>
      <c r="C46" s="43" t="s">
        <v>430</v>
      </c>
      <c r="D46" s="43" t="s">
        <v>423</v>
      </c>
      <c r="E46" s="43" t="s">
        <v>444</v>
      </c>
      <c r="F46" s="43" t="s">
        <v>445</v>
      </c>
      <c r="G46" s="43">
        <v>55644</v>
      </c>
      <c r="H46" s="43">
        <v>55645</v>
      </c>
      <c r="I46" s="43">
        <v>55580</v>
      </c>
      <c r="J46" s="43">
        <v>1700</v>
      </c>
      <c r="K46" s="43">
        <v>1700</v>
      </c>
      <c r="L46" s="43" t="s">
        <v>372</v>
      </c>
      <c r="M46" s="43" t="s">
        <v>426</v>
      </c>
      <c r="N46" s="44">
        <v>3.8128000000000002E-2</v>
      </c>
      <c r="O46" s="43" t="s">
        <v>405</v>
      </c>
      <c r="P46" s="43" t="s">
        <v>406</v>
      </c>
      <c r="Q46" s="43">
        <v>3</v>
      </c>
      <c r="R46" s="43">
        <v>10</v>
      </c>
      <c r="S46" s="43" t="s">
        <v>407</v>
      </c>
      <c r="T46" s="43" t="s">
        <v>450</v>
      </c>
      <c r="U46" s="43" t="s">
        <v>408</v>
      </c>
      <c r="V46" s="45">
        <v>7.8337940000000001</v>
      </c>
      <c r="W46" s="45">
        <v>0.6</v>
      </c>
      <c r="X46" s="45">
        <f t="shared" si="1"/>
        <v>0.11947475905280001</v>
      </c>
    </row>
    <row r="47" spans="1:24" x14ac:dyDescent="0.2">
      <c r="A47" s="43">
        <v>3</v>
      </c>
      <c r="B47" s="43">
        <v>7</v>
      </c>
      <c r="C47" s="43" t="s">
        <v>430</v>
      </c>
      <c r="D47" s="43" t="s">
        <v>423</v>
      </c>
      <c r="E47" s="43" t="s">
        <v>444</v>
      </c>
      <c r="F47" s="43" t="s">
        <v>445</v>
      </c>
      <c r="G47" s="43">
        <v>55645</v>
      </c>
      <c r="H47" s="43">
        <v>55646</v>
      </c>
      <c r="I47" s="43">
        <v>55581</v>
      </c>
      <c r="J47" s="43">
        <v>1700</v>
      </c>
      <c r="K47" s="43">
        <v>1700</v>
      </c>
      <c r="L47" s="43" t="s">
        <v>372</v>
      </c>
      <c r="M47" s="43" t="s">
        <v>426</v>
      </c>
      <c r="N47" s="44">
        <v>0.112721</v>
      </c>
      <c r="O47" s="43" t="s">
        <v>405</v>
      </c>
      <c r="P47" s="43" t="s">
        <v>406</v>
      </c>
      <c r="Q47" s="43">
        <v>3</v>
      </c>
      <c r="R47" s="43">
        <v>10</v>
      </c>
      <c r="S47" s="43" t="s">
        <v>407</v>
      </c>
      <c r="T47" s="43" t="s">
        <v>450</v>
      </c>
      <c r="U47" s="43" t="s">
        <v>408</v>
      </c>
      <c r="V47" s="45">
        <v>7.8337940000000001</v>
      </c>
      <c r="W47" s="45">
        <v>0.6</v>
      </c>
      <c r="X47" s="45">
        <f t="shared" si="1"/>
        <v>0.35321323738960003</v>
      </c>
    </row>
    <row r="48" spans="1:24" x14ac:dyDescent="0.2">
      <c r="A48" s="43">
        <v>3</v>
      </c>
      <c r="B48" s="43">
        <v>7</v>
      </c>
      <c r="C48" s="43" t="s">
        <v>430</v>
      </c>
      <c r="D48" s="43" t="s">
        <v>423</v>
      </c>
      <c r="E48" s="43" t="s">
        <v>444</v>
      </c>
      <c r="F48" s="43" t="s">
        <v>445</v>
      </c>
      <c r="G48" s="43">
        <v>55753</v>
      </c>
      <c r="H48" s="43">
        <v>55754</v>
      </c>
      <c r="I48" s="43">
        <v>55689</v>
      </c>
      <c r="J48" s="43">
        <v>2410</v>
      </c>
      <c r="K48" s="43">
        <v>2410</v>
      </c>
      <c r="L48" s="43" t="s">
        <v>372</v>
      </c>
      <c r="M48" s="43" t="s">
        <v>426</v>
      </c>
      <c r="N48" s="44">
        <v>4.8819200000000002E-5</v>
      </c>
      <c r="O48" s="43" t="s">
        <v>405</v>
      </c>
      <c r="P48" s="43" t="s">
        <v>406</v>
      </c>
      <c r="Q48" s="43">
        <v>35</v>
      </c>
      <c r="R48" s="43">
        <v>28</v>
      </c>
      <c r="S48" s="43" t="s">
        <v>451</v>
      </c>
      <c r="T48" s="43" t="s">
        <v>452</v>
      </c>
      <c r="U48" s="43" t="s">
        <v>452</v>
      </c>
      <c r="V48" s="45">
        <v>115.687111</v>
      </c>
      <c r="W48" s="45">
        <v>0.6</v>
      </c>
      <c r="X48" s="45">
        <f t="shared" si="1"/>
        <v>2.2591008837324804E-3</v>
      </c>
    </row>
    <row r="49" spans="1:24" x14ac:dyDescent="0.2">
      <c r="A49" s="43">
        <v>3</v>
      </c>
      <c r="B49" s="43">
        <v>7</v>
      </c>
      <c r="C49" s="43" t="s">
        <v>430</v>
      </c>
      <c r="D49" s="43" t="s">
        <v>423</v>
      </c>
      <c r="E49" s="43" t="s">
        <v>444</v>
      </c>
      <c r="F49" s="43" t="s">
        <v>445</v>
      </c>
      <c r="G49" s="43">
        <v>55754</v>
      </c>
      <c r="H49" s="43">
        <v>55755</v>
      </c>
      <c r="I49" s="43">
        <v>55690</v>
      </c>
      <c r="J49" s="43">
        <v>2410</v>
      </c>
      <c r="K49" s="43">
        <v>2410</v>
      </c>
      <c r="L49" s="43" t="s">
        <v>372</v>
      </c>
      <c r="M49" s="43" t="s">
        <v>426</v>
      </c>
      <c r="N49" s="44">
        <v>3.4774599999999999E-3</v>
      </c>
      <c r="O49" s="43" t="s">
        <v>405</v>
      </c>
      <c r="P49" s="43" t="s">
        <v>406</v>
      </c>
      <c r="Q49" s="43">
        <v>35</v>
      </c>
      <c r="R49" s="43">
        <v>28</v>
      </c>
      <c r="S49" s="43" t="s">
        <v>451</v>
      </c>
      <c r="T49" s="43" t="s">
        <v>452</v>
      </c>
      <c r="U49" s="43" t="s">
        <v>452</v>
      </c>
      <c r="V49" s="45">
        <v>115.687111</v>
      </c>
      <c r="W49" s="45">
        <v>0.6</v>
      </c>
      <c r="X49" s="45">
        <f t="shared" si="1"/>
        <v>0.160918920407224</v>
      </c>
    </row>
    <row r="50" spans="1:24" x14ac:dyDescent="0.2">
      <c r="A50" s="43">
        <v>3</v>
      </c>
      <c r="B50" s="43">
        <v>7</v>
      </c>
      <c r="C50" s="43" t="s">
        <v>430</v>
      </c>
      <c r="D50" s="43" t="s">
        <v>423</v>
      </c>
      <c r="E50" s="43" t="s">
        <v>444</v>
      </c>
      <c r="F50" s="43" t="s">
        <v>445</v>
      </c>
      <c r="G50" s="43">
        <v>55756</v>
      </c>
      <c r="H50" s="43">
        <v>55757</v>
      </c>
      <c r="I50" s="43">
        <v>55692</v>
      </c>
      <c r="J50" s="43">
        <v>2430</v>
      </c>
      <c r="K50" s="43">
        <v>2430</v>
      </c>
      <c r="L50" s="43" t="s">
        <v>372</v>
      </c>
      <c r="M50" s="43" t="s">
        <v>426</v>
      </c>
      <c r="N50" s="44">
        <v>6.3125700000000007E-2</v>
      </c>
      <c r="O50" s="43" t="s">
        <v>405</v>
      </c>
      <c r="P50" s="43" t="s">
        <v>406</v>
      </c>
      <c r="Q50" s="43">
        <v>37</v>
      </c>
      <c r="R50" s="43">
        <v>28</v>
      </c>
      <c r="S50" s="43" t="s">
        <v>451</v>
      </c>
      <c r="T50" s="43" t="s">
        <v>453</v>
      </c>
      <c r="U50" s="43" t="s">
        <v>454</v>
      </c>
      <c r="V50" s="45">
        <v>77.910511</v>
      </c>
      <c r="W50" s="45">
        <v>0.6</v>
      </c>
      <c r="X50" s="45">
        <f t="shared" si="1"/>
        <v>1.9672622176930803</v>
      </c>
    </row>
    <row r="51" spans="1:24" x14ac:dyDescent="0.2">
      <c r="A51" s="43">
        <v>3</v>
      </c>
      <c r="B51" s="43">
        <v>7</v>
      </c>
      <c r="C51" s="43" t="s">
        <v>430</v>
      </c>
      <c r="D51" s="43" t="s">
        <v>423</v>
      </c>
      <c r="E51" s="43" t="s">
        <v>444</v>
      </c>
      <c r="F51" s="43" t="s">
        <v>445</v>
      </c>
      <c r="G51" s="43">
        <v>55757</v>
      </c>
      <c r="H51" s="43">
        <v>55758</v>
      </c>
      <c r="I51" s="43">
        <v>55693</v>
      </c>
      <c r="J51" s="43">
        <v>2430</v>
      </c>
      <c r="K51" s="43">
        <v>2430</v>
      </c>
      <c r="L51" s="43" t="s">
        <v>372</v>
      </c>
      <c r="M51" s="43" t="s">
        <v>426</v>
      </c>
      <c r="N51" s="44">
        <v>5.0538800000000002E-2</v>
      </c>
      <c r="O51" s="43" t="s">
        <v>405</v>
      </c>
      <c r="P51" s="43" t="s">
        <v>406</v>
      </c>
      <c r="Q51" s="43">
        <v>37</v>
      </c>
      <c r="R51" s="43">
        <v>28</v>
      </c>
      <c r="S51" s="43" t="s">
        <v>451</v>
      </c>
      <c r="T51" s="43" t="s">
        <v>453</v>
      </c>
      <c r="U51" s="43" t="s">
        <v>454</v>
      </c>
      <c r="V51" s="45">
        <v>77.910511</v>
      </c>
      <c r="W51" s="45">
        <v>0.6</v>
      </c>
      <c r="X51" s="45">
        <f t="shared" si="1"/>
        <v>1.5750014933307201</v>
      </c>
    </row>
    <row r="52" spans="1:24" x14ac:dyDescent="0.2">
      <c r="A52" s="43">
        <v>3</v>
      </c>
      <c r="B52" s="43">
        <v>7</v>
      </c>
      <c r="C52" s="43" t="s">
        <v>430</v>
      </c>
      <c r="D52" s="43" t="s">
        <v>423</v>
      </c>
      <c r="E52" s="43" t="s">
        <v>444</v>
      </c>
      <c r="F52" s="43" t="s">
        <v>445</v>
      </c>
      <c r="G52" s="43">
        <v>55793</v>
      </c>
      <c r="H52" s="43">
        <v>55794</v>
      </c>
      <c r="I52" s="43">
        <v>55729</v>
      </c>
      <c r="J52" s="43">
        <v>3200</v>
      </c>
      <c r="K52" s="43">
        <v>3200</v>
      </c>
      <c r="L52" s="43" t="s">
        <v>372</v>
      </c>
      <c r="M52" s="43" t="s">
        <v>426</v>
      </c>
      <c r="N52" s="44">
        <v>2.8028899999999999E-2</v>
      </c>
      <c r="O52" s="43" t="s">
        <v>405</v>
      </c>
      <c r="P52" s="43" t="s">
        <v>406</v>
      </c>
      <c r="Q52" s="43">
        <v>5</v>
      </c>
      <c r="R52" s="43">
        <v>30</v>
      </c>
      <c r="S52" s="43" t="s">
        <v>455</v>
      </c>
      <c r="T52" s="43" t="s">
        <v>456</v>
      </c>
      <c r="U52" s="43" t="s">
        <v>414</v>
      </c>
      <c r="V52" s="45">
        <v>8.1290569999999995</v>
      </c>
      <c r="W52" s="45">
        <v>0.6</v>
      </c>
      <c r="X52" s="45">
        <f t="shared" si="1"/>
        <v>9.113941029891999E-2</v>
      </c>
    </row>
    <row r="53" spans="1:24" x14ac:dyDescent="0.2">
      <c r="A53" s="43">
        <v>3</v>
      </c>
      <c r="B53" s="43">
        <v>7</v>
      </c>
      <c r="C53" s="43" t="s">
        <v>430</v>
      </c>
      <c r="D53" s="43" t="s">
        <v>423</v>
      </c>
      <c r="E53" s="43" t="s">
        <v>444</v>
      </c>
      <c r="F53" s="43" t="s">
        <v>445</v>
      </c>
      <c r="G53" s="43">
        <v>55830</v>
      </c>
      <c r="H53" s="43">
        <v>55831</v>
      </c>
      <c r="I53" s="43">
        <v>55766</v>
      </c>
      <c r="J53" s="43">
        <v>4340</v>
      </c>
      <c r="K53" s="43">
        <v>4340</v>
      </c>
      <c r="L53" s="43" t="s">
        <v>372</v>
      </c>
      <c r="M53" s="43" t="s">
        <v>426</v>
      </c>
      <c r="N53" s="44">
        <v>0.21651400000000001</v>
      </c>
      <c r="O53" s="43" t="s">
        <v>405</v>
      </c>
      <c r="P53" s="43" t="s">
        <v>406</v>
      </c>
      <c r="Q53" s="43">
        <v>7</v>
      </c>
      <c r="R53" s="43">
        <v>40</v>
      </c>
      <c r="S53" s="43" t="s">
        <v>412</v>
      </c>
      <c r="T53" s="43" t="s">
        <v>415</v>
      </c>
      <c r="U53" s="43" t="s">
        <v>416</v>
      </c>
      <c r="V53" s="45">
        <v>7.558414</v>
      </c>
      <c r="W53" s="45">
        <v>0.6</v>
      </c>
      <c r="X53" s="45">
        <f t="shared" si="1"/>
        <v>0.65460097951840002</v>
      </c>
    </row>
    <row r="54" spans="1:24" x14ac:dyDescent="0.2">
      <c r="A54" s="43">
        <v>3</v>
      </c>
      <c r="B54" s="43">
        <v>7</v>
      </c>
      <c r="C54" s="43" t="s">
        <v>430</v>
      </c>
      <c r="D54" s="43" t="s">
        <v>423</v>
      </c>
      <c r="E54" s="43" t="s">
        <v>444</v>
      </c>
      <c r="F54" s="43" t="s">
        <v>445</v>
      </c>
      <c r="G54" s="43">
        <v>56350</v>
      </c>
      <c r="H54" s="43">
        <v>56351</v>
      </c>
      <c r="I54" s="43">
        <v>56286</v>
      </c>
      <c r="J54" s="43">
        <v>8140</v>
      </c>
      <c r="K54" s="43">
        <v>8140</v>
      </c>
      <c r="L54" s="43" t="s">
        <v>372</v>
      </c>
      <c r="M54" s="43" t="s">
        <v>426</v>
      </c>
      <c r="N54" s="44">
        <v>6.8479700000000001E-3</v>
      </c>
      <c r="O54" s="43" t="s">
        <v>405</v>
      </c>
      <c r="P54" s="43" t="s">
        <v>406</v>
      </c>
      <c r="Q54" s="43">
        <v>18</v>
      </c>
      <c r="R54" s="43">
        <v>10</v>
      </c>
      <c r="S54" s="43" t="s">
        <v>407</v>
      </c>
      <c r="T54" s="43" t="s">
        <v>420</v>
      </c>
      <c r="U54" s="43" t="s">
        <v>421</v>
      </c>
      <c r="V54" s="45">
        <v>3.4929570000000001</v>
      </c>
      <c r="W54" s="45">
        <v>0.6</v>
      </c>
      <c r="X54" s="45">
        <f t="shared" si="1"/>
        <v>9.5678658989160007E-3</v>
      </c>
    </row>
    <row r="55" spans="1:24" x14ac:dyDescent="0.2">
      <c r="X55" s="45">
        <f>SUM(X30:X54)</f>
        <v>29.038661199399769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2</vt:i4>
      </vt:variant>
    </vt:vector>
  </HeadingPairs>
  <TitlesOfParts>
    <vt:vector size="41" baseType="lpstr">
      <vt:lpstr>Summary</vt:lpstr>
      <vt:lpstr>Ineligible projects</vt:lpstr>
      <vt:lpstr>Wet detention pond calcs</vt:lpstr>
      <vt:lpstr>Retention calcs</vt:lpstr>
      <vt:lpstr>EducationOutreach</vt:lpstr>
      <vt:lpstr>407143-6</vt:lpstr>
      <vt:lpstr>239266-3 Pond2</vt:lpstr>
      <vt:lpstr>239266-3 Pond 1</vt:lpstr>
      <vt:lpstr>239266-3 Pond3</vt:lpstr>
      <vt:lpstr>239266-4 Pond4</vt:lpstr>
      <vt:lpstr>407143-5 Pond3</vt:lpstr>
      <vt:lpstr>407143-5 Pond4</vt:lpstr>
      <vt:lpstr>407143-4 Pond1</vt:lpstr>
      <vt:lpstr>407143-4 Pond2</vt:lpstr>
      <vt:lpstr>239535-F</vt:lpstr>
      <vt:lpstr>416518-1 Pond1</vt:lpstr>
      <vt:lpstr>416518-1 Pond2</vt:lpstr>
      <vt:lpstr>239682-1 Pond 1</vt:lpstr>
      <vt:lpstr>239682-1 Pond2</vt:lpstr>
      <vt:lpstr>239682-1 Pond3</vt:lpstr>
      <vt:lpstr>239682-1 Pond4</vt:lpstr>
      <vt:lpstr>418403-2 Pond1and2</vt:lpstr>
      <vt:lpstr>239416-F</vt:lpstr>
      <vt:lpstr>239416-A</vt:lpstr>
      <vt:lpstr>239416-B and C</vt:lpstr>
      <vt:lpstr>239416-D</vt:lpstr>
      <vt:lpstr>239416-E</vt:lpstr>
      <vt:lpstr>239454-A</vt:lpstr>
      <vt:lpstr>239454-B</vt:lpstr>
      <vt:lpstr>239653-A</vt:lpstr>
      <vt:lpstr>239635-B</vt:lpstr>
      <vt:lpstr>239633-A</vt:lpstr>
      <vt:lpstr>239633-B</vt:lpstr>
      <vt:lpstr>239633-C</vt:lpstr>
      <vt:lpstr>239633-D</vt:lpstr>
      <vt:lpstr>242436-A</vt:lpstr>
      <vt:lpstr>242484-A</vt:lpstr>
      <vt:lpstr>405515-AandB</vt:lpstr>
      <vt:lpstr>410732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Davis, Sara</cp:lastModifiedBy>
  <cp:lastPrinted>2014-02-17T14:03:41Z</cp:lastPrinted>
  <dcterms:created xsi:type="dcterms:W3CDTF">2006-03-30T19:10:57Z</dcterms:created>
  <dcterms:modified xsi:type="dcterms:W3CDTF">2014-10-22T16:19:43Z</dcterms:modified>
</cp:coreProperties>
</file>