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28635" windowHeight="12780"/>
  </bookViews>
  <sheets>
    <sheet name="Summary" sheetId="1" r:id="rId1"/>
    <sheet name="150% projects" sheetId="38" r:id="rId2"/>
    <sheet name="Wet pond calcs" sheetId="39" r:id="rId3"/>
    <sheet name="Retention Calcs" sheetId="40" r:id="rId4"/>
    <sheet name="Boggy Creek Pond 1" sheetId="8" r:id="rId5"/>
    <sheet name="Boggy Creek Pond 2" sheetId="9" r:id="rId6"/>
    <sheet name="Boggy Creek Pond 3" sheetId="10" r:id="rId7"/>
    <sheet name="John Young Parkway" sheetId="11" r:id="rId8"/>
    <sheet name="Narcoossee Rd IB" sheetId="12" r:id="rId9"/>
    <sheet name="Narcoosee Rd Pond C3A and C3B" sheetId="13" r:id="rId10"/>
    <sheet name="Narcoosee Rd Pond D3" sheetId="14" r:id="rId11"/>
    <sheet name="Narcoosee Rd Pond E1" sheetId="15" r:id="rId12"/>
    <sheet name="Hoagland Pond 3" sheetId="21" r:id="rId13"/>
    <sheet name="Poinciana Swale 1" sheetId="23" r:id="rId14"/>
    <sheet name="Poinciana Swale 2" sheetId="24" r:id="rId15"/>
    <sheet name="Poinciana Swale 3" sheetId="25" r:id="rId16"/>
    <sheet name="Stewart Street" sheetId="41" r:id="rId17"/>
    <sheet name="Shady Lane" sheetId="26" r:id="rId18"/>
    <sheet name="East Lake Reuse" sheetId="27" r:id="rId19"/>
    <sheet name="Bass Road Reuse" sheetId="28" r:id="rId20"/>
    <sheet name="Neptune Road Reuse" sheetId="29" r:id="rId21"/>
    <sheet name="Waterside Reuse" sheetId="30" r:id="rId22"/>
    <sheet name="Bellalago Reuse" sheetId="31" r:id="rId23"/>
    <sheet name="Poinciana Reuse" sheetId="32" r:id="rId24"/>
    <sheet name="Kissimmee Bay Reuse" sheetId="33" r:id="rId25"/>
    <sheet name="Remington Reuse" sheetId="34" r:id="rId26"/>
    <sheet name="Eagle Lake Reuse" sheetId="35" r:id="rId27"/>
    <sheet name="La Quinta Inn Reuse" sheetId="36" r:id="rId28"/>
    <sheet name="Street Sweeping" sheetId="2" r:id="rId29"/>
  </sheets>
  <definedNames>
    <definedName name="_xlnm.Print_Titles" localSheetId="0">Summary!$1:$1</definedName>
  </definedNames>
  <calcPr calcId="125725"/>
</workbook>
</file>

<file path=xl/calcChain.xml><?xml version="1.0" encoding="utf-8"?>
<calcChain xmlns="http://schemas.openxmlformats.org/spreadsheetml/2006/main">
  <c r="I13" i="1"/>
  <c r="I14"/>
  <c r="I15"/>
  <c r="I16"/>
  <c r="I17"/>
  <c r="I18"/>
  <c r="I19"/>
  <c r="I20"/>
  <c r="I21"/>
  <c r="I22"/>
  <c r="F14"/>
  <c r="F15"/>
  <c r="F16"/>
  <c r="F17"/>
  <c r="F18"/>
  <c r="F19"/>
  <c r="F20"/>
  <c r="F21"/>
  <c r="F22"/>
  <c r="F13"/>
  <c r="I12"/>
  <c r="F12"/>
  <c r="G12"/>
  <c r="D12"/>
  <c r="J5" i="41"/>
  <c r="G5"/>
  <c r="H12" i="1"/>
  <c r="E12"/>
  <c r="B64" i="39"/>
  <c r="B63"/>
  <c r="H11" i="1"/>
  <c r="E11"/>
  <c r="G11"/>
  <c r="I11" s="1"/>
  <c r="D11"/>
  <c r="F11" s="1"/>
  <c r="F3" i="40"/>
  <c r="D2"/>
  <c r="F2" s="1"/>
  <c r="G3" l="1"/>
  <c r="D58" i="39" l="1"/>
  <c r="B58"/>
  <c r="D57"/>
  <c r="B57"/>
  <c r="F57" l="1"/>
  <c r="E10" i="1" s="1"/>
  <c r="F58" i="39"/>
  <c r="H10" i="1" s="1"/>
  <c r="D52" i="39"/>
  <c r="B52"/>
  <c r="D51"/>
  <c r="B51"/>
  <c r="D46"/>
  <c r="B46"/>
  <c r="D45"/>
  <c r="B45"/>
  <c r="D40"/>
  <c r="B40"/>
  <c r="D39"/>
  <c r="B39"/>
  <c r="D34"/>
  <c r="B34"/>
  <c r="D33"/>
  <c r="B33"/>
  <c r="D29"/>
  <c r="B29"/>
  <c r="D28"/>
  <c r="B28"/>
  <c r="D23"/>
  <c r="B23"/>
  <c r="D22"/>
  <c r="B22"/>
  <c r="D17"/>
  <c r="B17"/>
  <c r="D16"/>
  <c r="B16"/>
  <c r="D11"/>
  <c r="B11"/>
  <c r="D10"/>
  <c r="B10"/>
  <c r="D5"/>
  <c r="B5"/>
  <c r="D4"/>
  <c r="B4"/>
  <c r="F4" l="1"/>
  <c r="E2" i="1" s="1"/>
  <c r="F5" i="39"/>
  <c r="H2" i="1" s="1"/>
  <c r="F10" i="39"/>
  <c r="E3" i="1" s="1"/>
  <c r="F11" i="39"/>
  <c r="H3" i="1" s="1"/>
  <c r="F16" i="39"/>
  <c r="E4" i="1" s="1"/>
  <c r="F17" i="39"/>
  <c r="H4" i="1" s="1"/>
  <c r="F22" i="39"/>
  <c r="E5" i="1" s="1"/>
  <c r="F23" i="39"/>
  <c r="H5" i="1" s="1"/>
  <c r="F28" i="39"/>
  <c r="F29"/>
  <c r="F33"/>
  <c r="F34"/>
  <c r="F45"/>
  <c r="E8" i="1" s="1"/>
  <c r="F46" i="39"/>
  <c r="H8" i="1" s="1"/>
  <c r="F51" i="39"/>
  <c r="E9" i="1" s="1"/>
  <c r="F52" i="39"/>
  <c r="H9" i="1" s="1"/>
  <c r="F39" i="39"/>
  <c r="E7" i="1" s="1"/>
  <c r="F40" i="39"/>
  <c r="H7" i="1" s="1"/>
  <c r="G22"/>
  <c r="D22"/>
  <c r="G21"/>
  <c r="D21"/>
  <c r="G20"/>
  <c r="D20"/>
  <c r="G19"/>
  <c r="D19"/>
  <c r="G18"/>
  <c r="D18"/>
  <c r="G17"/>
  <c r="D17"/>
  <c r="G16"/>
  <c r="D16"/>
  <c r="G15"/>
  <c r="D15"/>
  <c r="G14"/>
  <c r="D14"/>
  <c r="G13"/>
  <c r="D13"/>
  <c r="G10"/>
  <c r="I10" s="1"/>
  <c r="D10"/>
  <c r="F10" s="1"/>
  <c r="G9"/>
  <c r="D9"/>
  <c r="F9" s="1"/>
  <c r="G8"/>
  <c r="D8"/>
  <c r="F8" s="1"/>
  <c r="G7"/>
  <c r="D7"/>
  <c r="F7" s="1"/>
  <c r="G6"/>
  <c r="D6"/>
  <c r="G5"/>
  <c r="D5"/>
  <c r="F5" s="1"/>
  <c r="G4"/>
  <c r="D4"/>
  <c r="F4" s="1"/>
  <c r="G3"/>
  <c r="D3"/>
  <c r="F3" s="1"/>
  <c r="G2"/>
  <c r="D2"/>
  <c r="F2" s="1"/>
  <c r="J4" i="27"/>
  <c r="G4"/>
  <c r="J6" i="36"/>
  <c r="G6"/>
  <c r="J4" i="35"/>
  <c r="G4"/>
  <c r="J4" i="34"/>
  <c r="G4"/>
  <c r="J5" i="33"/>
  <c r="G5"/>
  <c r="J6" i="32"/>
  <c r="G6"/>
  <c r="J5" i="31"/>
  <c r="G5"/>
  <c r="J5" i="30"/>
  <c r="G5"/>
  <c r="J6" i="29"/>
  <c r="G6"/>
  <c r="J5" i="28"/>
  <c r="G5"/>
  <c r="J6" i="26"/>
  <c r="G6"/>
  <c r="J5" i="25"/>
  <c r="G5"/>
  <c r="J6" i="24"/>
  <c r="G6"/>
  <c r="J5" i="23"/>
  <c r="G5"/>
  <c r="J8" i="21"/>
  <c r="G8"/>
  <c r="J8" i="15"/>
  <c r="G8"/>
  <c r="J5" i="14"/>
  <c r="G5"/>
  <c r="J5" i="13"/>
  <c r="G5"/>
  <c r="J10" i="11"/>
  <c r="G10"/>
  <c r="J7" i="12"/>
  <c r="G7"/>
  <c r="J7" i="10"/>
  <c r="G7"/>
  <c r="J7" i="9"/>
  <c r="G7"/>
  <c r="J8" i="8"/>
  <c r="G8"/>
  <c r="I24" i="1"/>
  <c r="F24"/>
  <c r="I23"/>
  <c r="F23"/>
  <c r="I2" l="1"/>
  <c r="I3"/>
  <c r="I4"/>
  <c r="I5"/>
  <c r="I7"/>
  <c r="I8"/>
  <c r="I9"/>
  <c r="I28" i="39"/>
  <c r="E6" i="1" s="1"/>
  <c r="F6" s="1"/>
  <c r="F27" s="1"/>
  <c r="I29" i="39"/>
  <c r="H6" i="1" s="1"/>
  <c r="I6" s="1"/>
  <c r="B7" i="2"/>
  <c r="B6"/>
  <c r="I27" i="1" l="1"/>
  <c r="B2" i="2"/>
</calcChain>
</file>

<file path=xl/sharedStrings.xml><?xml version="1.0" encoding="utf-8"?>
<sst xmlns="http://schemas.openxmlformats.org/spreadsheetml/2006/main" count="771" uniqueCount="164">
  <si>
    <t>Project Number</t>
  </si>
  <si>
    <t>Project Name</t>
  </si>
  <si>
    <t>Project Type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</si>
  <si>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</si>
  <si>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</si>
  <si>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</si>
  <si>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</si>
  <si>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</si>
  <si>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</si>
  <si>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OSC-1</t>
  </si>
  <si>
    <t>OSC-2</t>
  </si>
  <si>
    <t>OSC-3</t>
  </si>
  <si>
    <t>OSC-4</t>
  </si>
  <si>
    <t>OSC-5</t>
  </si>
  <si>
    <t>OSC-6</t>
  </si>
  <si>
    <t>OSC-7</t>
  </si>
  <si>
    <t>OSC-8</t>
  </si>
  <si>
    <t>N/A</t>
  </si>
  <si>
    <t>Street Sweeping</t>
  </si>
  <si>
    <t>TN (lbs/yr)</t>
  </si>
  <si>
    <t>TP (lbs/yr)</t>
  </si>
  <si>
    <t>Total Credit</t>
  </si>
  <si>
    <t>lane miles/month</t>
  </si>
  <si>
    <t>lane miles/year</t>
  </si>
  <si>
    <t>TP/mile swept</t>
  </si>
  <si>
    <t>lbs/mile</t>
  </si>
  <si>
    <t>(from FSA study)</t>
  </si>
  <si>
    <t>TN/mile swept</t>
  </si>
  <si>
    <t>TN credit</t>
  </si>
  <si>
    <t>TP credit</t>
  </si>
  <si>
    <t>OSC-9</t>
  </si>
  <si>
    <t>OSC-10</t>
  </si>
  <si>
    <t>OSC-11</t>
  </si>
  <si>
    <t>OSC-12</t>
  </si>
  <si>
    <t>OSC-13</t>
  </si>
  <si>
    <t>OSC-14</t>
  </si>
  <si>
    <t>OSC-15</t>
  </si>
  <si>
    <t>OSC-16</t>
  </si>
  <si>
    <t>OSC-17</t>
  </si>
  <si>
    <t>150% rule</t>
  </si>
  <si>
    <t>John Young Pwy Widening Parnell St. to Osceola Pkwy Pond A</t>
  </si>
  <si>
    <t>Carrol St.  JYP to Thacker Ave (Ph 2)</t>
  </si>
  <si>
    <t>Carrol St JYP to Old Dixie HWY (Ph 1)</t>
  </si>
  <si>
    <t>Neptune Rd II &amp; III (4 ponds are expected)</t>
  </si>
  <si>
    <t xml:space="preserve">150% rule </t>
  </si>
  <si>
    <t>Osceola Parkway II - Pond I</t>
  </si>
  <si>
    <t>Hoagland Blvd I (&amp; Airport) - Pond 100</t>
  </si>
  <si>
    <t>Hoagland Blvd I (&amp; Airport) - Pond 200</t>
  </si>
  <si>
    <t>Hoagland Blvd III - Pond 2A</t>
  </si>
  <si>
    <t>Shady Lane US-192 to Partin Settlement -Pond 10</t>
  </si>
  <si>
    <t>Stewart Street Regional Pond Retrofit</t>
  </si>
  <si>
    <t>East Lake Reserve Stormwater Reuse</t>
  </si>
  <si>
    <t>Bass Road Landfill Stormwater Reuse</t>
  </si>
  <si>
    <t>Neptune Road Stormwater Reuse</t>
  </si>
  <si>
    <t>Waterside Vista Stormwater Reuse</t>
  </si>
  <si>
    <t>Bellalago &amp; Isles of Bellalago Stormwater Reuse</t>
  </si>
  <si>
    <t>Poinciana Commerce Center Reuse</t>
  </si>
  <si>
    <t>Education</t>
  </si>
  <si>
    <t>OSC-18</t>
  </si>
  <si>
    <t>OSC-19</t>
  </si>
  <si>
    <t>OSC-20</t>
  </si>
  <si>
    <t>OSC-21</t>
  </si>
  <si>
    <t>OSC-22</t>
  </si>
  <si>
    <t>OSC-23</t>
  </si>
  <si>
    <t>OSC-24</t>
  </si>
  <si>
    <t>OSC-25</t>
  </si>
  <si>
    <t>OSC-26</t>
  </si>
  <si>
    <t>OSC-27</t>
  </si>
  <si>
    <t>OSC-28</t>
  </si>
  <si>
    <t>OSC-29</t>
  </si>
  <si>
    <t>OSC-30</t>
  </si>
  <si>
    <t>OSC-31</t>
  </si>
  <si>
    <t>OSC-32</t>
  </si>
  <si>
    <t>OSC-33</t>
  </si>
  <si>
    <t>OSC-34</t>
  </si>
  <si>
    <t>Wet detention pond</t>
  </si>
  <si>
    <t>Dry detention</t>
  </si>
  <si>
    <t>Retention BMPs</t>
  </si>
  <si>
    <t>Swales with blocks or raised culverts</t>
  </si>
  <si>
    <t>Stormwater reuse</t>
  </si>
  <si>
    <t>Old Canoe Creek Rd - Pond A and B</t>
  </si>
  <si>
    <t>Project_ID</t>
  </si>
  <si>
    <t>Juris</t>
  </si>
  <si>
    <t>Detail_Jur</t>
  </si>
  <si>
    <t>SumOfacre</t>
  </si>
  <si>
    <t>SumOfTP_load</t>
  </si>
  <si>
    <t>SumOfTP_atten_untreated</t>
  </si>
  <si>
    <t>SumOfTP_Attenuated_Treated_load</t>
  </si>
  <si>
    <t>SumOfTN_load</t>
  </si>
  <si>
    <t>SumOfTN_atten_untreated</t>
  </si>
  <si>
    <t>SumOfTN_Attenuated_Treated_load</t>
  </si>
  <si>
    <t>Kissimmee</t>
  </si>
  <si>
    <t>Natural Lands- Kissimmee</t>
  </si>
  <si>
    <t>Agriculture</t>
  </si>
  <si>
    <t>Agriculture- Osceola-Unincorp</t>
  </si>
  <si>
    <t>Osceola-Unincorp</t>
  </si>
  <si>
    <t>Natural Lands- Osceola-Unincorp</t>
  </si>
  <si>
    <t>Agriculture- Unincorporated Orange County</t>
  </si>
  <si>
    <t>Unincorporated Orange County</t>
  </si>
  <si>
    <t>Natural Lands- Unincorporated Orange County</t>
  </si>
  <si>
    <t>Osceola_5</t>
  </si>
  <si>
    <t>Agriculture- Kissimmee</t>
  </si>
  <si>
    <t>Osceola_6</t>
  </si>
  <si>
    <t>Osceola_7</t>
  </si>
  <si>
    <t>Osceola_22</t>
  </si>
  <si>
    <t>Other-Toll Roads</t>
  </si>
  <si>
    <t>Natural Lands- Other-Toll Roads</t>
  </si>
  <si>
    <t>Osceola_11</t>
  </si>
  <si>
    <t>Agriculture- St. Cloud</t>
  </si>
  <si>
    <t>St. Cloud</t>
  </si>
  <si>
    <t>Natural Lands- St. Cloud</t>
  </si>
  <si>
    <t>Osceola_18</t>
  </si>
  <si>
    <t>Osceola_17</t>
  </si>
  <si>
    <t>Osceola_19</t>
  </si>
  <si>
    <t>Agriculture- Orlando</t>
  </si>
  <si>
    <t>FDOT</t>
  </si>
  <si>
    <t>Osceola_14</t>
  </si>
  <si>
    <t>Osceola_9</t>
  </si>
  <si>
    <t>Osceola_8</t>
  </si>
  <si>
    <t>Osceola_10</t>
  </si>
  <si>
    <t>Osceola_1</t>
  </si>
  <si>
    <t>Osceola_26</t>
  </si>
  <si>
    <t>Osceola_27</t>
  </si>
  <si>
    <t>Osceola_33</t>
  </si>
  <si>
    <t>Osceola_31</t>
  </si>
  <si>
    <t>Osceola_32</t>
  </si>
  <si>
    <t>Osceola_30</t>
  </si>
  <si>
    <t>Natural Lands- FDOT</t>
  </si>
  <si>
    <t>Osceola_28</t>
  </si>
  <si>
    <t>Osceola_29</t>
  </si>
  <si>
    <t>Osceola_34</t>
  </si>
  <si>
    <t>Osceola_25</t>
  </si>
  <si>
    <t>Provided</t>
  </si>
  <si>
    <t>Required</t>
  </si>
  <si>
    <t>Difference</t>
  </si>
  <si>
    <t>residence time</t>
  </si>
  <si>
    <t>days</t>
  </si>
  <si>
    <t>TN efficiency</t>
  </si>
  <si>
    <t>TP efficiency</t>
  </si>
  <si>
    <t>Pond 2</t>
  </si>
  <si>
    <t>Pond 3</t>
  </si>
  <si>
    <t>TN avg</t>
  </si>
  <si>
    <t>TP avg</t>
  </si>
  <si>
    <t>Treatment</t>
  </si>
  <si>
    <t>Bill Beck - Ponds A, B, and C</t>
  </si>
  <si>
    <r>
      <t xml:space="preserve">Boggy Creek 1 - Ponds A, </t>
    </r>
    <r>
      <rPr>
        <sz val="11"/>
        <color indexed="8"/>
        <rFont val="Calibri"/>
        <family val="2"/>
        <scheme val="minor"/>
      </rPr>
      <t>C-1, C-2</t>
    </r>
  </si>
  <si>
    <t>required</t>
  </si>
  <si>
    <t>ac-ft</t>
  </si>
  <si>
    <t>inches</t>
  </si>
  <si>
    <t>provided</t>
  </si>
  <si>
    <t>Osceola_35</t>
  </si>
  <si>
    <t>Kissimmee Bay Reuse</t>
  </si>
  <si>
    <t>Remington Reuse</t>
  </si>
  <si>
    <t>Eagle Lake Reuse</t>
  </si>
  <si>
    <t>La Quinta Inn Reuse</t>
  </si>
  <si>
    <t>Boggy Creek II Pond 1 (150% plus additional treatment)</t>
  </si>
  <si>
    <t>Boggy Creek II Pond 2 (150% plus additional treatment)</t>
  </si>
  <si>
    <t>Boggy Creek II Pond 3 (150% plus additional treatment)</t>
  </si>
  <si>
    <t>Narcoossee Rd IB Pond 2 and 3</t>
  </si>
  <si>
    <t>Narcoossee Rd III Pond C3A &amp; C3B</t>
  </si>
  <si>
    <t>Narcoossee Rd III Pond D3 Comp</t>
  </si>
  <si>
    <t>Narcoossee Rd III Pond E1 Comp</t>
  </si>
  <si>
    <t>Hoagland Blvd II Pond 3 (150% plus additional treatment)</t>
  </si>
  <si>
    <t>Poinciana III Swales 1, 2, and 3 (150% plus additional treatment)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</si>
</sst>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%"/>
    <numFmt numFmtId="166" formatCode="#,##0.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sz val="11"/>
      <color indexed="8"/>
      <name val="Calibri"/>
      <charset val="16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FFFF00"/>
        <bgColor indexed="0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9" fillId="0" borderId="0"/>
    <xf numFmtId="0" fontId="22" fillId="0" borderId="0"/>
    <xf numFmtId="0" fontId="22" fillId="0" borderId="0"/>
  </cellStyleXfs>
  <cellXfs count="93">
    <xf numFmtId="0" fontId="0" fillId="0" borderId="0" xfId="0"/>
    <xf numFmtId="0" fontId="0" fillId="0" borderId="0" xfId="0"/>
    <xf numFmtId="0" fontId="0" fillId="0" borderId="0" xfId="0" applyFont="1"/>
    <xf numFmtId="0" fontId="18" fillId="33" borderId="10" xfId="0" applyFont="1" applyFill="1" applyBorder="1" applyAlignment="1">
      <alignment horizontal="center" wrapText="1"/>
    </xf>
    <xf numFmtId="0" fontId="16" fillId="33" borderId="10" xfId="0" applyFont="1" applyFill="1" applyBorder="1" applyAlignment="1">
      <alignment horizontal="center" wrapText="1"/>
    </xf>
    <xf numFmtId="0" fontId="16" fillId="0" borderId="0" xfId="0" applyFont="1" applyAlignment="1">
      <alignment horizontal="right"/>
    </xf>
    <xf numFmtId="0" fontId="16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64" fontId="16" fillId="0" borderId="0" xfId="0" applyNumberFormat="1" applyFont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right"/>
    </xf>
    <xf numFmtId="165" fontId="0" fillId="0" borderId="0" xfId="0" applyNumberFormat="1" applyBorder="1" applyAlignment="1">
      <alignment horizontal="right"/>
    </xf>
    <xf numFmtId="0" fontId="20" fillId="0" borderId="10" xfId="0" applyFont="1" applyFill="1" applyBorder="1" applyAlignment="1">
      <alignment horizontal="center" vertical="center" wrapText="1"/>
    </xf>
    <xf numFmtId="165" fontId="0" fillId="0" borderId="10" xfId="0" applyNumberForma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166" fontId="0" fillId="0" borderId="10" xfId="0" applyNumberFormat="1" applyBorder="1" applyAlignment="1">
      <alignment horizontal="center" vertical="center"/>
    </xf>
    <xf numFmtId="0" fontId="23" fillId="34" borderId="11" xfId="44" applyFont="1" applyFill="1" applyBorder="1" applyAlignment="1">
      <alignment horizontal="center"/>
    </xf>
    <xf numFmtId="0" fontId="23" fillId="35" borderId="11" xfId="44" applyFont="1" applyFill="1" applyBorder="1" applyAlignment="1">
      <alignment horizontal="center"/>
    </xf>
    <xf numFmtId="165" fontId="0" fillId="0" borderId="0" xfId="0" applyNumberFormat="1"/>
    <xf numFmtId="0" fontId="16" fillId="0" borderId="0" xfId="0" applyFont="1"/>
    <xf numFmtId="0" fontId="23" fillId="0" borderId="12" xfId="44" applyFont="1" applyFill="1" applyBorder="1" applyAlignment="1">
      <alignment wrapText="1"/>
    </xf>
    <xf numFmtId="0" fontId="23" fillId="0" borderId="12" xfId="44" applyFont="1" applyFill="1" applyBorder="1" applyAlignment="1">
      <alignment horizontal="right" wrapText="1"/>
    </xf>
    <xf numFmtId="0" fontId="23" fillId="0" borderId="12" xfId="44" applyFont="1" applyFill="1" applyBorder="1" applyAlignment="1">
      <alignment wrapText="1"/>
    </xf>
    <xf numFmtId="0" fontId="23" fillId="0" borderId="12" xfId="44" applyFont="1" applyFill="1" applyBorder="1" applyAlignment="1">
      <alignment horizontal="right" wrapText="1"/>
    </xf>
    <xf numFmtId="0" fontId="23" fillId="0" borderId="12" xfId="44" applyFont="1" applyFill="1" applyBorder="1" applyAlignment="1">
      <alignment wrapText="1"/>
    </xf>
    <xf numFmtId="0" fontId="23" fillId="0" borderId="12" xfId="44" applyFont="1" applyFill="1" applyBorder="1" applyAlignment="1">
      <alignment horizontal="right" wrapText="1"/>
    </xf>
    <xf numFmtId="0" fontId="0" fillId="0" borderId="0" xfId="0"/>
    <xf numFmtId="0" fontId="23" fillId="34" borderId="11" xfId="44" applyFont="1" applyFill="1" applyBorder="1" applyAlignment="1">
      <alignment horizontal="center"/>
    </xf>
    <xf numFmtId="0" fontId="23" fillId="0" borderId="12" xfId="44" applyFont="1" applyFill="1" applyBorder="1" applyAlignment="1">
      <alignment wrapText="1"/>
    </xf>
    <xf numFmtId="0" fontId="23" fillId="0" borderId="12" xfId="44" applyFont="1" applyFill="1" applyBorder="1" applyAlignment="1">
      <alignment horizontal="right" wrapText="1"/>
    </xf>
    <xf numFmtId="0" fontId="23" fillId="35" borderId="11" xfId="44" applyFont="1" applyFill="1" applyBorder="1" applyAlignment="1">
      <alignment horizontal="center"/>
    </xf>
    <xf numFmtId="0" fontId="23" fillId="0" borderId="12" xfId="44" applyFont="1" applyFill="1" applyBorder="1" applyAlignment="1">
      <alignment wrapText="1"/>
    </xf>
    <xf numFmtId="0" fontId="23" fillId="0" borderId="12" xfId="44" applyFont="1" applyFill="1" applyBorder="1" applyAlignment="1">
      <alignment horizontal="right" wrapText="1"/>
    </xf>
    <xf numFmtId="0" fontId="23" fillId="0" borderId="12" xfId="44" applyFont="1" applyFill="1" applyBorder="1" applyAlignment="1">
      <alignment wrapText="1"/>
    </xf>
    <xf numFmtId="0" fontId="23" fillId="0" borderId="12" xfId="44" applyFont="1" applyFill="1" applyBorder="1" applyAlignment="1">
      <alignment horizontal="right" wrapText="1"/>
    </xf>
    <xf numFmtId="0" fontId="23" fillId="0" borderId="12" xfId="44" applyFont="1" applyFill="1" applyBorder="1" applyAlignment="1">
      <alignment wrapText="1"/>
    </xf>
    <xf numFmtId="0" fontId="23" fillId="0" borderId="12" xfId="44" applyFont="1" applyFill="1" applyBorder="1" applyAlignment="1">
      <alignment horizontal="right" wrapText="1"/>
    </xf>
    <xf numFmtId="0" fontId="23" fillId="0" borderId="12" xfId="44" applyFont="1" applyFill="1" applyBorder="1" applyAlignment="1">
      <alignment wrapText="1"/>
    </xf>
    <xf numFmtId="0" fontId="23" fillId="0" borderId="12" xfId="44" applyFont="1" applyFill="1" applyBorder="1" applyAlignment="1">
      <alignment horizontal="right" wrapText="1"/>
    </xf>
    <xf numFmtId="0" fontId="0" fillId="0" borderId="0" xfId="0"/>
    <xf numFmtId="0" fontId="23" fillId="34" borderId="11" xfId="44" applyFont="1" applyFill="1" applyBorder="1" applyAlignment="1">
      <alignment horizontal="center"/>
    </xf>
    <xf numFmtId="0" fontId="23" fillId="0" borderId="12" xfId="44" applyFont="1" applyFill="1" applyBorder="1" applyAlignment="1">
      <alignment wrapText="1"/>
    </xf>
    <xf numFmtId="0" fontId="23" fillId="0" borderId="12" xfId="44" applyFont="1" applyFill="1" applyBorder="1" applyAlignment="1">
      <alignment horizontal="right" wrapText="1"/>
    </xf>
    <xf numFmtId="0" fontId="23" fillId="35" borderId="11" xfId="44" applyFont="1" applyFill="1" applyBorder="1" applyAlignment="1">
      <alignment horizontal="center"/>
    </xf>
    <xf numFmtId="0" fontId="0" fillId="0" borderId="0" xfId="0"/>
    <xf numFmtId="0" fontId="23" fillId="34" borderId="11" xfId="44" applyFont="1" applyFill="1" applyBorder="1" applyAlignment="1">
      <alignment horizontal="center"/>
    </xf>
    <xf numFmtId="0" fontId="23" fillId="35" borderId="11" xfId="44" applyFont="1" applyFill="1" applyBorder="1" applyAlignment="1">
      <alignment horizontal="center"/>
    </xf>
    <xf numFmtId="0" fontId="23" fillId="0" borderId="12" xfId="44" applyFont="1" applyFill="1" applyBorder="1" applyAlignment="1">
      <alignment wrapText="1"/>
    </xf>
    <xf numFmtId="0" fontId="23" fillId="0" borderId="12" xfId="44" applyFont="1" applyFill="1" applyBorder="1" applyAlignment="1">
      <alignment horizontal="right" wrapText="1"/>
    </xf>
    <xf numFmtId="0" fontId="23" fillId="0" borderId="12" xfId="44" applyFont="1" applyFill="1" applyBorder="1" applyAlignment="1">
      <alignment wrapText="1"/>
    </xf>
    <xf numFmtId="0" fontId="23" fillId="0" borderId="12" xfId="44" applyFont="1" applyFill="1" applyBorder="1" applyAlignment="1">
      <alignment horizontal="right" wrapText="1"/>
    </xf>
    <xf numFmtId="0" fontId="0" fillId="0" borderId="0" xfId="0"/>
    <xf numFmtId="0" fontId="23" fillId="34" borderId="11" xfId="44" applyFont="1" applyFill="1" applyBorder="1" applyAlignment="1">
      <alignment horizontal="center"/>
    </xf>
    <xf numFmtId="0" fontId="23" fillId="0" borderId="12" xfId="44" applyFont="1" applyFill="1" applyBorder="1" applyAlignment="1">
      <alignment wrapText="1"/>
    </xf>
    <xf numFmtId="0" fontId="23" fillId="0" borderId="12" xfId="44" applyFont="1" applyFill="1" applyBorder="1" applyAlignment="1">
      <alignment horizontal="right" wrapText="1"/>
    </xf>
    <xf numFmtId="0" fontId="23" fillId="35" borderId="11" xfId="44" applyFont="1" applyFill="1" applyBorder="1" applyAlignment="1">
      <alignment horizontal="center"/>
    </xf>
    <xf numFmtId="0" fontId="23" fillId="0" borderId="12" xfId="44" applyFont="1" applyFill="1" applyBorder="1" applyAlignment="1">
      <alignment wrapText="1"/>
    </xf>
    <xf numFmtId="0" fontId="23" fillId="0" borderId="12" xfId="44" applyFont="1" applyFill="1" applyBorder="1" applyAlignment="1">
      <alignment horizontal="right" wrapText="1"/>
    </xf>
    <xf numFmtId="0" fontId="23" fillId="0" borderId="12" xfId="44" applyFont="1" applyFill="1" applyBorder="1" applyAlignment="1">
      <alignment wrapText="1"/>
    </xf>
    <xf numFmtId="0" fontId="23" fillId="0" borderId="12" xfId="44" applyFont="1" applyFill="1" applyBorder="1" applyAlignment="1">
      <alignment horizontal="right" wrapText="1"/>
    </xf>
    <xf numFmtId="0" fontId="23" fillId="0" borderId="12" xfId="44" applyFont="1" applyFill="1" applyBorder="1" applyAlignment="1">
      <alignment wrapText="1"/>
    </xf>
    <xf numFmtId="0" fontId="23" fillId="0" borderId="12" xfId="44" applyFont="1" applyFill="1" applyBorder="1" applyAlignment="1">
      <alignment horizontal="right" wrapText="1"/>
    </xf>
    <xf numFmtId="0" fontId="23" fillId="0" borderId="12" xfId="44" applyFont="1" applyFill="1" applyBorder="1" applyAlignment="1">
      <alignment wrapText="1"/>
    </xf>
    <xf numFmtId="0" fontId="23" fillId="0" borderId="12" xfId="44" applyFont="1" applyFill="1" applyBorder="1" applyAlignment="1">
      <alignment horizontal="right" wrapText="1"/>
    </xf>
    <xf numFmtId="0" fontId="0" fillId="0" borderId="0" xfId="0"/>
    <xf numFmtId="0" fontId="23" fillId="34" borderId="11" xfId="44" applyFont="1" applyFill="1" applyBorder="1" applyAlignment="1">
      <alignment horizontal="center"/>
    </xf>
    <xf numFmtId="0" fontId="23" fillId="0" borderId="12" xfId="44" applyFont="1" applyFill="1" applyBorder="1" applyAlignment="1">
      <alignment wrapText="1"/>
    </xf>
    <xf numFmtId="0" fontId="23" fillId="0" borderId="12" xfId="44" applyFont="1" applyFill="1" applyBorder="1" applyAlignment="1">
      <alignment horizontal="right" wrapText="1"/>
    </xf>
    <xf numFmtId="0" fontId="23" fillId="35" borderId="11" xfId="44" applyFont="1" applyFill="1" applyBorder="1" applyAlignment="1">
      <alignment horizontal="center"/>
    </xf>
    <xf numFmtId="0" fontId="23" fillId="0" borderId="12" xfId="44" applyFont="1" applyFill="1" applyBorder="1" applyAlignment="1">
      <alignment wrapText="1"/>
    </xf>
    <xf numFmtId="0" fontId="23" fillId="0" borderId="12" xfId="44" applyFont="1" applyFill="1" applyBorder="1" applyAlignment="1">
      <alignment horizontal="right" wrapText="1"/>
    </xf>
    <xf numFmtId="0" fontId="23" fillId="0" borderId="12" xfId="44" applyFont="1" applyFill="1" applyBorder="1" applyAlignment="1">
      <alignment wrapText="1"/>
    </xf>
    <xf numFmtId="0" fontId="23" fillId="0" borderId="12" xfId="44" applyFont="1" applyFill="1" applyBorder="1" applyAlignment="1">
      <alignment horizontal="right" wrapText="1"/>
    </xf>
    <xf numFmtId="0" fontId="23" fillId="0" borderId="12" xfId="44" applyFont="1" applyFill="1" applyBorder="1" applyAlignment="1">
      <alignment wrapText="1"/>
    </xf>
    <xf numFmtId="0" fontId="23" fillId="0" borderId="12" xfId="44" applyFont="1" applyFill="1" applyBorder="1" applyAlignment="1">
      <alignment horizontal="right" wrapText="1"/>
    </xf>
    <xf numFmtId="0" fontId="23" fillId="0" borderId="12" xfId="44" applyFont="1" applyFill="1" applyBorder="1" applyAlignment="1">
      <alignment wrapText="1"/>
    </xf>
    <xf numFmtId="0" fontId="23" fillId="0" borderId="12" xfId="44" applyFont="1" applyFill="1" applyBorder="1" applyAlignment="1">
      <alignment horizontal="right" wrapText="1"/>
    </xf>
    <xf numFmtId="0" fontId="23" fillId="0" borderId="12" xfId="44" applyFont="1" applyFill="1" applyBorder="1" applyAlignment="1">
      <alignment wrapText="1"/>
    </xf>
    <xf numFmtId="0" fontId="23" fillId="0" borderId="12" xfId="44" applyFont="1" applyFill="1" applyBorder="1" applyAlignment="1">
      <alignment horizontal="right" wrapText="1"/>
    </xf>
    <xf numFmtId="0" fontId="23" fillId="0" borderId="12" xfId="44" applyFont="1" applyFill="1" applyBorder="1" applyAlignment="1">
      <alignment wrapText="1"/>
    </xf>
    <xf numFmtId="0" fontId="23" fillId="0" borderId="12" xfId="44" applyFont="1" applyFill="1" applyBorder="1" applyAlignment="1">
      <alignment horizontal="right" wrapText="1"/>
    </xf>
    <xf numFmtId="0" fontId="23" fillId="0" borderId="12" xfId="44" applyFont="1" applyFill="1" applyBorder="1" applyAlignment="1">
      <alignment wrapText="1"/>
    </xf>
    <xf numFmtId="0" fontId="23" fillId="0" borderId="12" xfId="44" applyFont="1" applyFill="1" applyBorder="1" applyAlignment="1">
      <alignment horizontal="right" wrapText="1"/>
    </xf>
    <xf numFmtId="0" fontId="0" fillId="0" borderId="0" xfId="0"/>
    <xf numFmtId="0" fontId="23" fillId="34" borderId="11" xfId="44" applyFont="1" applyFill="1" applyBorder="1" applyAlignment="1">
      <alignment horizontal="center"/>
    </xf>
    <xf numFmtId="0" fontId="23" fillId="0" borderId="12" xfId="44" applyFont="1" applyFill="1" applyBorder="1" applyAlignment="1">
      <alignment wrapText="1"/>
    </xf>
    <xf numFmtId="0" fontId="23" fillId="35" borderId="11" xfId="44" applyFont="1" applyFill="1" applyBorder="1" applyAlignment="1">
      <alignment horizontal="center"/>
    </xf>
    <xf numFmtId="0" fontId="24" fillId="0" borderId="12" xfId="45" applyFont="1" applyFill="1" applyBorder="1" applyAlignment="1">
      <alignment wrapText="1"/>
    </xf>
    <xf numFmtId="0" fontId="24" fillId="0" borderId="12" xfId="45" applyFont="1" applyFill="1" applyBorder="1" applyAlignment="1">
      <alignment horizontal="right" wrapText="1"/>
    </xf>
    <xf numFmtId="166" fontId="0" fillId="0" borderId="10" xfId="0" applyNumberFormat="1" applyFill="1" applyBorder="1" applyAlignment="1">
      <alignment horizontal="center" vertical="center"/>
    </xf>
    <xf numFmtId="166" fontId="16" fillId="0" borderId="0" xfId="0" applyNumberFormat="1" applyFont="1"/>
    <xf numFmtId="165" fontId="0" fillId="0" borderId="10" xfId="0" applyNumberFormat="1" applyFill="1" applyBorder="1" applyAlignment="1">
      <alignment horizontal="center" vertical="center"/>
    </xf>
    <xf numFmtId="166" fontId="16" fillId="0" borderId="0" xfId="0" applyNumberFormat="1" applyFont="1" applyFill="1" applyBorder="1"/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3" xfId="42"/>
    <cellStyle name="Normal_Project_Loads" xfId="44"/>
    <cellStyle name="Normal_Sheet1" xfId="45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topLeftCell="A13" zoomScaleNormal="100" workbookViewId="0">
      <selection activeCell="G25" sqref="G25"/>
    </sheetView>
  </sheetViews>
  <sheetFormatPr defaultRowHeight="15"/>
  <cols>
    <col min="2" max="2" width="28.28515625" customWidth="1"/>
    <col min="3" max="3" width="19.28515625" style="1" bestFit="1" customWidth="1"/>
    <col min="4" max="4" width="13.5703125" customWidth="1"/>
    <col min="5" max="5" width="12.85546875" customWidth="1"/>
    <col min="6" max="6" width="9.85546875" customWidth="1"/>
    <col min="7" max="7" width="12.5703125" customWidth="1"/>
    <col min="8" max="8" width="13.28515625" customWidth="1"/>
    <col min="9" max="9" width="9.7109375" customWidth="1"/>
  </cols>
  <sheetData>
    <row r="1" spans="1:9" ht="30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ht="30">
      <c r="A2" s="12" t="s">
        <v>9</v>
      </c>
      <c r="B2" s="12" t="s">
        <v>155</v>
      </c>
      <c r="C2" s="12" t="s">
        <v>75</v>
      </c>
      <c r="D2" s="15">
        <f>'Boggy Creek Pond 1'!J8</f>
        <v>40.893271896195991</v>
      </c>
      <c r="E2" s="13">
        <f>'Wet pond calcs'!F4</f>
        <v>1.1999999999999955E-2</v>
      </c>
      <c r="F2" s="15">
        <f>D2*E2</f>
        <v>0.49071926275435007</v>
      </c>
      <c r="G2" s="15">
        <f>'Boggy Creek Pond 1'!G8</f>
        <v>1.5072287948349539</v>
      </c>
      <c r="H2" s="13">
        <f>'Wet pond calcs'!F5</f>
        <v>1.5000000000000013E-2</v>
      </c>
      <c r="I2" s="15">
        <f>G2*H2</f>
        <v>2.260843192252433E-2</v>
      </c>
    </row>
    <row r="3" spans="1:9" ht="30">
      <c r="A3" s="12" t="s">
        <v>10</v>
      </c>
      <c r="B3" s="12" t="s">
        <v>156</v>
      </c>
      <c r="C3" s="12" t="s">
        <v>75</v>
      </c>
      <c r="D3" s="15">
        <f>'Boggy Creek Pond 2'!J7</f>
        <v>10.493812194241531</v>
      </c>
      <c r="E3" s="13">
        <f>'Wet pond calcs'!F10</f>
        <v>1.0000000000000009E-2</v>
      </c>
      <c r="F3" s="15">
        <f>D3*E3</f>
        <v>0.1049381219424154</v>
      </c>
      <c r="G3" s="15">
        <f>'Boggy Creek Pond 2'!G7</f>
        <v>0.36524208927652069</v>
      </c>
      <c r="H3" s="13">
        <f>'Wet pond calcs'!F11</f>
        <v>1.2000000000000011E-2</v>
      </c>
      <c r="I3" s="15">
        <f>G3*H3</f>
        <v>4.382905071318252E-3</v>
      </c>
    </row>
    <row r="4" spans="1:9" ht="30">
      <c r="A4" s="12" t="s">
        <v>11</v>
      </c>
      <c r="B4" s="12" t="s">
        <v>157</v>
      </c>
      <c r="C4" s="12" t="s">
        <v>75</v>
      </c>
      <c r="D4" s="15">
        <f>'Boggy Creek Pond 3'!J7</f>
        <v>31.563171286066154</v>
      </c>
      <c r="E4" s="13">
        <f>'Wet pond calcs'!F16</f>
        <v>1.0000000000000009E-2</v>
      </c>
      <c r="F4" s="15">
        <f t="shared" ref="F4:F9" si="0">D4*E4</f>
        <v>0.31563171286066183</v>
      </c>
      <c r="G4" s="15">
        <f>'Boggy Creek Pond 3'!G7</f>
        <v>1.2008283520053413</v>
      </c>
      <c r="H4" s="13">
        <f>'Wet pond calcs'!F17</f>
        <v>1.2000000000000011E-2</v>
      </c>
      <c r="I4" s="15">
        <f t="shared" ref="I4:I9" si="1">G4*H4</f>
        <v>1.4409940224064109E-2</v>
      </c>
    </row>
    <row r="5" spans="1:9" ht="45">
      <c r="A5" s="12" t="s">
        <v>12</v>
      </c>
      <c r="B5" s="12" t="s">
        <v>40</v>
      </c>
      <c r="C5" s="12" t="s">
        <v>75</v>
      </c>
      <c r="D5" s="15">
        <f>'John Young Parkway'!J10</f>
        <v>948.11679279609427</v>
      </c>
      <c r="E5" s="13">
        <f>'Wet pond calcs'!F22</f>
        <v>9.9999999999994538E-4</v>
      </c>
      <c r="F5" s="15">
        <f t="shared" si="0"/>
        <v>0.94811679279604244</v>
      </c>
      <c r="G5" s="15">
        <f>'John Young Parkway'!G10</f>
        <v>126.41477067933081</v>
      </c>
      <c r="H5" s="13">
        <f>'Wet pond calcs'!F23</f>
        <v>2.0000000000001128E-3</v>
      </c>
      <c r="I5" s="15">
        <f t="shared" si="1"/>
        <v>0.25282954135867591</v>
      </c>
    </row>
    <row r="6" spans="1:9">
      <c r="A6" s="12" t="s">
        <v>13</v>
      </c>
      <c r="B6" s="12" t="s">
        <v>158</v>
      </c>
      <c r="C6" s="12" t="s">
        <v>75</v>
      </c>
      <c r="D6" s="15">
        <f>'Narcoossee Rd IB'!J7</f>
        <v>105.73138506428813</v>
      </c>
      <c r="E6" s="13">
        <f>'Wet pond calcs'!I28</f>
        <v>4.5999999999999985E-2</v>
      </c>
      <c r="F6" s="15">
        <f t="shared" si="0"/>
        <v>4.863643712957253</v>
      </c>
      <c r="G6" s="15">
        <f>'Narcoossee Rd IB'!G7</f>
        <v>3.9544223685386242</v>
      </c>
      <c r="H6" s="13">
        <f>'Wet pond calcs'!I29</f>
        <v>7.6500000000000068E-2</v>
      </c>
      <c r="I6" s="15">
        <f t="shared" si="1"/>
        <v>0.30251331119320501</v>
      </c>
    </row>
    <row r="7" spans="1:9" s="1" customFormat="1" ht="30">
      <c r="A7" s="12" t="s">
        <v>14</v>
      </c>
      <c r="B7" s="12" t="s">
        <v>159</v>
      </c>
      <c r="C7" s="12" t="s">
        <v>75</v>
      </c>
      <c r="D7" s="15">
        <f>'Narcoosee Rd Pond C3A and C3B'!J5</f>
        <v>60.664305048764419</v>
      </c>
      <c r="E7" s="13">
        <f>'Wet pond calcs'!F39</f>
        <v>0.11400000000000005</v>
      </c>
      <c r="F7" s="15">
        <f t="shared" si="0"/>
        <v>6.9157307755591466</v>
      </c>
      <c r="G7" s="15">
        <f>'Narcoosee Rd Pond C3A and C3B'!G5</f>
        <v>1.9492475277264911</v>
      </c>
      <c r="H7" s="13">
        <f>'Wet pond calcs'!F40</f>
        <v>0.1329999999999999</v>
      </c>
      <c r="I7" s="15">
        <f t="shared" si="1"/>
        <v>0.25924992118762313</v>
      </c>
    </row>
    <row r="8" spans="1:9" s="1" customFormat="1" ht="30">
      <c r="A8" s="12" t="s">
        <v>15</v>
      </c>
      <c r="B8" s="12" t="s">
        <v>160</v>
      </c>
      <c r="C8" s="12" t="s">
        <v>75</v>
      </c>
      <c r="D8" s="15">
        <f>'Narcoosee Rd Pond D3'!J5</f>
        <v>27.69793654075594</v>
      </c>
      <c r="E8" s="13">
        <f>'Wet pond calcs'!F45</f>
        <v>7.2999999999999954E-2</v>
      </c>
      <c r="F8" s="15">
        <f t="shared" si="0"/>
        <v>2.0219493674751825</v>
      </c>
      <c r="G8" s="15">
        <f>'Narcoosee Rd Pond D3'!G5</f>
        <v>0.95681258845490313</v>
      </c>
      <c r="H8" s="13">
        <f>'Wet pond calcs'!F46</f>
        <v>0.129</v>
      </c>
      <c r="I8" s="15">
        <f t="shared" si="1"/>
        <v>0.12342882391068251</v>
      </c>
    </row>
    <row r="9" spans="1:9" s="1" customFormat="1" ht="30">
      <c r="A9" s="12" t="s">
        <v>16</v>
      </c>
      <c r="B9" s="12" t="s">
        <v>161</v>
      </c>
      <c r="C9" s="12" t="s">
        <v>75</v>
      </c>
      <c r="D9" s="15">
        <f>'Narcoosee Rd Pond E1'!J8</f>
        <v>37.842212791068093</v>
      </c>
      <c r="E9" s="13">
        <f>'Wet pond calcs'!F51</f>
        <v>4.9000000000000044E-2</v>
      </c>
      <c r="F9" s="15">
        <f t="shared" si="0"/>
        <v>1.8542684267623382</v>
      </c>
      <c r="G9" s="15">
        <f>'Narcoosee Rd Pond E1'!G8</f>
        <v>1.3802596101283655</v>
      </c>
      <c r="H9" s="13">
        <f>'Wet pond calcs'!F52</f>
        <v>7.1000000000000063E-2</v>
      </c>
      <c r="I9" s="15">
        <f t="shared" si="1"/>
        <v>9.7998432319114037E-2</v>
      </c>
    </row>
    <row r="10" spans="1:9" s="1" customFormat="1" ht="30">
      <c r="A10" s="12" t="s">
        <v>30</v>
      </c>
      <c r="B10" s="12" t="s">
        <v>162</v>
      </c>
      <c r="C10" s="12" t="s">
        <v>75</v>
      </c>
      <c r="D10" s="15">
        <f>'Hoagland Pond 3'!J8</f>
        <v>218.2560211246182</v>
      </c>
      <c r="E10" s="13">
        <f>'Wet pond calcs'!F57</f>
        <v>9.9000000000000032E-2</v>
      </c>
      <c r="F10" s="15">
        <f>D10*E10</f>
        <v>21.60734609133721</v>
      </c>
      <c r="G10" s="15">
        <f>'Hoagland Pond 3'!G8</f>
        <v>24.721037721042279</v>
      </c>
      <c r="H10" s="13">
        <f>'Wet pond calcs'!F58</f>
        <v>0.25700000000000001</v>
      </c>
      <c r="I10" s="15">
        <f>G10*H10</f>
        <v>6.3533066943078662</v>
      </c>
    </row>
    <row r="11" spans="1:9" s="1" customFormat="1" ht="45">
      <c r="A11" s="12" t="s">
        <v>31</v>
      </c>
      <c r="B11" s="12" t="s">
        <v>163</v>
      </c>
      <c r="C11" s="12" t="s">
        <v>78</v>
      </c>
      <c r="D11" s="15">
        <f>'Poinciana Swale 1'!J5+'Poinciana Swale 2'!J6+'Poinciana Swale 3'!J5</f>
        <v>226.48975440002576</v>
      </c>
      <c r="E11" s="13">
        <f>'Retention Calcs'!G3</f>
        <v>2.0569651098852892E-3</v>
      </c>
      <c r="F11" s="15">
        <f>D11*E11</f>
        <v>0.46588152254734116</v>
      </c>
      <c r="G11" s="15">
        <f>'Poinciana Swale 1'!G5+'Poinciana Swale 2'!G6+'Poinciana Swale 3'!G5</f>
        <v>20.475219632409775</v>
      </c>
      <c r="H11" s="13">
        <f>'Retention Calcs'!G3</f>
        <v>2.0569651098852892E-3</v>
      </c>
      <c r="I11" s="15">
        <f>G11*H11</f>
        <v>4.2116812401105208E-2</v>
      </c>
    </row>
    <row r="12" spans="1:9" s="1" customFormat="1" ht="30">
      <c r="A12" s="12" t="s">
        <v>32</v>
      </c>
      <c r="B12" s="12" t="s">
        <v>50</v>
      </c>
      <c r="C12" s="12" t="s">
        <v>75</v>
      </c>
      <c r="D12" s="89">
        <f>'Stewart Street'!J5</f>
        <v>7663.8549231776105</v>
      </c>
      <c r="E12" s="13">
        <f>'Wet pond calcs'!B63</f>
        <v>0.34799999999999998</v>
      </c>
      <c r="F12" s="15">
        <f>D12*E12</f>
        <v>2667.0215132658082</v>
      </c>
      <c r="G12" s="89">
        <f>'Stewart Street'!G5</f>
        <v>604.27729985806184</v>
      </c>
      <c r="H12" s="13">
        <f>'Wet pond calcs'!B64</f>
        <v>0.63100000000000001</v>
      </c>
      <c r="I12" s="15">
        <f>G12*H12</f>
        <v>381.29897621043705</v>
      </c>
    </row>
    <row r="13" spans="1:9" s="1" customFormat="1" ht="30">
      <c r="A13" s="12" t="s">
        <v>33</v>
      </c>
      <c r="B13" s="12" t="s">
        <v>51</v>
      </c>
      <c r="C13" s="12" t="s">
        <v>79</v>
      </c>
      <c r="D13" s="15">
        <f>'East Lake Reuse'!J4</f>
        <v>284.35119550326817</v>
      </c>
      <c r="E13" s="91">
        <v>0.9</v>
      </c>
      <c r="F13" s="89">
        <f>D13*E13</f>
        <v>255.91607595294136</v>
      </c>
      <c r="G13" s="89">
        <f>'East Lake Reuse'!G4</f>
        <v>6.4129163149917883</v>
      </c>
      <c r="H13" s="91">
        <v>0.9</v>
      </c>
      <c r="I13" s="15">
        <f t="shared" ref="I13:I22" si="2">G13*H13</f>
        <v>5.7716246834926093</v>
      </c>
    </row>
    <row r="14" spans="1:9" s="1" customFormat="1" ht="30">
      <c r="A14" s="12" t="s">
        <v>34</v>
      </c>
      <c r="B14" s="12" t="s">
        <v>52</v>
      </c>
      <c r="C14" s="12" t="s">
        <v>79</v>
      </c>
      <c r="D14" s="15">
        <f>'Bass Road Reuse'!J5</f>
        <v>596.77816123573893</v>
      </c>
      <c r="E14" s="91">
        <v>0.9</v>
      </c>
      <c r="F14" s="89">
        <f t="shared" ref="F14:F22" si="3">D14*E14</f>
        <v>537.10034511216509</v>
      </c>
      <c r="G14" s="89">
        <f>'Bass Road Reuse'!G5</f>
        <v>44.694939985936323</v>
      </c>
      <c r="H14" s="91">
        <v>0.9</v>
      </c>
      <c r="I14" s="15">
        <f t="shared" si="2"/>
        <v>40.225445987342688</v>
      </c>
    </row>
    <row r="15" spans="1:9" s="1" customFormat="1" ht="30">
      <c r="A15" s="12" t="s">
        <v>35</v>
      </c>
      <c r="B15" s="12" t="s">
        <v>53</v>
      </c>
      <c r="C15" s="12" t="s">
        <v>79</v>
      </c>
      <c r="D15" s="15">
        <f>'Neptune Road Reuse'!J6</f>
        <v>943.28956802078244</v>
      </c>
      <c r="E15" s="91">
        <v>0.9</v>
      </c>
      <c r="F15" s="89">
        <f t="shared" si="3"/>
        <v>848.96061121870423</v>
      </c>
      <c r="G15" s="89">
        <f>'Neptune Road Reuse'!G6</f>
        <v>68.938068219715305</v>
      </c>
      <c r="H15" s="91">
        <v>0.9</v>
      </c>
      <c r="I15" s="15">
        <f t="shared" si="2"/>
        <v>62.044261397743774</v>
      </c>
    </row>
    <row r="16" spans="1:9" s="1" customFormat="1" ht="30">
      <c r="A16" s="12" t="s">
        <v>36</v>
      </c>
      <c r="B16" s="12" t="s">
        <v>54</v>
      </c>
      <c r="C16" s="12" t="s">
        <v>79</v>
      </c>
      <c r="D16" s="15">
        <f>'Waterside Reuse'!J5</f>
        <v>32.223106313628122</v>
      </c>
      <c r="E16" s="91">
        <v>0.9</v>
      </c>
      <c r="F16" s="89">
        <f t="shared" si="3"/>
        <v>29.000795682265309</v>
      </c>
      <c r="G16" s="89">
        <f>'Waterside Reuse'!G5</f>
        <v>0.73533163774451304</v>
      </c>
      <c r="H16" s="91">
        <v>0.9</v>
      </c>
      <c r="I16" s="15">
        <f t="shared" si="2"/>
        <v>0.66179847397006175</v>
      </c>
    </row>
    <row r="17" spans="1:9" s="1" customFormat="1" ht="30">
      <c r="A17" s="12" t="s">
        <v>37</v>
      </c>
      <c r="B17" s="12" t="s">
        <v>55</v>
      </c>
      <c r="C17" s="12" t="s">
        <v>79</v>
      </c>
      <c r="D17" s="15">
        <f>'Bellalago Reuse'!J5</f>
        <v>4230.5488511794892</v>
      </c>
      <c r="E17" s="91">
        <v>0.9</v>
      </c>
      <c r="F17" s="89">
        <f t="shared" si="3"/>
        <v>3807.4939660615405</v>
      </c>
      <c r="G17" s="89">
        <f>'Bellalago Reuse'!G5</f>
        <v>308.4825656019367</v>
      </c>
      <c r="H17" s="91">
        <v>0.9</v>
      </c>
      <c r="I17" s="15">
        <f t="shared" si="2"/>
        <v>277.63430904174305</v>
      </c>
    </row>
    <row r="18" spans="1:9" s="1" customFormat="1" ht="30">
      <c r="A18" s="12" t="s">
        <v>38</v>
      </c>
      <c r="B18" s="12" t="s">
        <v>56</v>
      </c>
      <c r="C18" s="12" t="s">
        <v>79</v>
      </c>
      <c r="D18" s="15">
        <f>'Poinciana Reuse'!J6</f>
        <v>37.33617191219966</v>
      </c>
      <c r="E18" s="91">
        <v>0.9</v>
      </c>
      <c r="F18" s="89">
        <f t="shared" si="3"/>
        <v>33.602554720979697</v>
      </c>
      <c r="G18" s="89">
        <f>'Poinciana Reuse'!G6</f>
        <v>3.0966228383859824</v>
      </c>
      <c r="H18" s="91">
        <v>0.9</v>
      </c>
      <c r="I18" s="15">
        <f t="shared" si="2"/>
        <v>2.7869605545473841</v>
      </c>
    </row>
    <row r="19" spans="1:9" s="1" customFormat="1">
      <c r="A19" s="12" t="s">
        <v>58</v>
      </c>
      <c r="B19" s="12" t="s">
        <v>151</v>
      </c>
      <c r="C19" s="12" t="s">
        <v>79</v>
      </c>
      <c r="D19" s="15">
        <f>'Kissimmee Bay Reuse'!J5</f>
        <v>654.33700945426187</v>
      </c>
      <c r="E19" s="91">
        <v>0.9</v>
      </c>
      <c r="F19" s="89">
        <f t="shared" si="3"/>
        <v>588.90330850883572</v>
      </c>
      <c r="G19" s="89">
        <f>'Kissimmee Bay Reuse'!G5</f>
        <v>14.57735954086035</v>
      </c>
      <c r="H19" s="91">
        <v>0.9</v>
      </c>
      <c r="I19" s="15">
        <f t="shared" si="2"/>
        <v>13.119623586774315</v>
      </c>
    </row>
    <row r="20" spans="1:9" s="1" customFormat="1">
      <c r="A20" s="12" t="s">
        <v>59</v>
      </c>
      <c r="B20" s="12" t="s">
        <v>152</v>
      </c>
      <c r="C20" s="12" t="s">
        <v>79</v>
      </c>
      <c r="D20" s="15">
        <f>'Remington Reuse'!J4</f>
        <v>425.09931010925294</v>
      </c>
      <c r="E20" s="91">
        <v>0.9</v>
      </c>
      <c r="F20" s="89">
        <f t="shared" si="3"/>
        <v>382.58937909832764</v>
      </c>
      <c r="G20" s="89">
        <f>'Remington Reuse'!G4</f>
        <v>16.82485962563381</v>
      </c>
      <c r="H20" s="91">
        <v>0.9</v>
      </c>
      <c r="I20" s="15">
        <f t="shared" si="2"/>
        <v>15.14237366307043</v>
      </c>
    </row>
    <row r="21" spans="1:9" s="1" customFormat="1">
      <c r="A21" s="12" t="s">
        <v>60</v>
      </c>
      <c r="B21" s="12" t="s">
        <v>153</v>
      </c>
      <c r="C21" s="12" t="s">
        <v>79</v>
      </c>
      <c r="D21" s="15">
        <f>'Eagle Lake Reuse'!J4</f>
        <v>1338.4768496819261</v>
      </c>
      <c r="E21" s="91">
        <v>0.9</v>
      </c>
      <c r="F21" s="89">
        <f t="shared" si="3"/>
        <v>1204.6291647137334</v>
      </c>
      <c r="G21" s="89">
        <f>'Eagle Lake Reuse'!G4</f>
        <v>93.979684118147318</v>
      </c>
      <c r="H21" s="91">
        <v>0.9</v>
      </c>
      <c r="I21" s="15">
        <f t="shared" si="2"/>
        <v>84.581715706332588</v>
      </c>
    </row>
    <row r="22" spans="1:9" s="1" customFormat="1">
      <c r="A22" s="12" t="s">
        <v>61</v>
      </c>
      <c r="B22" s="12" t="s">
        <v>154</v>
      </c>
      <c r="C22" s="12" t="s">
        <v>79</v>
      </c>
      <c r="D22" s="15">
        <f>'La Quinta Inn Reuse'!J6</f>
        <v>100.92093279001305</v>
      </c>
      <c r="E22" s="91">
        <v>0.9</v>
      </c>
      <c r="F22" s="89">
        <f t="shared" si="3"/>
        <v>90.828839511011751</v>
      </c>
      <c r="G22" s="89">
        <f>'La Quinta Inn Reuse'!G6</f>
        <v>7.761783555088229</v>
      </c>
      <c r="H22" s="91">
        <v>0.9</v>
      </c>
      <c r="I22" s="15">
        <f t="shared" si="2"/>
        <v>6.985605199579406</v>
      </c>
    </row>
    <row r="23" spans="1:9" s="1" customFormat="1">
      <c r="A23" s="12" t="s">
        <v>62</v>
      </c>
      <c r="B23" s="14" t="s">
        <v>18</v>
      </c>
      <c r="C23" s="14" t="s">
        <v>18</v>
      </c>
      <c r="D23" s="15" t="s">
        <v>17</v>
      </c>
      <c r="E23" s="91" t="s">
        <v>17</v>
      </c>
      <c r="F23" s="89">
        <f>'Street Sweeping'!B6</f>
        <v>226.79999999999998</v>
      </c>
      <c r="G23" s="89" t="s">
        <v>17</v>
      </c>
      <c r="H23" s="91" t="s">
        <v>17</v>
      </c>
      <c r="I23" s="15">
        <f>'Street Sweeping'!B7</f>
        <v>151.19999999999999</v>
      </c>
    </row>
    <row r="24" spans="1:9" s="1" customFormat="1">
      <c r="A24" s="12" t="s">
        <v>63</v>
      </c>
      <c r="B24" s="14" t="s">
        <v>57</v>
      </c>
      <c r="C24" s="14" t="s">
        <v>57</v>
      </c>
      <c r="D24" s="15">
        <v>140698</v>
      </c>
      <c r="E24" s="13">
        <v>0.06</v>
      </c>
      <c r="F24" s="15">
        <f>D24*E24</f>
        <v>8441.8799999999992</v>
      </c>
      <c r="G24" s="15">
        <v>13253</v>
      </c>
      <c r="H24" s="13">
        <v>0.06</v>
      </c>
      <c r="I24" s="15">
        <f>G24*H24</f>
        <v>795.18</v>
      </c>
    </row>
    <row r="25" spans="1:9" s="1" customFormat="1">
      <c r="A25" s="9"/>
      <c r="B25" s="9"/>
      <c r="C25" s="9"/>
      <c r="D25" s="10"/>
      <c r="E25" s="11"/>
      <c r="F25" s="10"/>
      <c r="G25" s="10"/>
      <c r="H25" s="11"/>
      <c r="I25" s="10"/>
    </row>
    <row r="26" spans="1:9" s="1" customFormat="1">
      <c r="A26"/>
      <c r="B26"/>
      <c r="D26"/>
      <c r="E26" s="2"/>
      <c r="F26" s="6" t="s">
        <v>19</v>
      </c>
      <c r="G26" s="7"/>
      <c r="H26" s="7"/>
      <c r="I26" s="8" t="s">
        <v>20</v>
      </c>
    </row>
    <row r="27" spans="1:9" s="1" customFormat="1">
      <c r="A27"/>
      <c r="B27"/>
      <c r="D27"/>
      <c r="E27" s="5" t="s">
        <v>21</v>
      </c>
      <c r="F27" s="92">
        <f>SUM(F2:F24)</f>
        <v>19154.314779633303</v>
      </c>
      <c r="G27" s="2"/>
      <c r="H27" s="2"/>
      <c r="I27" s="90">
        <f>SUM(I2:I24)</f>
        <v>1844.1055393189295</v>
      </c>
    </row>
    <row r="28" spans="1:9" s="1" customFormat="1">
      <c r="A28"/>
      <c r="B28"/>
      <c r="D28"/>
      <c r="E28"/>
      <c r="F28"/>
      <c r="G28"/>
      <c r="H28"/>
      <c r="I28"/>
    </row>
    <row r="29" spans="1:9" s="1" customFormat="1">
      <c r="A29"/>
      <c r="B29"/>
      <c r="D29"/>
      <c r="E29"/>
      <c r="F29"/>
      <c r="G29"/>
      <c r="H29"/>
      <c r="I29"/>
    </row>
    <row r="30" spans="1:9" s="1" customFormat="1">
      <c r="A30"/>
      <c r="B30"/>
      <c r="D30"/>
      <c r="E30"/>
      <c r="F30"/>
      <c r="G30"/>
      <c r="H30"/>
      <c r="I30"/>
    </row>
    <row r="31" spans="1:9" s="1" customFormat="1">
      <c r="A31"/>
      <c r="B31"/>
      <c r="D31"/>
      <c r="E31"/>
      <c r="F31"/>
      <c r="G31"/>
      <c r="H31"/>
      <c r="I31"/>
    </row>
  </sheetData>
  <pageMargins left="0.7" right="0.7" top="0.75" bottom="0.75" header="0.3" footer="0.3"/>
  <pageSetup scale="95" orientation="landscape" horizontalDpi="0" verticalDpi="0" r:id="rId1"/>
  <headerFooter>
    <oddHeader>&amp;C&amp;"-,Bold"Lake Toho NRP
Osceola County Projects</oddHeader>
    <oddFooter>&amp;C&amp;P of &amp;N&amp;RNovember 2011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H25" sqref="H25"/>
    </sheetView>
  </sheetViews>
  <sheetFormatPr defaultRowHeight="15"/>
  <cols>
    <col min="1" max="1" width="11" bestFit="1" customWidth="1"/>
    <col min="2" max="2" width="16.85546875" bestFit="1" customWidth="1"/>
    <col min="3" max="3" width="21.5703125" bestFit="1" customWidth="1"/>
    <col min="4" max="4" width="11.5703125" bestFit="1" customWidth="1"/>
    <col min="5" max="5" width="14.140625" bestFit="1" customWidth="1"/>
    <col min="6" max="6" width="25.140625" bestFit="1" customWidth="1"/>
    <col min="7" max="7" width="33.85546875" bestFit="1" customWidth="1"/>
    <col min="8" max="8" width="14.42578125" bestFit="1" customWidth="1"/>
    <col min="9" max="9" width="25.5703125" bestFit="1" customWidth="1"/>
    <col min="10" max="10" width="34.140625" bestFit="1" customWidth="1"/>
  </cols>
  <sheetData>
    <row r="1" spans="1:10" s="26" customFormat="1">
      <c r="A1" s="27" t="s">
        <v>81</v>
      </c>
      <c r="B1" s="27" t="s">
        <v>82</v>
      </c>
      <c r="C1" s="27" t="s">
        <v>83</v>
      </c>
      <c r="D1" s="27" t="s">
        <v>84</v>
      </c>
      <c r="E1" s="27" t="s">
        <v>85</v>
      </c>
      <c r="F1" s="27" t="s">
        <v>86</v>
      </c>
      <c r="G1" s="30" t="s">
        <v>87</v>
      </c>
      <c r="H1" s="27" t="s">
        <v>88</v>
      </c>
      <c r="I1" s="27" t="s">
        <v>89</v>
      </c>
      <c r="J1" s="30" t="s">
        <v>90</v>
      </c>
    </row>
    <row r="2" spans="1:10" ht="30">
      <c r="A2" s="33" t="s">
        <v>111</v>
      </c>
      <c r="B2" s="33" t="s">
        <v>93</v>
      </c>
      <c r="C2" s="33" t="s">
        <v>94</v>
      </c>
      <c r="D2" s="34">
        <v>1.0158096943141</v>
      </c>
      <c r="E2" s="34">
        <v>0.73564067247424669</v>
      </c>
      <c r="F2" s="34">
        <v>0.12585836677958698</v>
      </c>
      <c r="G2" s="34">
        <v>0.11872768736902067</v>
      </c>
      <c r="H2" s="34">
        <v>6.3844585865785977</v>
      </c>
      <c r="I2" s="34">
        <v>3.6338295283603408</v>
      </c>
      <c r="J2" s="34">
        <v>3.4872976797353132</v>
      </c>
    </row>
    <row r="3" spans="1:10" ht="30">
      <c r="A3" s="33" t="s">
        <v>111</v>
      </c>
      <c r="B3" s="33" t="s">
        <v>95</v>
      </c>
      <c r="C3" s="33" t="s">
        <v>96</v>
      </c>
      <c r="D3" s="34">
        <v>13.335315549937077</v>
      </c>
      <c r="E3" s="34">
        <v>3.8804333515840379</v>
      </c>
      <c r="F3" s="34">
        <v>0.66389070411886886</v>
      </c>
      <c r="G3" s="34">
        <v>0.66387998073083898</v>
      </c>
      <c r="H3" s="34">
        <v>47.766017404119971</v>
      </c>
      <c r="I3" s="34">
        <v>27.186888620462089</v>
      </c>
      <c r="J3" s="34">
        <v>27.186577666638623</v>
      </c>
    </row>
    <row r="4" spans="1:10">
      <c r="A4" s="33" t="s">
        <v>111</v>
      </c>
      <c r="B4" s="33" t="s">
        <v>95</v>
      </c>
      <c r="C4" s="33" t="s">
        <v>95</v>
      </c>
      <c r="D4" s="34">
        <v>6.1016270881649799</v>
      </c>
      <c r="E4" s="34">
        <v>7.1935358952951898</v>
      </c>
      <c r="F4" s="34">
        <v>1.2307186280321956</v>
      </c>
      <c r="G4" s="34">
        <v>1.1666398596266314</v>
      </c>
      <c r="H4" s="34">
        <v>54.24932582576875</v>
      </c>
      <c r="I4" s="34">
        <v>30.876980311804676</v>
      </c>
      <c r="J4" s="34">
        <v>29.990429702390486</v>
      </c>
    </row>
    <row r="5" spans="1:10">
      <c r="G5">
        <f>SUM(G2:G4)</f>
        <v>1.9492475277264911</v>
      </c>
      <c r="J5">
        <f>SUM(J2:J4)</f>
        <v>60.664305048764419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J15" sqref="J15"/>
    </sheetView>
  </sheetViews>
  <sheetFormatPr defaultRowHeight="15"/>
  <cols>
    <col min="1" max="1" width="11" bestFit="1" customWidth="1"/>
    <col min="2" max="2" width="10.85546875" bestFit="1" customWidth="1"/>
    <col min="3" max="3" width="22.28515625" bestFit="1" customWidth="1"/>
    <col min="4" max="4" width="11.5703125" bestFit="1" customWidth="1"/>
    <col min="5" max="5" width="14.140625" bestFit="1" customWidth="1"/>
    <col min="6" max="6" width="25.140625" bestFit="1" customWidth="1"/>
    <col min="7" max="7" width="33.85546875" bestFit="1" customWidth="1"/>
    <col min="8" max="8" width="14.42578125" bestFit="1" customWidth="1"/>
    <col min="9" max="9" width="25.5703125" bestFit="1" customWidth="1"/>
    <col min="10" max="10" width="34.140625" bestFit="1" customWidth="1"/>
  </cols>
  <sheetData>
    <row r="1" spans="1:10" s="26" customFormat="1">
      <c r="A1" s="27" t="s">
        <v>81</v>
      </c>
      <c r="B1" s="27" t="s">
        <v>82</v>
      </c>
      <c r="C1" s="27" t="s">
        <v>83</v>
      </c>
      <c r="D1" s="27" t="s">
        <v>84</v>
      </c>
      <c r="E1" s="27" t="s">
        <v>85</v>
      </c>
      <c r="F1" s="27" t="s">
        <v>86</v>
      </c>
      <c r="G1" s="30" t="s">
        <v>87</v>
      </c>
      <c r="H1" s="27" t="s">
        <v>88</v>
      </c>
      <c r="I1" s="27" t="s">
        <v>89</v>
      </c>
      <c r="J1" s="30" t="s">
        <v>90</v>
      </c>
    </row>
    <row r="2" spans="1:10" ht="30">
      <c r="A2" s="35" t="s">
        <v>112</v>
      </c>
      <c r="B2" s="35" t="s">
        <v>93</v>
      </c>
      <c r="C2" s="35" t="s">
        <v>94</v>
      </c>
      <c r="D2" s="36">
        <v>0.56700818867299996</v>
      </c>
      <c r="E2" s="36">
        <v>3.474266234184141E-2</v>
      </c>
      <c r="F2" s="36">
        <v>5.9440089482979191E-3</v>
      </c>
      <c r="G2" s="36">
        <v>5.9440089482979191E-3</v>
      </c>
      <c r="H2" s="36">
        <v>0.38664573173182865</v>
      </c>
      <c r="I2" s="36">
        <v>0.22006637805360804</v>
      </c>
      <c r="J2" s="36">
        <v>0.22006637805360804</v>
      </c>
    </row>
    <row r="3" spans="1:10" ht="30">
      <c r="A3" s="35" t="s">
        <v>112</v>
      </c>
      <c r="B3" s="35" t="s">
        <v>95</v>
      </c>
      <c r="C3" s="35" t="s">
        <v>96</v>
      </c>
      <c r="D3" s="36">
        <v>16.089295236154758</v>
      </c>
      <c r="E3" s="36">
        <v>0.39115089034356321</v>
      </c>
      <c r="F3" s="36">
        <v>6.6920731907663289E-2</v>
      </c>
      <c r="G3" s="36">
        <v>6.6433031185546818E-2</v>
      </c>
      <c r="H3" s="36">
        <v>8.4759130406246896</v>
      </c>
      <c r="I3" s="36">
        <v>4.8242184782252746</v>
      </c>
      <c r="J3" s="36">
        <v>4.79334314411041</v>
      </c>
    </row>
    <row r="4" spans="1:10" ht="30">
      <c r="A4" s="35" t="s">
        <v>112</v>
      </c>
      <c r="B4" s="35" t="s">
        <v>95</v>
      </c>
      <c r="C4" s="35" t="s">
        <v>95</v>
      </c>
      <c r="D4" s="36">
        <v>7.6907881061413059</v>
      </c>
      <c r="E4" s="36">
        <v>5.6904278393593666</v>
      </c>
      <c r="F4" s="36">
        <v>0.97355676614513997</v>
      </c>
      <c r="G4" s="36">
        <v>0.88443554832105842</v>
      </c>
      <c r="H4" s="36">
        <v>42.436182044255823</v>
      </c>
      <c r="I4" s="36">
        <v>24.153316885391522</v>
      </c>
      <c r="J4" s="36">
        <v>22.684527018591922</v>
      </c>
    </row>
    <row r="5" spans="1:10">
      <c r="G5">
        <f>SUM(G2:G4)</f>
        <v>0.95681258845490313</v>
      </c>
      <c r="J5">
        <f>SUM(J2:J4)</f>
        <v>27.69793654075594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H17" sqref="H17"/>
    </sheetView>
  </sheetViews>
  <sheetFormatPr defaultRowHeight="15"/>
  <cols>
    <col min="1" max="1" width="19.28515625" customWidth="1"/>
    <col min="2" max="2" width="20" customWidth="1"/>
    <col min="3" max="3" width="28.5703125" customWidth="1"/>
    <col min="4" max="4" width="11.5703125" bestFit="1" customWidth="1"/>
    <col min="5" max="5" width="14.140625" bestFit="1" customWidth="1"/>
    <col min="6" max="6" width="25.140625" bestFit="1" customWidth="1"/>
    <col min="7" max="7" width="33.85546875" bestFit="1" customWidth="1"/>
    <col min="8" max="8" width="14.42578125" bestFit="1" customWidth="1"/>
    <col min="9" max="9" width="25.5703125" bestFit="1" customWidth="1"/>
    <col min="10" max="10" width="34.140625" bestFit="1" customWidth="1"/>
  </cols>
  <sheetData>
    <row r="1" spans="1:10" s="26" customFormat="1">
      <c r="A1" s="27" t="s">
        <v>81</v>
      </c>
      <c r="B1" s="27" t="s">
        <v>82</v>
      </c>
      <c r="C1" s="27" t="s">
        <v>83</v>
      </c>
      <c r="D1" s="27" t="s">
        <v>84</v>
      </c>
      <c r="E1" s="27" t="s">
        <v>85</v>
      </c>
      <c r="F1" s="27" t="s">
        <v>86</v>
      </c>
      <c r="G1" s="30" t="s">
        <v>87</v>
      </c>
      <c r="H1" s="27" t="s">
        <v>88</v>
      </c>
      <c r="I1" s="27" t="s">
        <v>89</v>
      </c>
      <c r="J1" s="30" t="s">
        <v>90</v>
      </c>
    </row>
    <row r="2" spans="1:10">
      <c r="A2" s="37" t="s">
        <v>113</v>
      </c>
      <c r="B2" s="37" t="s">
        <v>93</v>
      </c>
      <c r="C2" s="37" t="s">
        <v>114</v>
      </c>
      <c r="D2" s="38">
        <v>0.31584757323899998</v>
      </c>
      <c r="E2" s="38">
        <v>1.9353134236410611E-2</v>
      </c>
      <c r="F2" s="38">
        <v>3.3110647061810189E-3</v>
      </c>
      <c r="G2" s="38">
        <v>3.3110647061810189E-3</v>
      </c>
      <c r="H2" s="38">
        <v>0.21537804657904883</v>
      </c>
      <c r="I2" s="38">
        <v>0.12258629213521667</v>
      </c>
      <c r="J2" s="38">
        <v>0.12258629213521667</v>
      </c>
    </row>
    <row r="3" spans="1:10">
      <c r="A3" s="37" t="s">
        <v>113</v>
      </c>
      <c r="B3" s="37" t="s">
        <v>93</v>
      </c>
      <c r="C3" s="37" t="s">
        <v>94</v>
      </c>
      <c r="D3" s="38">
        <v>2.4366251129710998</v>
      </c>
      <c r="E3" s="38">
        <v>0.55195321557266952</v>
      </c>
      <c r="F3" s="38">
        <v>9.4431878021466256E-2</v>
      </c>
      <c r="G3" s="38">
        <v>9.4154669620076334E-2</v>
      </c>
      <c r="H3" s="38">
        <v>5.0648899201817379</v>
      </c>
      <c r="I3" s="38">
        <v>2.8827732689098977</v>
      </c>
      <c r="J3" s="38">
        <v>2.8725101200165275</v>
      </c>
    </row>
    <row r="4" spans="1:10" ht="30">
      <c r="A4" s="37" t="s">
        <v>113</v>
      </c>
      <c r="B4" s="37" t="s">
        <v>93</v>
      </c>
      <c r="C4" s="37" t="s">
        <v>97</v>
      </c>
      <c r="D4" s="38">
        <v>1.0124661922609999</v>
      </c>
      <c r="E4" s="38">
        <v>6.2037500961983599E-2</v>
      </c>
      <c r="F4" s="38">
        <v>1.0613793992522418E-2</v>
      </c>
      <c r="G4" s="38">
        <v>9.8048139019133451E-3</v>
      </c>
      <c r="H4" s="38">
        <v>0.69040578175186706</v>
      </c>
      <c r="I4" s="38">
        <v>0.3929568783725329</v>
      </c>
      <c r="J4" s="38">
        <v>0.36300582681686561</v>
      </c>
    </row>
    <row r="5" spans="1:10" ht="30">
      <c r="A5" s="37" t="s">
        <v>113</v>
      </c>
      <c r="B5" s="37" t="s">
        <v>95</v>
      </c>
      <c r="C5" s="37" t="s">
        <v>96</v>
      </c>
      <c r="D5" s="38">
        <v>3.4571670740022493</v>
      </c>
      <c r="E5" s="38">
        <v>0.13162534918105553</v>
      </c>
      <c r="F5" s="38">
        <v>2.2519352306883827E-2</v>
      </c>
      <c r="G5" s="38">
        <v>2.2154222860355802E-2</v>
      </c>
      <c r="H5" s="38">
        <v>2.328057761243493</v>
      </c>
      <c r="I5" s="38">
        <v>1.3250559811475919</v>
      </c>
      <c r="J5" s="38">
        <v>1.3131441383571274</v>
      </c>
    </row>
    <row r="6" spans="1:10">
      <c r="A6" s="37" t="s">
        <v>113</v>
      </c>
      <c r="B6" s="37" t="s">
        <v>95</v>
      </c>
      <c r="C6" s="37" t="s">
        <v>95</v>
      </c>
      <c r="D6" s="38">
        <v>15.101313315412551</v>
      </c>
      <c r="E6" s="38">
        <v>8.1383137520380711</v>
      </c>
      <c r="F6" s="38">
        <v>1.3923575945390949</v>
      </c>
      <c r="G6" s="38">
        <v>1.2507218562347939</v>
      </c>
      <c r="H6" s="38">
        <v>61.759323711684658</v>
      </c>
      <c r="I6" s="38">
        <v>35.151430792716901</v>
      </c>
      <c r="J6" s="38">
        <v>33.162215105415022</v>
      </c>
    </row>
    <row r="7" spans="1:10" ht="30">
      <c r="A7" s="37" t="s">
        <v>113</v>
      </c>
      <c r="B7" s="37" t="s">
        <v>98</v>
      </c>
      <c r="C7" s="37" t="s">
        <v>99</v>
      </c>
      <c r="D7" s="38">
        <v>3.1455696232900003E-2</v>
      </c>
      <c r="E7" s="38">
        <v>6.6038316568145647E-4</v>
      </c>
      <c r="F7" s="38">
        <v>1.1298280504509651E-4</v>
      </c>
      <c r="G7" s="38">
        <v>1.1298280504509651E-4</v>
      </c>
      <c r="H7" s="38">
        <v>1.5375615492747571E-2</v>
      </c>
      <c r="I7" s="38">
        <v>8.751308327336586E-3</v>
      </c>
      <c r="J7" s="38">
        <v>8.751308327336586E-3</v>
      </c>
    </row>
    <row r="8" spans="1:10">
      <c r="G8">
        <f>SUM(G2:G7)</f>
        <v>1.3802596101283655</v>
      </c>
      <c r="J8">
        <f>SUM(J2:J7)</f>
        <v>37.842212791068093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J23" sqref="J23"/>
    </sheetView>
  </sheetViews>
  <sheetFormatPr defaultRowHeight="15"/>
  <cols>
    <col min="1" max="1" width="11" bestFit="1" customWidth="1"/>
    <col min="2" max="2" width="10.85546875" bestFit="1" customWidth="1"/>
    <col min="3" max="3" width="21.5703125" bestFit="1" customWidth="1"/>
    <col min="4" max="4" width="11.5703125" bestFit="1" customWidth="1"/>
    <col min="5" max="5" width="14.140625" bestFit="1" customWidth="1"/>
    <col min="6" max="6" width="25.140625" bestFit="1" customWidth="1"/>
    <col min="7" max="7" width="33.85546875" bestFit="1" customWidth="1"/>
    <col min="8" max="8" width="14.42578125" bestFit="1" customWidth="1"/>
    <col min="9" max="9" width="25.5703125" bestFit="1" customWidth="1"/>
    <col min="10" max="10" width="34.140625" bestFit="1" customWidth="1"/>
  </cols>
  <sheetData>
    <row r="1" spans="1:10" s="39" customFormat="1">
      <c r="A1" s="40" t="s">
        <v>81</v>
      </c>
      <c r="B1" s="40" t="s">
        <v>82</v>
      </c>
      <c r="C1" s="40" t="s">
        <v>83</v>
      </c>
      <c r="D1" s="40" t="s">
        <v>84</v>
      </c>
      <c r="E1" s="40" t="s">
        <v>85</v>
      </c>
      <c r="F1" s="40" t="s">
        <v>86</v>
      </c>
      <c r="G1" s="43" t="s">
        <v>87</v>
      </c>
      <c r="H1" s="40" t="s">
        <v>88</v>
      </c>
      <c r="I1" s="40" t="s">
        <v>89</v>
      </c>
      <c r="J1" s="43" t="s">
        <v>90</v>
      </c>
    </row>
    <row r="2" spans="1:10" ht="30">
      <c r="A2" s="41" t="s">
        <v>116</v>
      </c>
      <c r="B2" s="41" t="s">
        <v>93</v>
      </c>
      <c r="C2" s="41" t="s">
        <v>101</v>
      </c>
      <c r="D2" s="42">
        <v>2.021794639171</v>
      </c>
      <c r="E2" s="42">
        <v>1.4641663456154088</v>
      </c>
      <c r="F2" s="42">
        <v>1.4641663456154088</v>
      </c>
      <c r="G2" s="42">
        <v>1.4641663456154088</v>
      </c>
      <c r="H2" s="42">
        <v>12.707167707303402</v>
      </c>
      <c r="I2" s="42">
        <v>12.707167707303402</v>
      </c>
      <c r="J2" s="42">
        <v>12.707167707303402</v>
      </c>
    </row>
    <row r="3" spans="1:10" ht="30">
      <c r="A3" s="41" t="s">
        <v>116</v>
      </c>
      <c r="B3" s="41" t="s">
        <v>93</v>
      </c>
      <c r="C3" s="41" t="s">
        <v>94</v>
      </c>
      <c r="D3" s="42">
        <v>18.094934286584401</v>
      </c>
      <c r="E3" s="42">
        <v>13.104196289392984</v>
      </c>
      <c r="F3" s="42">
        <v>13.104196289392984</v>
      </c>
      <c r="G3" s="42">
        <v>12.986862682323398</v>
      </c>
      <c r="H3" s="42">
        <v>113.7283481602974</v>
      </c>
      <c r="I3" s="42">
        <v>113.7283481602974</v>
      </c>
      <c r="J3" s="42">
        <v>113.16701140398231</v>
      </c>
    </row>
    <row r="4" spans="1:10">
      <c r="A4" s="41" t="s">
        <v>116</v>
      </c>
      <c r="B4" s="41" t="s">
        <v>91</v>
      </c>
      <c r="C4" s="41" t="s">
        <v>91</v>
      </c>
      <c r="D4" s="42">
        <v>0.92070314760900007</v>
      </c>
      <c r="E4" s="42">
        <v>1.1865632458939341</v>
      </c>
      <c r="F4" s="42">
        <v>1.1865632458939341</v>
      </c>
      <c r="G4" s="42">
        <v>1.1865632458939341</v>
      </c>
      <c r="H4" s="42">
        <v>9.0799885522266344</v>
      </c>
      <c r="I4" s="42">
        <v>9.0799885522266344</v>
      </c>
      <c r="J4" s="42">
        <v>9.0799885522266344</v>
      </c>
    </row>
    <row r="5" spans="1:10" ht="30">
      <c r="A5" s="41" t="s">
        <v>116</v>
      </c>
      <c r="B5" s="41" t="s">
        <v>91</v>
      </c>
      <c r="C5" s="41" t="s">
        <v>92</v>
      </c>
      <c r="D5" s="42">
        <v>2.2939187791956002</v>
      </c>
      <c r="E5" s="42">
        <v>0.22816663931200953</v>
      </c>
      <c r="F5" s="42">
        <v>0.22816663931200953</v>
      </c>
      <c r="G5" s="42">
        <v>0.22816663931200953</v>
      </c>
      <c r="H5" s="42">
        <v>3.3496249330806487</v>
      </c>
      <c r="I5" s="42">
        <v>3.3496249330806487</v>
      </c>
      <c r="J5" s="42">
        <v>3.3496249330806487</v>
      </c>
    </row>
    <row r="6" spans="1:10" ht="30">
      <c r="A6" s="41" t="s">
        <v>116</v>
      </c>
      <c r="B6" s="41" t="s">
        <v>95</v>
      </c>
      <c r="C6" s="41" t="s">
        <v>96</v>
      </c>
      <c r="D6" s="42">
        <v>4.5332732220682006</v>
      </c>
      <c r="E6" s="42">
        <v>1.2948056125945955</v>
      </c>
      <c r="F6" s="42">
        <v>1.2948056125945955</v>
      </c>
      <c r="G6" s="42">
        <v>1.2772526092989729</v>
      </c>
      <c r="H6" s="42">
        <v>15.945527225070538</v>
      </c>
      <c r="I6" s="42">
        <v>15.945527225070538</v>
      </c>
      <c r="J6" s="42">
        <v>15.826421412700219</v>
      </c>
    </row>
    <row r="7" spans="1:10" ht="30">
      <c r="A7" s="41" t="s">
        <v>116</v>
      </c>
      <c r="B7" s="41" t="s">
        <v>95</v>
      </c>
      <c r="C7" s="41" t="s">
        <v>95</v>
      </c>
      <c r="D7" s="42">
        <v>4.8988148358746004</v>
      </c>
      <c r="E7" s="42">
        <v>10.112267927409949</v>
      </c>
      <c r="F7" s="42">
        <v>10.112267927409949</v>
      </c>
      <c r="G7" s="42">
        <v>7.5780261985985558</v>
      </c>
      <c r="H7" s="42">
        <v>74.395984646602273</v>
      </c>
      <c r="I7" s="42">
        <v>74.395984646602273</v>
      </c>
      <c r="J7" s="42">
        <v>64.12580711532496</v>
      </c>
    </row>
    <row r="8" spans="1:10">
      <c r="G8">
        <f>SUM(G2:G7)</f>
        <v>24.721037721042279</v>
      </c>
      <c r="J8">
        <f>SUM(J2:J7)</f>
        <v>218.2560211246182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J2" sqref="J2:J5"/>
    </sheetView>
  </sheetViews>
  <sheetFormatPr defaultRowHeight="15"/>
  <cols>
    <col min="1" max="1" width="10.140625" bestFit="1" customWidth="1"/>
    <col min="2" max="2" width="10.7109375" bestFit="1" customWidth="1"/>
    <col min="3" max="3" width="16.85546875" bestFit="1" customWidth="1"/>
    <col min="4" max="4" width="11.5703125" bestFit="1" customWidth="1"/>
    <col min="5" max="5" width="14.140625" bestFit="1" customWidth="1"/>
    <col min="6" max="6" width="25.140625" bestFit="1" customWidth="1"/>
    <col min="7" max="7" width="33.85546875" bestFit="1" customWidth="1"/>
    <col min="8" max="8" width="14.42578125" bestFit="1" customWidth="1"/>
    <col min="9" max="9" width="25.5703125" bestFit="1" customWidth="1"/>
    <col min="10" max="10" width="34.140625" bestFit="1" customWidth="1"/>
  </cols>
  <sheetData>
    <row r="1" spans="1:10" s="39" customFormat="1">
      <c r="A1" s="40" t="s">
        <v>81</v>
      </c>
      <c r="B1" s="40" t="s">
        <v>82</v>
      </c>
      <c r="C1" s="40" t="s">
        <v>83</v>
      </c>
      <c r="D1" s="40" t="s">
        <v>84</v>
      </c>
      <c r="E1" s="40" t="s">
        <v>85</v>
      </c>
      <c r="F1" s="40" t="s">
        <v>86</v>
      </c>
      <c r="G1" s="43" t="s">
        <v>87</v>
      </c>
      <c r="H1" s="40" t="s">
        <v>88</v>
      </c>
      <c r="I1" s="40" t="s">
        <v>89</v>
      </c>
      <c r="J1" s="43" t="s">
        <v>90</v>
      </c>
    </row>
    <row r="2" spans="1:10" ht="30">
      <c r="A2" s="47" t="s">
        <v>117</v>
      </c>
      <c r="B2" s="47" t="s">
        <v>91</v>
      </c>
      <c r="C2" s="47" t="s">
        <v>92</v>
      </c>
      <c r="D2" s="48">
        <v>6.9309692443699999E-2</v>
      </c>
      <c r="E2" s="48">
        <v>2.0168374804436836E-2</v>
      </c>
      <c r="F2" s="48">
        <v>2.0168374804436836E-2</v>
      </c>
      <c r="G2" s="48">
        <v>2.0168374804436836E-2</v>
      </c>
      <c r="H2" s="48">
        <v>0.24826169003219412</v>
      </c>
      <c r="I2" s="48">
        <v>0.24826169003219412</v>
      </c>
      <c r="J2" s="48">
        <v>0.24826169003219412</v>
      </c>
    </row>
    <row r="3" spans="1:10" ht="30">
      <c r="A3" s="47" t="s">
        <v>117</v>
      </c>
      <c r="B3" s="47" t="s">
        <v>95</v>
      </c>
      <c r="C3" s="47" t="s">
        <v>96</v>
      </c>
      <c r="D3" s="48">
        <v>10.264155335017</v>
      </c>
      <c r="E3" s="48">
        <v>2.9686769121341041</v>
      </c>
      <c r="F3" s="48">
        <v>2.9686769121341041</v>
      </c>
      <c r="G3" s="48">
        <v>2.9686769121341041</v>
      </c>
      <c r="H3" s="48">
        <v>36.565059745885065</v>
      </c>
      <c r="I3" s="48">
        <v>36.565059745885065</v>
      </c>
      <c r="J3" s="48">
        <v>36.565059745885065</v>
      </c>
    </row>
    <row r="4" spans="1:10" ht="30">
      <c r="A4" s="47" t="s">
        <v>117</v>
      </c>
      <c r="B4" s="47" t="s">
        <v>95</v>
      </c>
      <c r="C4" s="47" t="s">
        <v>95</v>
      </c>
      <c r="D4" s="48">
        <v>1.8582457889999999</v>
      </c>
      <c r="E4" s="48">
        <v>3.8610824254010527</v>
      </c>
      <c r="F4" s="48">
        <v>3.8610824254010527</v>
      </c>
      <c r="G4" s="48">
        <v>3.8610824254010527</v>
      </c>
      <c r="H4" s="48">
        <v>28.385481716526872</v>
      </c>
      <c r="I4" s="48">
        <v>28.385481716526872</v>
      </c>
      <c r="J4" s="48">
        <v>28.385481716526872</v>
      </c>
    </row>
    <row r="5" spans="1:10">
      <c r="G5">
        <f>SUM(G2:G4)</f>
        <v>6.8499277123395936</v>
      </c>
      <c r="J5">
        <f>SUM(J2:J4)</f>
        <v>65.198803152444128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J2" sqref="J2:J6"/>
    </sheetView>
  </sheetViews>
  <sheetFormatPr defaultRowHeight="15"/>
  <cols>
    <col min="1" max="1" width="10.140625" style="44" bestFit="1" customWidth="1"/>
    <col min="2" max="2" width="10.7109375" style="44" bestFit="1" customWidth="1"/>
    <col min="3" max="3" width="16.85546875" style="44" bestFit="1" customWidth="1"/>
    <col min="4" max="4" width="11.5703125" style="44" bestFit="1" customWidth="1"/>
    <col min="5" max="5" width="14.140625" style="44" bestFit="1" customWidth="1"/>
    <col min="6" max="6" width="25.140625" style="44" bestFit="1" customWidth="1"/>
    <col min="7" max="7" width="33.85546875" style="44" bestFit="1" customWidth="1"/>
    <col min="8" max="8" width="14.42578125" style="44" bestFit="1" customWidth="1"/>
    <col min="9" max="9" width="25.5703125" style="44" bestFit="1" customWidth="1"/>
    <col min="10" max="10" width="34.140625" style="44" bestFit="1" customWidth="1"/>
    <col min="11" max="16384" width="9.140625" style="44"/>
  </cols>
  <sheetData>
    <row r="1" spans="1:10">
      <c r="A1" s="45" t="s">
        <v>81</v>
      </c>
      <c r="B1" s="45" t="s">
        <v>82</v>
      </c>
      <c r="C1" s="45" t="s">
        <v>83</v>
      </c>
      <c r="D1" s="45" t="s">
        <v>84</v>
      </c>
      <c r="E1" s="45" t="s">
        <v>85</v>
      </c>
      <c r="F1" s="45" t="s">
        <v>86</v>
      </c>
      <c r="G1" s="46" t="s">
        <v>87</v>
      </c>
      <c r="H1" s="45" t="s">
        <v>88</v>
      </c>
      <c r="I1" s="45" t="s">
        <v>89</v>
      </c>
      <c r="J1" s="46" t="s">
        <v>90</v>
      </c>
    </row>
    <row r="2" spans="1:10">
      <c r="A2" s="49" t="s">
        <v>118</v>
      </c>
      <c r="B2" s="49" t="s">
        <v>91</v>
      </c>
      <c r="C2" s="49" t="s">
        <v>91</v>
      </c>
      <c r="D2" s="50">
        <v>5.6327352395059999E-3</v>
      </c>
      <c r="E2" s="50">
        <v>5.5270887035461409E-3</v>
      </c>
      <c r="F2" s="50">
        <v>5.5270887035461409E-3</v>
      </c>
      <c r="G2" s="50">
        <v>4.3940769173264277E-3</v>
      </c>
      <c r="H2" s="50">
        <v>4.5001555311279536E-2</v>
      </c>
      <c r="I2" s="50">
        <v>4.5001555311279536E-2</v>
      </c>
      <c r="J2" s="50">
        <v>3.9057162221396574E-2</v>
      </c>
    </row>
    <row r="3" spans="1:10" ht="30">
      <c r="A3" s="49" t="s">
        <v>118</v>
      </c>
      <c r="B3" s="49" t="s">
        <v>91</v>
      </c>
      <c r="C3" s="49" t="s">
        <v>92</v>
      </c>
      <c r="D3" s="50">
        <v>4.6970588335129002E-2</v>
      </c>
      <c r="E3" s="50">
        <v>1.3667935853232867E-2</v>
      </c>
      <c r="F3" s="50">
        <v>1.3667935853232867E-2</v>
      </c>
      <c r="G3" s="50">
        <v>1.3541977308102693E-2</v>
      </c>
      <c r="H3" s="50">
        <v>0.16824483316468</v>
      </c>
      <c r="I3" s="50">
        <v>0.16824483316468</v>
      </c>
      <c r="J3" s="50">
        <v>0.16739014211323727</v>
      </c>
    </row>
    <row r="4" spans="1:10" ht="30">
      <c r="A4" s="49" t="s">
        <v>118</v>
      </c>
      <c r="B4" s="49" t="s">
        <v>95</v>
      </c>
      <c r="C4" s="49" t="s">
        <v>96</v>
      </c>
      <c r="D4" s="50">
        <v>27.99601635569249</v>
      </c>
      <c r="E4" s="50">
        <v>8.0662682950964637</v>
      </c>
      <c r="F4" s="50">
        <v>8.0662682950964637</v>
      </c>
      <c r="G4" s="50">
        <v>8.0662682950964637</v>
      </c>
      <c r="H4" s="50">
        <v>99.390210726953072</v>
      </c>
      <c r="I4" s="50">
        <v>99.390210726953072</v>
      </c>
      <c r="J4" s="50">
        <v>99.390210726953072</v>
      </c>
    </row>
    <row r="5" spans="1:10" ht="30">
      <c r="A5" s="49" t="s">
        <v>118</v>
      </c>
      <c r="B5" s="49" t="s">
        <v>95</v>
      </c>
      <c r="C5" s="49" t="s">
        <v>95</v>
      </c>
      <c r="D5" s="50">
        <v>2.0826589470895E-2</v>
      </c>
      <c r="E5" s="50">
        <v>3.0856773986494182E-2</v>
      </c>
      <c r="F5" s="50">
        <v>3.0856773986494182E-2</v>
      </c>
      <c r="G5" s="50">
        <v>3.0856773986494182E-2</v>
      </c>
      <c r="H5" s="50">
        <v>0.23152186028717631</v>
      </c>
      <c r="I5" s="50">
        <v>0.23152186028717631</v>
      </c>
      <c r="J5" s="50">
        <v>0.23152186028717631</v>
      </c>
    </row>
    <row r="6" spans="1:10">
      <c r="G6" s="44">
        <f>SUM(G2:G5)</f>
        <v>8.1150611233083865</v>
      </c>
      <c r="J6" s="44">
        <f>SUM(J2:J5)</f>
        <v>99.828179891574877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sqref="A1:XFD1"/>
    </sheetView>
  </sheetViews>
  <sheetFormatPr defaultRowHeight="15"/>
  <cols>
    <col min="1" max="1" width="11" style="44" bestFit="1" customWidth="1"/>
    <col min="2" max="2" width="10.85546875" style="44" bestFit="1" customWidth="1"/>
    <col min="3" max="3" width="20" style="44" bestFit="1" customWidth="1"/>
    <col min="4" max="4" width="11.5703125" style="44" bestFit="1" customWidth="1"/>
    <col min="5" max="5" width="14.140625" style="44" bestFit="1" customWidth="1"/>
    <col min="6" max="6" width="25.140625" style="44" bestFit="1" customWidth="1"/>
    <col min="7" max="7" width="33.85546875" style="44" bestFit="1" customWidth="1"/>
    <col min="8" max="8" width="14.42578125" style="44" bestFit="1" customWidth="1"/>
    <col min="9" max="9" width="25.5703125" style="44" bestFit="1" customWidth="1"/>
    <col min="10" max="10" width="34.140625" style="44" bestFit="1" customWidth="1"/>
    <col min="11" max="16384" width="9.140625" style="44"/>
  </cols>
  <sheetData>
    <row r="1" spans="1:10">
      <c r="A1" s="45" t="s">
        <v>81</v>
      </c>
      <c r="B1" s="45" t="s">
        <v>82</v>
      </c>
      <c r="C1" s="45" t="s">
        <v>83</v>
      </c>
      <c r="D1" s="45" t="s">
        <v>84</v>
      </c>
      <c r="E1" s="45" t="s">
        <v>85</v>
      </c>
      <c r="F1" s="45" t="s">
        <v>86</v>
      </c>
      <c r="G1" s="46" t="s">
        <v>87</v>
      </c>
      <c r="H1" s="45" t="s">
        <v>88</v>
      </c>
      <c r="I1" s="45" t="s">
        <v>89</v>
      </c>
      <c r="J1" s="46" t="s">
        <v>90</v>
      </c>
    </row>
    <row r="2" spans="1:10" ht="30">
      <c r="A2" s="53" t="s">
        <v>119</v>
      </c>
      <c r="B2" s="53" t="s">
        <v>93</v>
      </c>
      <c r="C2" s="53" t="s">
        <v>94</v>
      </c>
      <c r="D2" s="54">
        <v>1.09789633341</v>
      </c>
      <c r="E2" s="54">
        <v>0.79508711281013367</v>
      </c>
      <c r="F2" s="54">
        <v>0.79508711281013367</v>
      </c>
      <c r="G2" s="54">
        <v>0.79508711281013367</v>
      </c>
      <c r="H2" s="54">
        <v>6.9003807625065097</v>
      </c>
      <c r="I2" s="54">
        <v>6.9003807625065097</v>
      </c>
      <c r="J2" s="54">
        <v>6.9003807625065097</v>
      </c>
    </row>
    <row r="3" spans="1:10" ht="30">
      <c r="A3" s="53" t="s">
        <v>119</v>
      </c>
      <c r="B3" s="53" t="s">
        <v>95</v>
      </c>
      <c r="C3" s="53" t="s">
        <v>96</v>
      </c>
      <c r="D3" s="54">
        <v>13.7007558914</v>
      </c>
      <c r="E3" s="54">
        <v>3.9867725592103382</v>
      </c>
      <c r="F3" s="54">
        <v>3.9867725592103382</v>
      </c>
      <c r="G3" s="54">
        <v>3.9867725592103382</v>
      </c>
      <c r="H3" s="54">
        <v>49.074995031617355</v>
      </c>
      <c r="I3" s="54">
        <v>49.074995031617355</v>
      </c>
      <c r="J3" s="54">
        <v>49.074995031617355</v>
      </c>
    </row>
    <row r="4" spans="1:10" ht="30">
      <c r="A4" s="53" t="s">
        <v>119</v>
      </c>
      <c r="B4" s="53" t="s">
        <v>95</v>
      </c>
      <c r="C4" s="53" t="s">
        <v>95</v>
      </c>
      <c r="D4" s="54">
        <v>0.60923794129392894</v>
      </c>
      <c r="E4" s="54">
        <v>0.72837112474132293</v>
      </c>
      <c r="F4" s="54">
        <v>0.72837112474132293</v>
      </c>
      <c r="G4" s="54">
        <v>0.72837112474132293</v>
      </c>
      <c r="H4" s="54">
        <v>5.4873955618828845</v>
      </c>
      <c r="I4" s="54">
        <v>5.4873955618828845</v>
      </c>
      <c r="J4" s="54">
        <v>5.4873955618828845</v>
      </c>
    </row>
    <row r="5" spans="1:10">
      <c r="G5" s="44">
        <f>SUM(G2:G4)</f>
        <v>5.5102307967617952</v>
      </c>
      <c r="J5" s="44">
        <f>SUM(J2:J4)</f>
        <v>61.462771356006748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H17" sqref="H17"/>
    </sheetView>
  </sheetViews>
  <sheetFormatPr defaultRowHeight="15"/>
  <cols>
    <col min="1" max="1" width="11" bestFit="1" customWidth="1"/>
    <col min="2" max="2" width="16.85546875" bestFit="1" customWidth="1"/>
    <col min="3" max="3" width="20" bestFit="1" customWidth="1"/>
    <col min="4" max="4" width="11.5703125" bestFit="1" customWidth="1"/>
    <col min="5" max="5" width="14.140625" bestFit="1" customWidth="1"/>
    <col min="6" max="6" width="25.140625" bestFit="1" customWidth="1"/>
    <col min="7" max="7" width="33.85546875" bestFit="1" customWidth="1"/>
    <col min="8" max="8" width="14.42578125" bestFit="1" customWidth="1"/>
    <col min="9" max="9" width="25.5703125" bestFit="1" customWidth="1"/>
    <col min="10" max="10" width="34.140625" bestFit="1" customWidth="1"/>
  </cols>
  <sheetData>
    <row r="1" spans="1:10">
      <c r="A1" s="84" t="s">
        <v>81</v>
      </c>
      <c r="B1" s="84" t="s">
        <v>82</v>
      </c>
      <c r="C1" s="84" t="s">
        <v>83</v>
      </c>
      <c r="D1" s="84" t="s">
        <v>84</v>
      </c>
      <c r="E1" s="84" t="s">
        <v>85</v>
      </c>
      <c r="F1" s="84" t="s">
        <v>86</v>
      </c>
      <c r="G1" s="86" t="s">
        <v>87</v>
      </c>
      <c r="H1" s="84" t="s">
        <v>88</v>
      </c>
      <c r="I1" s="84" t="s">
        <v>89</v>
      </c>
      <c r="J1" s="86" t="s">
        <v>90</v>
      </c>
    </row>
    <row r="2" spans="1:10" ht="30">
      <c r="A2" s="85" t="s">
        <v>150</v>
      </c>
      <c r="B2" s="87" t="s">
        <v>93</v>
      </c>
      <c r="C2" s="87" t="s">
        <v>94</v>
      </c>
      <c r="D2" s="88">
        <v>0.56080775757559997</v>
      </c>
      <c r="E2" s="88">
        <v>0.40613217044581834</v>
      </c>
      <c r="F2" s="88">
        <v>0.40613217044581834</v>
      </c>
      <c r="G2" s="88">
        <v>0.38844405366333612</v>
      </c>
      <c r="H2" s="88">
        <v>3.5247290150061423</v>
      </c>
      <c r="I2" s="88">
        <v>3.5247290150061423</v>
      </c>
      <c r="J2" s="88">
        <v>3.4401071377113208</v>
      </c>
    </row>
    <row r="3" spans="1:10" ht="30">
      <c r="A3" s="85" t="s">
        <v>150</v>
      </c>
      <c r="B3" s="87" t="s">
        <v>95</v>
      </c>
      <c r="C3" s="87" t="s">
        <v>96</v>
      </c>
      <c r="D3" s="88">
        <v>739.54603963617649</v>
      </c>
      <c r="E3" s="88">
        <v>123.24800603829804</v>
      </c>
      <c r="F3" s="88">
        <v>123.24800603829804</v>
      </c>
      <c r="G3" s="88">
        <v>119.07836479156239</v>
      </c>
      <c r="H3" s="88">
        <v>1595.3559109131565</v>
      </c>
      <c r="I3" s="88">
        <v>1595.3559109131565</v>
      </c>
      <c r="J3" s="88">
        <v>1564.8442292189</v>
      </c>
    </row>
    <row r="4" spans="1:10">
      <c r="A4" s="85" t="s">
        <v>150</v>
      </c>
      <c r="B4" s="87" t="s">
        <v>95</v>
      </c>
      <c r="C4" s="87" t="s">
        <v>95</v>
      </c>
      <c r="D4" s="88">
        <v>1120.9593925820197</v>
      </c>
      <c r="E4" s="88">
        <v>1181.1807667049479</v>
      </c>
      <c r="F4" s="88">
        <v>1181.1807667049479</v>
      </c>
      <c r="G4" s="88">
        <v>484.81049101283611</v>
      </c>
      <c r="H4" s="88">
        <v>9032.4190514945712</v>
      </c>
      <c r="I4" s="88">
        <v>9032.4190514945712</v>
      </c>
      <c r="J4" s="88">
        <v>6095.5705868209998</v>
      </c>
    </row>
    <row r="5" spans="1:10">
      <c r="G5">
        <f>SUM(G2:G4)</f>
        <v>604.27729985806184</v>
      </c>
      <c r="J5">
        <f>SUM(J2:J4)</f>
        <v>7663.8549231776105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I14" sqref="I14"/>
    </sheetView>
  </sheetViews>
  <sheetFormatPr defaultRowHeight="15"/>
  <cols>
    <col min="1" max="1" width="10.140625" bestFit="1" customWidth="1"/>
    <col min="2" max="2" width="16.85546875" bestFit="1" customWidth="1"/>
    <col min="3" max="3" width="22.28515625" bestFit="1" customWidth="1"/>
    <col min="4" max="4" width="11.5703125" bestFit="1" customWidth="1"/>
    <col min="5" max="5" width="14.140625" bestFit="1" customWidth="1"/>
    <col min="6" max="6" width="25.140625" bestFit="1" customWidth="1"/>
    <col min="7" max="7" width="33.85546875" bestFit="1" customWidth="1"/>
    <col min="8" max="8" width="14.42578125" bestFit="1" customWidth="1"/>
    <col min="9" max="9" width="25.5703125" bestFit="1" customWidth="1"/>
    <col min="10" max="10" width="34.140625" bestFit="1" customWidth="1"/>
  </cols>
  <sheetData>
    <row r="1" spans="1:10" s="51" customFormat="1">
      <c r="A1" s="52" t="s">
        <v>81</v>
      </c>
      <c r="B1" s="52" t="s">
        <v>82</v>
      </c>
      <c r="C1" s="52" t="s">
        <v>83</v>
      </c>
      <c r="D1" s="52" t="s">
        <v>84</v>
      </c>
      <c r="E1" s="52" t="s">
        <v>85</v>
      </c>
      <c r="F1" s="52" t="s">
        <v>86</v>
      </c>
      <c r="G1" s="55" t="s">
        <v>87</v>
      </c>
      <c r="H1" s="52" t="s">
        <v>88</v>
      </c>
      <c r="I1" s="52" t="s">
        <v>89</v>
      </c>
      <c r="J1" s="55" t="s">
        <v>90</v>
      </c>
    </row>
    <row r="2" spans="1:10" ht="30">
      <c r="A2" s="56" t="s">
        <v>120</v>
      </c>
      <c r="B2" s="56" t="s">
        <v>93</v>
      </c>
      <c r="C2" s="56" t="s">
        <v>94</v>
      </c>
      <c r="D2" s="57">
        <v>0.35239452975279201</v>
      </c>
      <c r="E2" s="57">
        <v>0.25520109750343767</v>
      </c>
      <c r="F2" s="57">
        <v>0.25520109750343767</v>
      </c>
      <c r="G2" s="57">
        <v>0.18884881215254384</v>
      </c>
      <c r="H2" s="57">
        <v>2.2148324572376659</v>
      </c>
      <c r="I2" s="57">
        <v>2.2148324572376659</v>
      </c>
      <c r="J2" s="57">
        <v>1.6389760183558726</v>
      </c>
    </row>
    <row r="3" spans="1:10">
      <c r="A3" s="56" t="s">
        <v>120</v>
      </c>
      <c r="B3" s="56" t="s">
        <v>115</v>
      </c>
      <c r="C3" s="56" t="s">
        <v>115</v>
      </c>
      <c r="D3" s="57">
        <v>9.0075334235800004E-4</v>
      </c>
      <c r="E3" s="57">
        <v>1.8715946622278243E-3</v>
      </c>
      <c r="F3" s="57">
        <v>1.8715946622278243E-3</v>
      </c>
      <c r="G3" s="57">
        <v>6.9049006889044119E-4</v>
      </c>
      <c r="H3" s="57">
        <v>1.3759384082534564E-2</v>
      </c>
      <c r="I3" s="57">
        <v>1.3759384082534564E-2</v>
      </c>
      <c r="J3" s="57">
        <v>8.9728817853479016E-3</v>
      </c>
    </row>
    <row r="4" spans="1:10" ht="30">
      <c r="A4" s="56" t="s">
        <v>120</v>
      </c>
      <c r="B4" s="56" t="s">
        <v>95</v>
      </c>
      <c r="C4" s="56" t="s">
        <v>96</v>
      </c>
      <c r="D4" s="57">
        <v>4.7097388510830305</v>
      </c>
      <c r="E4" s="57">
        <v>1.3704833340130387</v>
      </c>
      <c r="F4" s="57">
        <v>1.3704833340130387</v>
      </c>
      <c r="G4" s="57">
        <v>1.205870436574668</v>
      </c>
      <c r="H4" s="57">
        <v>16.869902109721998</v>
      </c>
      <c r="I4" s="57">
        <v>16.869902109721998</v>
      </c>
      <c r="J4" s="57">
        <v>14.847639004319939</v>
      </c>
    </row>
    <row r="5" spans="1:10">
      <c r="A5" s="56" t="s">
        <v>120</v>
      </c>
      <c r="B5" s="56" t="s">
        <v>95</v>
      </c>
      <c r="C5" s="56" t="s">
        <v>95</v>
      </c>
      <c r="D5" s="57">
        <v>5.1423039206488745</v>
      </c>
      <c r="E5" s="57">
        <v>9.5071963592168185</v>
      </c>
      <c r="F5" s="57">
        <v>9.5071963592168185</v>
      </c>
      <c r="G5" s="57">
        <v>6.9497915595943134</v>
      </c>
      <c r="H5" s="57">
        <v>70.56432984228023</v>
      </c>
      <c r="I5" s="57">
        <v>70.56432984228023</v>
      </c>
      <c r="J5" s="57">
        <v>52.694054316258772</v>
      </c>
    </row>
    <row r="6" spans="1:10">
      <c r="G6">
        <f>SUM(G2:G5)</f>
        <v>8.3452012983904158</v>
      </c>
      <c r="J6">
        <f>SUM(J2:J5)</f>
        <v>69.189642220719932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I17" sqref="I17"/>
    </sheetView>
  </sheetViews>
  <sheetFormatPr defaultRowHeight="15"/>
  <cols>
    <col min="1" max="1" width="13.42578125" customWidth="1"/>
    <col min="2" max="2" width="18.5703125" customWidth="1"/>
    <col min="3" max="3" width="17.7109375" customWidth="1"/>
    <col min="4" max="4" width="11.5703125" bestFit="1" customWidth="1"/>
    <col min="5" max="5" width="14.140625" bestFit="1" customWidth="1"/>
    <col min="6" max="6" width="25.140625" bestFit="1" customWidth="1"/>
    <col min="7" max="7" width="33.85546875" bestFit="1" customWidth="1"/>
    <col min="8" max="8" width="14.42578125" bestFit="1" customWidth="1"/>
    <col min="9" max="9" width="25.5703125" bestFit="1" customWidth="1"/>
    <col min="10" max="10" width="34.140625" bestFit="1" customWidth="1"/>
  </cols>
  <sheetData>
    <row r="1" spans="1:10" s="51" customFormat="1">
      <c r="A1" s="52" t="s">
        <v>81</v>
      </c>
      <c r="B1" s="52" t="s">
        <v>82</v>
      </c>
      <c r="C1" s="52" t="s">
        <v>83</v>
      </c>
      <c r="D1" s="52" t="s">
        <v>84</v>
      </c>
      <c r="E1" s="52" t="s">
        <v>85</v>
      </c>
      <c r="F1" s="52" t="s">
        <v>86</v>
      </c>
      <c r="G1" s="55" t="s">
        <v>87</v>
      </c>
      <c r="H1" s="52" t="s">
        <v>88</v>
      </c>
      <c r="I1" s="52" t="s">
        <v>89</v>
      </c>
      <c r="J1" s="55" t="s">
        <v>90</v>
      </c>
    </row>
    <row r="2" spans="1:10">
      <c r="A2" s="58" t="s">
        <v>121</v>
      </c>
      <c r="B2" s="58" t="s">
        <v>95</v>
      </c>
      <c r="C2" s="58" t="s">
        <v>95</v>
      </c>
      <c r="D2" s="59">
        <v>94.519815285853397</v>
      </c>
      <c r="E2" s="59">
        <v>100.92647249422723</v>
      </c>
      <c r="F2" s="59">
        <v>17.267181476283906</v>
      </c>
      <c r="G2" s="59">
        <v>6.3764335405604644</v>
      </c>
      <c r="H2" s="59">
        <v>758.78959631541113</v>
      </c>
      <c r="I2" s="59">
        <v>431.87875737810919</v>
      </c>
      <c r="J2" s="59">
        <v>281.71057604802866</v>
      </c>
    </row>
    <row r="3" spans="1:10" ht="30">
      <c r="A3" s="81" t="s">
        <v>121</v>
      </c>
      <c r="B3" s="81" t="s">
        <v>95</v>
      </c>
      <c r="C3" s="81" t="s">
        <v>96</v>
      </c>
      <c r="D3" s="82">
        <v>13.776862561571644</v>
      </c>
      <c r="E3" s="82">
        <v>0.57794777262256847</v>
      </c>
      <c r="F3" s="82">
        <v>9.8879202126664678E-2</v>
      </c>
      <c r="G3" s="82">
        <v>3.6482774431323806E-2</v>
      </c>
      <c r="H3" s="82">
        <v>7.114221754251437</v>
      </c>
      <c r="I3" s="82">
        <v>4.0491873713846536</v>
      </c>
      <c r="J3" s="82">
        <v>2.6406194552395155</v>
      </c>
    </row>
    <row r="4" spans="1:10">
      <c r="G4">
        <f>SUM(G2:G3)</f>
        <v>6.4129163149917883</v>
      </c>
      <c r="J4">
        <f>SUM(J2:J3)</f>
        <v>284.35119550326817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zoomScaleNormal="100" workbookViewId="0">
      <selection activeCell="B12" sqref="B12"/>
    </sheetView>
  </sheetViews>
  <sheetFormatPr defaultRowHeight="15"/>
  <cols>
    <col min="1" max="1" width="8.28515625" bestFit="1" customWidth="1"/>
    <col min="2" max="2" width="45.140625" customWidth="1"/>
    <col min="3" max="3" width="19.28515625" bestFit="1" customWidth="1"/>
    <col min="4" max="4" width="15.85546875" customWidth="1"/>
  </cols>
  <sheetData>
    <row r="1" spans="1:4" ht="30">
      <c r="A1" s="3" t="s">
        <v>0</v>
      </c>
      <c r="B1" s="3" t="s">
        <v>1</v>
      </c>
      <c r="C1" s="3" t="s">
        <v>2</v>
      </c>
      <c r="D1" s="3" t="s">
        <v>143</v>
      </c>
    </row>
    <row r="2" spans="1:4">
      <c r="A2" s="12" t="s">
        <v>64</v>
      </c>
      <c r="B2" s="12" t="s">
        <v>144</v>
      </c>
      <c r="C2" s="12" t="s">
        <v>75</v>
      </c>
      <c r="D2" s="12" t="s">
        <v>39</v>
      </c>
    </row>
    <row r="3" spans="1:4">
      <c r="A3" s="12" t="s">
        <v>65</v>
      </c>
      <c r="B3" s="12" t="s">
        <v>145</v>
      </c>
      <c r="C3" s="12" t="s">
        <v>75</v>
      </c>
      <c r="D3" s="12" t="s">
        <v>39</v>
      </c>
    </row>
    <row r="4" spans="1:4">
      <c r="A4" s="12" t="s">
        <v>66</v>
      </c>
      <c r="B4" s="12" t="s">
        <v>41</v>
      </c>
      <c r="C4" s="12" t="s">
        <v>75</v>
      </c>
      <c r="D4" s="12" t="s">
        <v>39</v>
      </c>
    </row>
    <row r="5" spans="1:4">
      <c r="A5" s="12" t="s">
        <v>67</v>
      </c>
      <c r="B5" s="12" t="s">
        <v>42</v>
      </c>
      <c r="C5" s="12" t="s">
        <v>75</v>
      </c>
      <c r="D5" s="12" t="s">
        <v>39</v>
      </c>
    </row>
    <row r="6" spans="1:4" s="1" customFormat="1">
      <c r="A6" s="12" t="s">
        <v>68</v>
      </c>
      <c r="B6" s="12" t="s">
        <v>43</v>
      </c>
      <c r="C6" s="12" t="s">
        <v>75</v>
      </c>
      <c r="D6" s="12" t="s">
        <v>44</v>
      </c>
    </row>
    <row r="7" spans="1:4" s="1" customFormat="1">
      <c r="A7" s="12" t="s">
        <v>69</v>
      </c>
      <c r="B7" s="12" t="s">
        <v>80</v>
      </c>
      <c r="C7" s="12" t="s">
        <v>75</v>
      </c>
      <c r="D7" s="12" t="s">
        <v>39</v>
      </c>
    </row>
    <row r="8" spans="1:4" s="1" customFormat="1">
      <c r="A8" s="12" t="s">
        <v>70</v>
      </c>
      <c r="B8" s="12" t="s">
        <v>45</v>
      </c>
      <c r="C8" s="12" t="s">
        <v>75</v>
      </c>
      <c r="D8" s="12" t="s">
        <v>44</v>
      </c>
    </row>
    <row r="9" spans="1:4" s="1" customFormat="1">
      <c r="A9" s="12" t="s">
        <v>71</v>
      </c>
      <c r="B9" s="12" t="s">
        <v>46</v>
      </c>
      <c r="C9" s="12" t="s">
        <v>76</v>
      </c>
      <c r="D9" s="12" t="s">
        <v>39</v>
      </c>
    </row>
    <row r="10" spans="1:4" s="1" customFormat="1">
      <c r="A10" s="12" t="s">
        <v>72</v>
      </c>
      <c r="B10" s="12" t="s">
        <v>47</v>
      </c>
      <c r="C10" s="12" t="s">
        <v>77</v>
      </c>
      <c r="D10" s="12" t="s">
        <v>39</v>
      </c>
    </row>
    <row r="11" spans="1:4" s="1" customFormat="1">
      <c r="A11" s="12" t="s">
        <v>73</v>
      </c>
      <c r="B11" s="12" t="s">
        <v>48</v>
      </c>
      <c r="C11" s="12" t="s">
        <v>75</v>
      </c>
      <c r="D11" s="12" t="s">
        <v>39</v>
      </c>
    </row>
    <row r="12" spans="1:4" s="1" customFormat="1">
      <c r="A12" s="12" t="s">
        <v>74</v>
      </c>
      <c r="B12" s="12" t="s">
        <v>49</v>
      </c>
      <c r="C12" s="12" t="s">
        <v>75</v>
      </c>
      <c r="D12" s="12" t="s">
        <v>39</v>
      </c>
    </row>
  </sheetData>
  <pageMargins left="0.7" right="0.7" top="0.75" bottom="0.75" header="0.3" footer="0.3"/>
  <pageSetup orientation="portrait" horizontalDpi="0" verticalDpi="0" r:id="rId1"/>
  <headerFooter>
    <oddHeader>&amp;C&amp;"-,Bold"Lake Toho NRP
Osceola County Projects</oddHeader>
    <oddFooter>&amp;C&amp;P of &amp;N&amp;RNovember 2011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J21" sqref="J21"/>
    </sheetView>
  </sheetViews>
  <sheetFormatPr defaultRowHeight="15"/>
  <cols>
    <col min="1" max="1" width="11" bestFit="1" customWidth="1"/>
    <col min="2" max="2" width="10.7109375" bestFit="1" customWidth="1"/>
    <col min="3" max="3" width="16.85546875" bestFit="1" customWidth="1"/>
    <col min="4" max="4" width="11.5703125" bestFit="1" customWidth="1"/>
    <col min="5" max="5" width="14.140625" bestFit="1" customWidth="1"/>
    <col min="6" max="6" width="25.140625" bestFit="1" customWidth="1"/>
    <col min="7" max="7" width="33.85546875" bestFit="1" customWidth="1"/>
    <col min="8" max="8" width="14.42578125" bestFit="1" customWidth="1"/>
    <col min="9" max="9" width="25.5703125" bestFit="1" customWidth="1"/>
    <col min="10" max="10" width="34.140625" bestFit="1" customWidth="1"/>
  </cols>
  <sheetData>
    <row r="1" spans="1:10" s="51" customFormat="1">
      <c r="A1" s="52" t="s">
        <v>81</v>
      </c>
      <c r="B1" s="52" t="s">
        <v>82</v>
      </c>
      <c r="C1" s="52" t="s">
        <v>83</v>
      </c>
      <c r="D1" s="52" t="s">
        <v>84</v>
      </c>
      <c r="E1" s="52" t="s">
        <v>85</v>
      </c>
      <c r="F1" s="52" t="s">
        <v>86</v>
      </c>
      <c r="G1" s="55" t="s">
        <v>87</v>
      </c>
      <c r="H1" s="52" t="s">
        <v>88</v>
      </c>
      <c r="I1" s="52" t="s">
        <v>89</v>
      </c>
      <c r="J1" s="55" t="s">
        <v>90</v>
      </c>
    </row>
    <row r="2" spans="1:10">
      <c r="A2" s="60" t="s">
        <v>122</v>
      </c>
      <c r="B2" s="60" t="s">
        <v>91</v>
      </c>
      <c r="C2" s="60" t="s">
        <v>91</v>
      </c>
      <c r="D2" s="61">
        <v>2.4429751526665999</v>
      </c>
      <c r="E2" s="61">
        <v>3.9257899727917747</v>
      </c>
      <c r="F2" s="61">
        <v>3.9257899727917747</v>
      </c>
      <c r="G2" s="61">
        <v>1.448347253531773</v>
      </c>
      <c r="H2" s="61">
        <v>29.309833557162442</v>
      </c>
      <c r="I2" s="61">
        <v>29.309833557162442</v>
      </c>
      <c r="J2" s="61">
        <v>19.113767744187896</v>
      </c>
    </row>
    <row r="3" spans="1:10" ht="30">
      <c r="A3" s="60" t="s">
        <v>122</v>
      </c>
      <c r="B3" s="60" t="s">
        <v>95</v>
      </c>
      <c r="C3" s="60" t="s">
        <v>96</v>
      </c>
      <c r="D3" s="61">
        <v>70.498995453001001</v>
      </c>
      <c r="E3" s="61">
        <v>3.3314106581111465</v>
      </c>
      <c r="F3" s="61">
        <v>3.3314106581111465</v>
      </c>
      <c r="G3" s="61">
        <v>1.2290620513329424</v>
      </c>
      <c r="H3" s="61">
        <v>55.790737169578463</v>
      </c>
      <c r="I3" s="61">
        <v>55.790737169578463</v>
      </c>
      <c r="J3" s="61">
        <v>36.382710616784273</v>
      </c>
    </row>
    <row r="4" spans="1:10" ht="30">
      <c r="A4" s="60" t="s">
        <v>122</v>
      </c>
      <c r="B4" s="60" t="s">
        <v>95</v>
      </c>
      <c r="C4" s="60" t="s">
        <v>95</v>
      </c>
      <c r="D4" s="61">
        <v>58.085144595896999</v>
      </c>
      <c r="E4" s="61">
        <v>113.88981490936563</v>
      </c>
      <c r="F4" s="61">
        <v>113.88981490936563</v>
      </c>
      <c r="G4" s="61">
        <v>42.017530681071605</v>
      </c>
      <c r="H4" s="61">
        <v>830.02348071454287</v>
      </c>
      <c r="I4" s="61">
        <v>830.02348071454287</v>
      </c>
      <c r="J4" s="61">
        <v>541.28168287476672</v>
      </c>
    </row>
    <row r="5" spans="1:10">
      <c r="G5">
        <f>SUM(G2:G4)</f>
        <v>44.694939985936323</v>
      </c>
      <c r="J5">
        <f>SUM(J2:J4)</f>
        <v>596.77816123573893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J15" sqref="J15"/>
    </sheetView>
  </sheetViews>
  <sheetFormatPr defaultRowHeight="15"/>
  <cols>
    <col min="1" max="1" width="11" bestFit="1" customWidth="1"/>
    <col min="2" max="2" width="16.85546875" bestFit="1" customWidth="1"/>
    <col min="3" max="3" width="19.28515625" bestFit="1" customWidth="1"/>
    <col min="4" max="4" width="11.5703125" bestFit="1" customWidth="1"/>
    <col min="5" max="5" width="14.140625" bestFit="1" customWidth="1"/>
    <col min="6" max="6" width="25.140625" bestFit="1" customWidth="1"/>
    <col min="7" max="7" width="33.85546875" bestFit="1" customWidth="1"/>
    <col min="8" max="8" width="14.42578125" bestFit="1" customWidth="1"/>
    <col min="9" max="9" width="25.5703125" bestFit="1" customWidth="1"/>
    <col min="10" max="10" width="34.140625" bestFit="1" customWidth="1"/>
  </cols>
  <sheetData>
    <row r="1" spans="1:10" s="51" customFormat="1">
      <c r="A1" s="52" t="s">
        <v>81</v>
      </c>
      <c r="B1" s="52" t="s">
        <v>82</v>
      </c>
      <c r="C1" s="52" t="s">
        <v>83</v>
      </c>
      <c r="D1" s="52" t="s">
        <v>84</v>
      </c>
      <c r="E1" s="52" t="s">
        <v>85</v>
      </c>
      <c r="F1" s="52" t="s">
        <v>86</v>
      </c>
      <c r="G1" s="55" t="s">
        <v>87</v>
      </c>
      <c r="H1" s="52" t="s">
        <v>88</v>
      </c>
      <c r="I1" s="52" t="s">
        <v>89</v>
      </c>
      <c r="J1" s="55" t="s">
        <v>90</v>
      </c>
    </row>
    <row r="2" spans="1:10" ht="30">
      <c r="A2" s="62" t="s">
        <v>123</v>
      </c>
      <c r="B2" s="62" t="s">
        <v>93</v>
      </c>
      <c r="C2" s="62" t="s">
        <v>94</v>
      </c>
      <c r="D2" s="63">
        <v>10.534909685000001</v>
      </c>
      <c r="E2" s="63">
        <v>7.6292912821252266</v>
      </c>
      <c r="F2" s="63">
        <v>7.6292912821252266</v>
      </c>
      <c r="G2" s="63">
        <v>2.814685235695888</v>
      </c>
      <c r="H2" s="63">
        <v>66.212889061512357</v>
      </c>
      <c r="I2" s="63">
        <v>66.212889061512357</v>
      </c>
      <c r="J2" s="63">
        <v>43.179289323673338</v>
      </c>
    </row>
    <row r="3" spans="1:10">
      <c r="A3" s="62" t="s">
        <v>123</v>
      </c>
      <c r="B3" s="62" t="s">
        <v>91</v>
      </c>
      <c r="C3" s="62" t="s">
        <v>91</v>
      </c>
      <c r="D3" s="63">
        <v>13.144514442330001</v>
      </c>
      <c r="E3" s="63">
        <v>15.240396879272526</v>
      </c>
      <c r="F3" s="63">
        <v>15.240396879272526</v>
      </c>
      <c r="G3" s="63">
        <v>5.6226612008821659</v>
      </c>
      <c r="H3" s="63">
        <v>115.07588129657599</v>
      </c>
      <c r="I3" s="63">
        <v>115.07588129657599</v>
      </c>
      <c r="J3" s="63">
        <v>75.044222403064111</v>
      </c>
    </row>
    <row r="4" spans="1:10" ht="30">
      <c r="A4" s="62" t="s">
        <v>123</v>
      </c>
      <c r="B4" s="62" t="s">
        <v>95</v>
      </c>
      <c r="C4" s="62" t="s">
        <v>96</v>
      </c>
      <c r="D4" s="63">
        <v>26.788417006060001</v>
      </c>
      <c r="E4" s="63">
        <v>0.65588773070976969</v>
      </c>
      <c r="F4" s="63">
        <v>0.65588773070976969</v>
      </c>
      <c r="G4" s="63">
        <v>0.24197758921961254</v>
      </c>
      <c r="H4" s="63">
        <v>9.4843708202836474</v>
      </c>
      <c r="I4" s="63">
        <v>9.4843708202836474</v>
      </c>
      <c r="J4" s="63">
        <v>6.1850252648178099</v>
      </c>
    </row>
    <row r="5" spans="1:10">
      <c r="A5" s="62" t="s">
        <v>123</v>
      </c>
      <c r="B5" s="62" t="s">
        <v>95</v>
      </c>
      <c r="C5" s="62" t="s">
        <v>95</v>
      </c>
      <c r="D5" s="63">
        <v>174.10404448668413</v>
      </c>
      <c r="E5" s="63">
        <v>160.94048801638954</v>
      </c>
      <c r="F5" s="63">
        <v>160.94048801638954</v>
      </c>
      <c r="G5" s="63">
        <v>60.258744193917636</v>
      </c>
      <c r="H5" s="63">
        <v>1250.9982914825259</v>
      </c>
      <c r="I5" s="63">
        <v>1250.9982914825259</v>
      </c>
      <c r="J5" s="63">
        <v>818.88103102922719</v>
      </c>
    </row>
    <row r="6" spans="1:10">
      <c r="G6">
        <f>SUM(G2:G5)</f>
        <v>68.938068219715305</v>
      </c>
      <c r="J6">
        <f>SUM(J2:J5)</f>
        <v>943.28956802078244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sqref="A1:XFD1"/>
    </sheetView>
  </sheetViews>
  <sheetFormatPr defaultRowHeight="15"/>
  <cols>
    <col min="1" max="1" width="11" bestFit="1" customWidth="1"/>
    <col min="2" max="2" width="10.85546875" bestFit="1" customWidth="1"/>
    <col min="3" max="3" width="19.28515625" customWidth="1"/>
    <col min="4" max="4" width="11.5703125" bestFit="1" customWidth="1"/>
    <col min="5" max="5" width="14.140625" bestFit="1" customWidth="1"/>
    <col min="6" max="6" width="25.140625" bestFit="1" customWidth="1"/>
    <col min="7" max="7" width="33.85546875" bestFit="1" customWidth="1"/>
    <col min="8" max="8" width="14.42578125" bestFit="1" customWidth="1"/>
    <col min="9" max="9" width="25.5703125" bestFit="1" customWidth="1"/>
    <col min="10" max="10" width="34.140625" bestFit="1" customWidth="1"/>
  </cols>
  <sheetData>
    <row r="1" spans="1:10" s="51" customFormat="1">
      <c r="A1" s="52" t="s">
        <v>81</v>
      </c>
      <c r="B1" s="52" t="s">
        <v>82</v>
      </c>
      <c r="C1" s="52" t="s">
        <v>83</v>
      </c>
      <c r="D1" s="52" t="s">
        <v>84</v>
      </c>
      <c r="E1" s="52" t="s">
        <v>85</v>
      </c>
      <c r="F1" s="52" t="s">
        <v>86</v>
      </c>
      <c r="G1" s="55" t="s">
        <v>87</v>
      </c>
      <c r="H1" s="52" t="s">
        <v>88</v>
      </c>
      <c r="I1" s="52" t="s">
        <v>89</v>
      </c>
      <c r="J1" s="55" t="s">
        <v>90</v>
      </c>
    </row>
    <row r="2" spans="1:10" ht="30">
      <c r="A2" s="66" t="s">
        <v>124</v>
      </c>
      <c r="B2" s="66" t="s">
        <v>93</v>
      </c>
      <c r="C2" s="66" t="s">
        <v>94</v>
      </c>
      <c r="D2" s="67">
        <v>4.9198542822299997E-2</v>
      </c>
      <c r="E2" s="67">
        <v>3.0145743838129297E-3</v>
      </c>
      <c r="F2" s="67">
        <v>5.1575371329887622E-4</v>
      </c>
      <c r="G2" s="67">
        <v>1.9027774774818844E-4</v>
      </c>
      <c r="H2" s="67">
        <v>3.3548733456896025E-2</v>
      </c>
      <c r="I2" s="67">
        <v>1.9094865542872992E-2</v>
      </c>
      <c r="J2" s="67">
        <v>1.2452299477619583E-2</v>
      </c>
    </row>
    <row r="3" spans="1:10" ht="30">
      <c r="A3" s="66" t="s">
        <v>124</v>
      </c>
      <c r="B3" s="66" t="s">
        <v>95</v>
      </c>
      <c r="C3" s="66" t="s">
        <v>96</v>
      </c>
      <c r="D3" s="67">
        <v>1.7222002785091375</v>
      </c>
      <c r="E3" s="67">
        <v>4.114938066351141E-3</v>
      </c>
      <c r="F3" s="67">
        <v>7.040113520208292E-4</v>
      </c>
      <c r="G3" s="67">
        <v>2.6106349691825661E-4</v>
      </c>
      <c r="H3" s="67">
        <v>6.1308589206946935E-2</v>
      </c>
      <c r="I3" s="67">
        <v>3.4894887135873374E-2</v>
      </c>
      <c r="J3" s="67">
        <v>2.2792321233192376E-2</v>
      </c>
    </row>
    <row r="4" spans="1:10" ht="30">
      <c r="A4" s="66" t="s">
        <v>124</v>
      </c>
      <c r="B4" s="66" t="s">
        <v>95</v>
      </c>
      <c r="C4" s="66" t="s">
        <v>95</v>
      </c>
      <c r="D4" s="67">
        <v>16.101705397877065</v>
      </c>
      <c r="E4" s="67">
        <v>11.642528823560506</v>
      </c>
      <c r="F4" s="67">
        <v>1.9918823384101145</v>
      </c>
      <c r="G4" s="67">
        <v>0.73488029649984665</v>
      </c>
      <c r="H4" s="67">
        <v>86.719427339473981</v>
      </c>
      <c r="I4" s="67">
        <v>49.357923068235124</v>
      </c>
      <c r="J4" s="67">
        <v>32.187861692917309</v>
      </c>
    </row>
    <row r="5" spans="1:10">
      <c r="G5">
        <f>SUM(G2:G4)</f>
        <v>0.73533163774451304</v>
      </c>
      <c r="J5">
        <f>SUM(J2:J4)</f>
        <v>32.223106313628122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I17" sqref="I17:I18"/>
    </sheetView>
  </sheetViews>
  <sheetFormatPr defaultRowHeight="15"/>
  <cols>
    <col min="1" max="1" width="11" bestFit="1" customWidth="1"/>
    <col min="2" max="2" width="16.85546875" bestFit="1" customWidth="1"/>
    <col min="3" max="3" width="21.5703125" bestFit="1" customWidth="1"/>
    <col min="4" max="4" width="11.5703125" bestFit="1" customWidth="1"/>
    <col min="5" max="5" width="14.140625" bestFit="1" customWidth="1"/>
    <col min="6" max="6" width="25.140625" bestFit="1" customWidth="1"/>
    <col min="7" max="7" width="33.85546875" bestFit="1" customWidth="1"/>
    <col min="8" max="8" width="14.42578125" bestFit="1" customWidth="1"/>
    <col min="9" max="9" width="25.5703125" bestFit="1" customWidth="1"/>
    <col min="10" max="10" width="34.140625" bestFit="1" customWidth="1"/>
  </cols>
  <sheetData>
    <row r="1" spans="1:10" s="64" customFormat="1">
      <c r="A1" s="65" t="s">
        <v>81</v>
      </c>
      <c r="B1" s="65" t="s">
        <v>82</v>
      </c>
      <c r="C1" s="65" t="s">
        <v>83</v>
      </c>
      <c r="D1" s="65" t="s">
        <v>84</v>
      </c>
      <c r="E1" s="65" t="s">
        <v>85</v>
      </c>
      <c r="F1" s="65" t="s">
        <v>86</v>
      </c>
      <c r="G1" s="68" t="s">
        <v>87</v>
      </c>
      <c r="H1" s="65" t="s">
        <v>88</v>
      </c>
      <c r="I1" s="65" t="s">
        <v>89</v>
      </c>
      <c r="J1" s="68" t="s">
        <v>90</v>
      </c>
    </row>
    <row r="2" spans="1:10" ht="30">
      <c r="A2" s="69" t="s">
        <v>125</v>
      </c>
      <c r="B2" s="69" t="s">
        <v>93</v>
      </c>
      <c r="C2" s="69" t="s">
        <v>94</v>
      </c>
      <c r="D2" s="70">
        <v>24.242297182719998</v>
      </c>
      <c r="E2" s="70">
        <v>13.052377971711257</v>
      </c>
      <c r="F2" s="70">
        <v>13.052377971711257</v>
      </c>
      <c r="G2" s="70">
        <v>4.8154322871080666</v>
      </c>
      <c r="H2" s="70">
        <v>114.29853704460587</v>
      </c>
      <c r="I2" s="70">
        <v>114.29853704460587</v>
      </c>
      <c r="J2" s="70">
        <v>74.537294328550857</v>
      </c>
    </row>
    <row r="3" spans="1:10" ht="30">
      <c r="A3" s="69" t="s">
        <v>125</v>
      </c>
      <c r="B3" s="69" t="s">
        <v>95</v>
      </c>
      <c r="C3" s="69" t="s">
        <v>96</v>
      </c>
      <c r="D3" s="70">
        <v>435.95402021844899</v>
      </c>
      <c r="E3" s="70">
        <v>26.214925611717781</v>
      </c>
      <c r="F3" s="70">
        <v>26.214925611717781</v>
      </c>
      <c r="G3" s="70">
        <v>9.6715102358481122</v>
      </c>
      <c r="H3" s="70">
        <v>354.42903557552233</v>
      </c>
      <c r="I3" s="70">
        <v>354.42903557552233</v>
      </c>
      <c r="J3" s="70">
        <v>231.13315559038926</v>
      </c>
    </row>
    <row r="4" spans="1:10">
      <c r="A4" s="69" t="s">
        <v>125</v>
      </c>
      <c r="B4" s="69" t="s">
        <v>95</v>
      </c>
      <c r="C4" s="69" t="s">
        <v>95</v>
      </c>
      <c r="D4" s="70">
        <v>766.46222081625046</v>
      </c>
      <c r="E4" s="70">
        <v>796.77042703930408</v>
      </c>
      <c r="F4" s="70">
        <v>796.77042703930408</v>
      </c>
      <c r="G4" s="70">
        <v>293.99562307898054</v>
      </c>
      <c r="H4" s="70">
        <v>6018.4551456307372</v>
      </c>
      <c r="I4" s="70">
        <v>6018.4551456307372</v>
      </c>
      <c r="J4" s="70">
        <v>3924.8784012605488</v>
      </c>
    </row>
    <row r="5" spans="1:10">
      <c r="G5">
        <f>SUM(G2:G4)</f>
        <v>308.4825656019367</v>
      </c>
      <c r="J5">
        <f>SUM(J2:J4)</f>
        <v>4230.5488511794892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G24" sqref="G24"/>
    </sheetView>
  </sheetViews>
  <sheetFormatPr defaultRowHeight="15"/>
  <cols>
    <col min="1" max="1" width="11" bestFit="1" customWidth="1"/>
    <col min="2" max="2" width="16.85546875" bestFit="1" customWidth="1"/>
    <col min="3" max="3" width="19.140625" bestFit="1" customWidth="1"/>
    <col min="4" max="4" width="11.5703125" bestFit="1" customWidth="1"/>
    <col min="5" max="5" width="14.140625" bestFit="1" customWidth="1"/>
    <col min="6" max="6" width="25.140625" bestFit="1" customWidth="1"/>
    <col min="7" max="7" width="33.85546875" bestFit="1" customWidth="1"/>
    <col min="8" max="8" width="14.42578125" bestFit="1" customWidth="1"/>
    <col min="9" max="9" width="25.5703125" bestFit="1" customWidth="1"/>
    <col min="10" max="10" width="34.140625" bestFit="1" customWidth="1"/>
  </cols>
  <sheetData>
    <row r="1" spans="1:10" s="64" customFormat="1">
      <c r="A1" s="65" t="s">
        <v>81</v>
      </c>
      <c r="B1" s="65" t="s">
        <v>82</v>
      </c>
      <c r="C1" s="65" t="s">
        <v>83</v>
      </c>
      <c r="D1" s="65" t="s">
        <v>84</v>
      </c>
      <c r="E1" s="65" t="s">
        <v>85</v>
      </c>
      <c r="F1" s="65" t="s">
        <v>86</v>
      </c>
      <c r="G1" s="68" t="s">
        <v>87</v>
      </c>
      <c r="H1" s="65" t="s">
        <v>88</v>
      </c>
      <c r="I1" s="65" t="s">
        <v>89</v>
      </c>
      <c r="J1" s="68" t="s">
        <v>90</v>
      </c>
    </row>
    <row r="2" spans="1:10">
      <c r="A2" s="71" t="s">
        <v>126</v>
      </c>
      <c r="B2" s="71" t="s">
        <v>115</v>
      </c>
      <c r="C2" s="71" t="s">
        <v>115</v>
      </c>
      <c r="D2" s="72">
        <v>5.4139879849100002E-3</v>
      </c>
      <c r="E2" s="72">
        <v>6.4711470739479918E-3</v>
      </c>
      <c r="F2" s="72">
        <v>6.4711470739479918E-3</v>
      </c>
      <c r="G2" s="72">
        <v>4.7886488347215136E-3</v>
      </c>
      <c r="H2" s="72">
        <v>4.8752605486977588E-2</v>
      </c>
      <c r="I2" s="72">
        <v>4.8752605486977588E-2</v>
      </c>
      <c r="J2" s="72">
        <v>3.6076928060363417E-2</v>
      </c>
    </row>
    <row r="3" spans="1:10">
      <c r="A3" s="71" t="s">
        <v>126</v>
      </c>
      <c r="B3" s="71" t="s">
        <v>115</v>
      </c>
      <c r="C3" s="71" t="s">
        <v>127</v>
      </c>
      <c r="D3" s="72">
        <v>4.2494010534060003E-2</v>
      </c>
      <c r="E3" s="72">
        <v>1.2365299876215374E-2</v>
      </c>
      <c r="F3" s="72">
        <v>1.2365299876215374E-2</v>
      </c>
      <c r="G3" s="72">
        <v>9.150321908399376E-3</v>
      </c>
      <c r="H3" s="72">
        <v>0.15221009500223975</v>
      </c>
      <c r="I3" s="72">
        <v>0.15221009500223975</v>
      </c>
      <c r="J3" s="72">
        <v>0.11263547030165742</v>
      </c>
    </row>
    <row r="4" spans="1:10" ht="30">
      <c r="A4" s="71" t="s">
        <v>126</v>
      </c>
      <c r="B4" s="71" t="s">
        <v>95</v>
      </c>
      <c r="C4" s="71" t="s">
        <v>96</v>
      </c>
      <c r="D4" s="72">
        <v>10.047844996409999</v>
      </c>
      <c r="E4" s="72">
        <v>2.9238147901044713</v>
      </c>
      <c r="F4" s="72">
        <v>2.9238147901044713</v>
      </c>
      <c r="G4" s="72">
        <v>2.9238147901044713</v>
      </c>
      <c r="H4" s="72">
        <v>35.99056484079108</v>
      </c>
      <c r="I4" s="72">
        <v>35.99056484079108</v>
      </c>
      <c r="J4" s="72">
        <v>35.99056484079108</v>
      </c>
    </row>
    <row r="5" spans="1:10">
      <c r="A5" s="71" t="s">
        <v>126</v>
      </c>
      <c r="B5" s="71" t="s">
        <v>95</v>
      </c>
      <c r="C5" s="71" t="s">
        <v>95</v>
      </c>
      <c r="D5" s="72">
        <v>0.13291542707000001</v>
      </c>
      <c r="E5" s="72">
        <v>0.15886907753838994</v>
      </c>
      <c r="F5" s="72">
        <v>0.15886907753838994</v>
      </c>
      <c r="G5" s="72">
        <v>0.15886907753838994</v>
      </c>
      <c r="H5" s="72">
        <v>1.1968946730465588</v>
      </c>
      <c r="I5" s="72">
        <v>1.1968946730465588</v>
      </c>
      <c r="J5" s="72">
        <v>1.1968946730465588</v>
      </c>
    </row>
    <row r="6" spans="1:10">
      <c r="G6">
        <f>SUM(G2:G5)</f>
        <v>3.0966228383859824</v>
      </c>
      <c r="J6">
        <f>SUM(J2:J5)</f>
        <v>37.33617191219966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J2" sqref="J2:J5"/>
    </sheetView>
  </sheetViews>
  <sheetFormatPr defaultRowHeight="15"/>
  <cols>
    <col min="1" max="1" width="11" bestFit="1" customWidth="1"/>
    <col min="2" max="2" width="16.85546875" bestFit="1" customWidth="1"/>
    <col min="3" max="3" width="22.28515625" bestFit="1" customWidth="1"/>
    <col min="4" max="4" width="11.5703125" bestFit="1" customWidth="1"/>
    <col min="5" max="5" width="14.140625" bestFit="1" customWidth="1"/>
    <col min="6" max="6" width="25.140625" bestFit="1" customWidth="1"/>
    <col min="7" max="7" width="33.85546875" bestFit="1" customWidth="1"/>
    <col min="8" max="8" width="14.42578125" bestFit="1" customWidth="1"/>
    <col min="9" max="9" width="25.5703125" bestFit="1" customWidth="1"/>
    <col min="10" max="10" width="34.140625" bestFit="1" customWidth="1"/>
  </cols>
  <sheetData>
    <row r="1" spans="1:10" s="64" customFormat="1">
      <c r="A1" s="65" t="s">
        <v>81</v>
      </c>
      <c r="B1" s="65" t="s">
        <v>82</v>
      </c>
      <c r="C1" s="65" t="s">
        <v>83</v>
      </c>
      <c r="D1" s="65" t="s">
        <v>84</v>
      </c>
      <c r="E1" s="65" t="s">
        <v>85</v>
      </c>
      <c r="F1" s="65" t="s">
        <v>86</v>
      </c>
      <c r="G1" s="68" t="s">
        <v>87</v>
      </c>
      <c r="H1" s="65" t="s">
        <v>88</v>
      </c>
      <c r="I1" s="65" t="s">
        <v>89</v>
      </c>
      <c r="J1" s="68" t="s">
        <v>90</v>
      </c>
    </row>
    <row r="2" spans="1:10" ht="30">
      <c r="A2" s="73" t="s">
        <v>128</v>
      </c>
      <c r="B2" s="73" t="s">
        <v>93</v>
      </c>
      <c r="C2" s="73" t="s">
        <v>94</v>
      </c>
      <c r="D2" s="74">
        <v>4.4858895717699999E-2</v>
      </c>
      <c r="E2" s="74">
        <v>3.2486427720601126E-2</v>
      </c>
      <c r="F2" s="74">
        <v>5.5579971151759498E-3</v>
      </c>
      <c r="G2" s="74">
        <v>2.05051974575655E-3</v>
      </c>
      <c r="H2" s="74">
        <v>0.28194233974375282</v>
      </c>
      <c r="I2" s="74">
        <v>0.16047255778424485</v>
      </c>
      <c r="J2" s="74">
        <v>0.10464867338198475</v>
      </c>
    </row>
    <row r="3" spans="1:10" ht="30">
      <c r="A3" s="73" t="s">
        <v>128</v>
      </c>
      <c r="B3" s="73" t="s">
        <v>95</v>
      </c>
      <c r="C3" s="73" t="s">
        <v>96</v>
      </c>
      <c r="D3" s="74">
        <v>37.011461207754003</v>
      </c>
      <c r="E3" s="74">
        <v>1.3902334683230806</v>
      </c>
      <c r="F3" s="74">
        <v>0.23785051630840737</v>
      </c>
      <c r="G3" s="74">
        <v>8.7750527775029258E-2</v>
      </c>
      <c r="H3" s="74">
        <v>17.911090512120243</v>
      </c>
      <c r="I3" s="74">
        <v>10.194419574574527</v>
      </c>
      <c r="J3" s="74">
        <v>6.6480680504445901</v>
      </c>
    </row>
    <row r="4" spans="1:10">
      <c r="A4" s="73" t="s">
        <v>128</v>
      </c>
      <c r="B4" s="73" t="s">
        <v>95</v>
      </c>
      <c r="C4" s="73" t="s">
        <v>95</v>
      </c>
      <c r="D4" s="74">
        <v>218.79339326953502</v>
      </c>
      <c r="E4" s="74">
        <v>229.52669576376513</v>
      </c>
      <c r="F4" s="74">
        <v>39.268974843358649</v>
      </c>
      <c r="G4" s="74">
        <v>14.487558493339565</v>
      </c>
      <c r="H4" s="74">
        <v>1744.7085067889034</v>
      </c>
      <c r="I4" s="74">
        <v>993.03225236340018</v>
      </c>
      <c r="J4" s="74">
        <v>647.58429273043532</v>
      </c>
    </row>
    <row r="5" spans="1:10">
      <c r="G5">
        <f>SUM(G2:G4)</f>
        <v>14.57735954086035</v>
      </c>
      <c r="J5">
        <f>SUM(J2:J4)</f>
        <v>654.33700945426187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E15" sqref="E15"/>
    </sheetView>
  </sheetViews>
  <sheetFormatPr defaultColWidth="21.140625" defaultRowHeight="15"/>
  <cols>
    <col min="1" max="1" width="11" bestFit="1" customWidth="1"/>
    <col min="2" max="3" width="16.85546875" bestFit="1" customWidth="1"/>
    <col min="4" max="4" width="11.5703125" bestFit="1" customWidth="1"/>
    <col min="5" max="5" width="14.140625" bestFit="1" customWidth="1"/>
    <col min="6" max="6" width="25.140625" bestFit="1" customWidth="1"/>
    <col min="7" max="7" width="33.85546875" bestFit="1" customWidth="1"/>
    <col min="8" max="8" width="14.42578125" bestFit="1" customWidth="1"/>
    <col min="9" max="9" width="25.5703125" bestFit="1" customWidth="1"/>
    <col min="10" max="10" width="34.140625" bestFit="1" customWidth="1"/>
  </cols>
  <sheetData>
    <row r="1" spans="1:10" s="64" customFormat="1">
      <c r="A1" s="65" t="s">
        <v>81</v>
      </c>
      <c r="B1" s="65" t="s">
        <v>82</v>
      </c>
      <c r="C1" s="65" t="s">
        <v>83</v>
      </c>
      <c r="D1" s="65" t="s">
        <v>84</v>
      </c>
      <c r="E1" s="65" t="s">
        <v>85</v>
      </c>
      <c r="F1" s="65" t="s">
        <v>86</v>
      </c>
      <c r="G1" s="68" t="s">
        <v>87</v>
      </c>
      <c r="H1" s="65" t="s">
        <v>88</v>
      </c>
      <c r="I1" s="65" t="s">
        <v>89</v>
      </c>
      <c r="J1" s="68" t="s">
        <v>90</v>
      </c>
    </row>
    <row r="2" spans="1:10" ht="30">
      <c r="A2" s="75" t="s">
        <v>129</v>
      </c>
      <c r="B2" s="75" t="s">
        <v>95</v>
      </c>
      <c r="C2" s="75" t="s">
        <v>96</v>
      </c>
      <c r="D2" s="76">
        <v>45.062060376562009</v>
      </c>
      <c r="E2" s="76">
        <v>0.32905441407574482</v>
      </c>
      <c r="F2" s="76">
        <v>8.2874032383398813E-2</v>
      </c>
      <c r="G2" s="76">
        <v>3.0574834115804937E-2</v>
      </c>
      <c r="H2" s="76">
        <v>4.3678571324998101</v>
      </c>
      <c r="I2" s="76">
        <v>2.6560827660616497</v>
      </c>
      <c r="J2" s="76">
        <v>1.7321063594861807</v>
      </c>
    </row>
    <row r="3" spans="1:10">
      <c r="A3" s="75" t="s">
        <v>129</v>
      </c>
      <c r="B3" s="75" t="s">
        <v>95</v>
      </c>
      <c r="C3" s="75" t="s">
        <v>95</v>
      </c>
      <c r="D3" s="76">
        <v>131.12635606011813</v>
      </c>
      <c r="E3" s="76">
        <v>127.18210463162613</v>
      </c>
      <c r="F3" s="76">
        <v>45.478359172896546</v>
      </c>
      <c r="G3" s="76">
        <v>16.794284791518006</v>
      </c>
      <c r="H3" s="76">
        <v>974.44083385706654</v>
      </c>
      <c r="I3" s="76">
        <v>649.04989312949147</v>
      </c>
      <c r="J3" s="76">
        <v>423.36720374976676</v>
      </c>
    </row>
    <row r="4" spans="1:10">
      <c r="G4">
        <f>SUM(G2:G3)</f>
        <v>16.82485962563381</v>
      </c>
      <c r="J4">
        <f>SUM(J2:J3)</f>
        <v>425.09931010925294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J16" sqref="J16"/>
    </sheetView>
  </sheetViews>
  <sheetFormatPr defaultRowHeight="15"/>
  <cols>
    <col min="1" max="1" width="11" bestFit="1" customWidth="1"/>
    <col min="2" max="2" width="9" bestFit="1" customWidth="1"/>
    <col min="3" max="3" width="22.28515625" bestFit="1" customWidth="1"/>
    <col min="4" max="4" width="11.5703125" bestFit="1" customWidth="1"/>
    <col min="5" max="5" width="14.140625" bestFit="1" customWidth="1"/>
    <col min="6" max="6" width="25.140625" bestFit="1" customWidth="1"/>
    <col min="7" max="7" width="33.85546875" bestFit="1" customWidth="1"/>
    <col min="8" max="8" width="14.42578125" bestFit="1" customWidth="1"/>
    <col min="9" max="9" width="25.5703125" bestFit="1" customWidth="1"/>
    <col min="10" max="10" width="34.140625" bestFit="1" customWidth="1"/>
  </cols>
  <sheetData>
    <row r="1" spans="1:10" s="64" customFormat="1">
      <c r="A1" s="65" t="s">
        <v>81</v>
      </c>
      <c r="B1" s="65" t="s">
        <v>82</v>
      </c>
      <c r="C1" s="65" t="s">
        <v>83</v>
      </c>
      <c r="D1" s="65" t="s">
        <v>84</v>
      </c>
      <c r="E1" s="65" t="s">
        <v>85</v>
      </c>
      <c r="F1" s="65" t="s">
        <v>86</v>
      </c>
      <c r="G1" s="68" t="s">
        <v>87</v>
      </c>
      <c r="H1" s="65" t="s">
        <v>88</v>
      </c>
      <c r="I1" s="65" t="s">
        <v>89</v>
      </c>
      <c r="J1" s="68" t="s">
        <v>90</v>
      </c>
    </row>
    <row r="2" spans="1:10" ht="30">
      <c r="A2" s="77" t="s">
        <v>130</v>
      </c>
      <c r="B2" s="77" t="s">
        <v>95</v>
      </c>
      <c r="C2" s="77" t="s">
        <v>96</v>
      </c>
      <c r="D2" s="78">
        <v>66.1910886422489</v>
      </c>
      <c r="E2" s="78">
        <v>4.0699420377505291</v>
      </c>
      <c r="F2" s="78">
        <v>4.0699420377505291</v>
      </c>
      <c r="G2" s="78">
        <v>1.5015294789745344</v>
      </c>
      <c r="H2" s="78">
        <v>53.923769173504454</v>
      </c>
      <c r="I2" s="78">
        <v>53.923769173504454</v>
      </c>
      <c r="J2" s="78">
        <v>35.165208218034884</v>
      </c>
    </row>
    <row r="3" spans="1:10" ht="30">
      <c r="A3" s="77" t="s">
        <v>130</v>
      </c>
      <c r="B3" s="77" t="s">
        <v>95</v>
      </c>
      <c r="C3" s="77" t="s">
        <v>95</v>
      </c>
      <c r="D3" s="78">
        <v>269.90105776711204</v>
      </c>
      <c r="E3" s="78">
        <v>250.66489496870327</v>
      </c>
      <c r="F3" s="78">
        <v>250.66489496870327</v>
      </c>
      <c r="G3" s="78">
        <v>92.478154639172786</v>
      </c>
      <c r="H3" s="78">
        <v>1998.5513999998561</v>
      </c>
      <c r="I3" s="78">
        <v>1998.5513999998561</v>
      </c>
      <c r="J3" s="78">
        <v>1303.3116414638912</v>
      </c>
    </row>
    <row r="4" spans="1:10">
      <c r="G4">
        <f>SUM(G2:G3)</f>
        <v>93.979684118147318</v>
      </c>
      <c r="J4">
        <f>SUM(J2:J3)</f>
        <v>1338.4768496819261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E19" sqref="E19"/>
    </sheetView>
  </sheetViews>
  <sheetFormatPr defaultRowHeight="15"/>
  <cols>
    <col min="1" max="1" width="11" bestFit="1" customWidth="1"/>
    <col min="2" max="2" width="16.85546875" bestFit="1" customWidth="1"/>
    <col min="3" max="3" width="22.28515625" bestFit="1" customWidth="1"/>
    <col min="4" max="4" width="11.5703125" bestFit="1" customWidth="1"/>
    <col min="5" max="5" width="14.140625" bestFit="1" customWidth="1"/>
    <col min="6" max="6" width="25.140625" bestFit="1" customWidth="1"/>
    <col min="7" max="7" width="33.85546875" bestFit="1" customWidth="1"/>
    <col min="8" max="8" width="14.42578125" bestFit="1" customWidth="1"/>
    <col min="9" max="9" width="25.5703125" bestFit="1" customWidth="1"/>
    <col min="10" max="10" width="34.140625" bestFit="1" customWidth="1"/>
  </cols>
  <sheetData>
    <row r="1" spans="1:10" s="64" customFormat="1">
      <c r="A1" s="65" t="s">
        <v>81</v>
      </c>
      <c r="B1" s="65" t="s">
        <v>82</v>
      </c>
      <c r="C1" s="65" t="s">
        <v>83</v>
      </c>
      <c r="D1" s="65" t="s">
        <v>84</v>
      </c>
      <c r="E1" s="65" t="s">
        <v>85</v>
      </c>
      <c r="F1" s="65" t="s">
        <v>86</v>
      </c>
      <c r="G1" s="68" t="s">
        <v>87</v>
      </c>
      <c r="H1" s="65" t="s">
        <v>88</v>
      </c>
      <c r="I1" s="65" t="s">
        <v>89</v>
      </c>
      <c r="J1" s="68" t="s">
        <v>90</v>
      </c>
    </row>
    <row r="2" spans="1:10" ht="30">
      <c r="A2" s="79" t="s">
        <v>131</v>
      </c>
      <c r="B2" s="79" t="s">
        <v>95</v>
      </c>
      <c r="C2" s="79" t="s">
        <v>96</v>
      </c>
      <c r="D2" s="80">
        <v>2.4183482025300001E-2</v>
      </c>
      <c r="E2" s="80">
        <v>7.0371330814777778E-3</v>
      </c>
      <c r="F2" s="80">
        <v>7.0371330814777778E-3</v>
      </c>
      <c r="G2" s="80">
        <v>2.5962194722423883E-3</v>
      </c>
      <c r="H2" s="80">
        <v>8.6623268792327374E-2</v>
      </c>
      <c r="I2" s="80">
        <v>8.6623268792327374E-2</v>
      </c>
      <c r="J2" s="80">
        <v>5.6489472644388417E-2</v>
      </c>
    </row>
    <row r="3" spans="1:10">
      <c r="A3" s="79" t="s">
        <v>131</v>
      </c>
      <c r="B3" s="79" t="s">
        <v>95</v>
      </c>
      <c r="C3" s="79" t="s">
        <v>95</v>
      </c>
      <c r="D3" s="80">
        <v>9.71453381663102</v>
      </c>
      <c r="E3" s="80">
        <v>20.15830443531426</v>
      </c>
      <c r="F3" s="80">
        <v>20.15830443531426</v>
      </c>
      <c r="G3" s="80">
        <v>7.4370317992284871</v>
      </c>
      <c r="H3" s="80">
        <v>148.20831506556988</v>
      </c>
      <c r="I3" s="80">
        <v>148.20831506556988</v>
      </c>
      <c r="J3" s="80">
        <v>96.650815378938617</v>
      </c>
    </row>
    <row r="4" spans="1:10" ht="45">
      <c r="A4" s="79" t="s">
        <v>131</v>
      </c>
      <c r="B4" s="79" t="s">
        <v>98</v>
      </c>
      <c r="C4" s="79" t="s">
        <v>99</v>
      </c>
      <c r="D4" s="80">
        <v>3.0218575722739997E-2</v>
      </c>
      <c r="E4" s="80">
        <v>8.3012368674309361E-3</v>
      </c>
      <c r="F4" s="80">
        <v>8.3012368674309361E-3</v>
      </c>
      <c r="G4" s="80">
        <v>3.0625870719493031E-3</v>
      </c>
      <c r="H4" s="80">
        <v>0.10278961703999805</v>
      </c>
      <c r="I4" s="80">
        <v>0.10278961703999805</v>
      </c>
      <c r="J4" s="80">
        <v>6.7032003535087592E-2</v>
      </c>
    </row>
    <row r="5" spans="1:10" ht="30">
      <c r="A5" s="79" t="s">
        <v>131</v>
      </c>
      <c r="B5" s="79" t="s">
        <v>98</v>
      </c>
      <c r="C5" s="79" t="s">
        <v>98</v>
      </c>
      <c r="D5" s="80">
        <v>0.41626093345661003</v>
      </c>
      <c r="E5" s="80">
        <v>0.86491129648423182</v>
      </c>
      <c r="F5" s="80">
        <v>0.86491129648423182</v>
      </c>
      <c r="G5" s="80">
        <v>0.31909294931555049</v>
      </c>
      <c r="H5" s="80">
        <v>6.3585598772138603</v>
      </c>
      <c r="I5" s="80">
        <v>6.3585598772138603</v>
      </c>
      <c r="J5" s="80">
        <v>4.1465959348949601</v>
      </c>
    </row>
    <row r="6" spans="1:10">
      <c r="G6">
        <f>SUM(G2:G5)</f>
        <v>7.761783555088229</v>
      </c>
      <c r="J6">
        <f>SUM(J2:J5)</f>
        <v>100.92093279001305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E7"/>
  <sheetViews>
    <sheetView workbookViewId="0">
      <selection activeCell="B8" sqref="B8"/>
    </sheetView>
  </sheetViews>
  <sheetFormatPr defaultRowHeight="15"/>
  <cols>
    <col min="1" max="1" width="14.28515625" bestFit="1" customWidth="1"/>
  </cols>
  <sheetData>
    <row r="1" spans="1:5">
      <c r="B1">
        <v>105</v>
      </c>
      <c r="C1" s="1" t="s">
        <v>22</v>
      </c>
    </row>
    <row r="2" spans="1:5">
      <c r="B2">
        <f>B1*12</f>
        <v>1260</v>
      </c>
      <c r="C2" s="1" t="s">
        <v>23</v>
      </c>
    </row>
    <row r="3" spans="1:5">
      <c r="A3" s="1" t="s">
        <v>27</v>
      </c>
      <c r="B3" s="1">
        <v>0.18</v>
      </c>
      <c r="C3" s="1" t="s">
        <v>25</v>
      </c>
      <c r="D3" s="1" t="s">
        <v>26</v>
      </c>
      <c r="E3" s="1"/>
    </row>
    <row r="4" spans="1:5">
      <c r="A4" s="1" t="s">
        <v>24</v>
      </c>
      <c r="B4" s="1">
        <v>0.12</v>
      </c>
      <c r="C4" s="1" t="s">
        <v>25</v>
      </c>
      <c r="D4" s="1" t="s">
        <v>26</v>
      </c>
      <c r="E4" s="1"/>
    </row>
    <row r="6" spans="1:5">
      <c r="A6" s="1" t="s">
        <v>28</v>
      </c>
      <c r="B6">
        <f>B2*B3</f>
        <v>226.79999999999998</v>
      </c>
    </row>
    <row r="7" spans="1:5">
      <c r="A7" s="1" t="s">
        <v>29</v>
      </c>
      <c r="B7">
        <f>B2*B4</f>
        <v>151.19999999999999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4"/>
  <sheetViews>
    <sheetView workbookViewId="0">
      <selection activeCell="B64" sqref="B64"/>
    </sheetView>
  </sheetViews>
  <sheetFormatPr defaultRowHeight="15"/>
  <cols>
    <col min="1" max="1" width="14.42578125" bestFit="1" customWidth="1"/>
    <col min="2" max="2" width="9" bestFit="1" customWidth="1"/>
    <col min="3" max="3" width="5" bestFit="1" customWidth="1"/>
    <col min="5" max="5" width="5" bestFit="1" customWidth="1"/>
    <col min="6" max="6" width="10.42578125" bestFit="1" customWidth="1"/>
  </cols>
  <sheetData>
    <row r="1" spans="1:6">
      <c r="A1" s="19" t="s">
        <v>9</v>
      </c>
    </row>
    <row r="2" spans="1:6">
      <c r="B2" t="s">
        <v>132</v>
      </c>
      <c r="D2" t="s">
        <v>133</v>
      </c>
      <c r="F2" t="s">
        <v>134</v>
      </c>
    </row>
    <row r="3" spans="1:6">
      <c r="A3" t="s">
        <v>135</v>
      </c>
      <c r="B3">
        <v>26</v>
      </c>
      <c r="C3" t="s">
        <v>136</v>
      </c>
      <c r="D3">
        <v>21</v>
      </c>
      <c r="E3" t="s">
        <v>136</v>
      </c>
    </row>
    <row r="4" spans="1:6">
      <c r="A4" t="s">
        <v>137</v>
      </c>
      <c r="B4" s="18">
        <f>(ROUND((43.75*B3)/(4.38+B3),1))/100</f>
        <v>0.374</v>
      </c>
      <c r="C4" s="18"/>
      <c r="D4" s="18">
        <f>(ROUND((43.75*D3)/(4.38+D3),1))/100</f>
        <v>0.36200000000000004</v>
      </c>
      <c r="E4" s="18"/>
      <c r="F4" s="18">
        <f>B4-D4</f>
        <v>1.1999999999999955E-2</v>
      </c>
    </row>
    <row r="5" spans="1:6">
      <c r="A5" t="s">
        <v>138</v>
      </c>
      <c r="B5" s="18">
        <f>(ROUND(44.53+6.146*LN(B3)+0.145*(LN(B3)^2),1))/100</f>
        <v>0.66099999999999992</v>
      </c>
      <c r="C5" s="18"/>
      <c r="D5" s="18">
        <f>(ROUND(44.53+6.146*LN(D3)+0.145*(LN(D3)^2),1))/100</f>
        <v>0.64599999999999991</v>
      </c>
      <c r="E5" s="18"/>
      <c r="F5" s="18">
        <f>B5-D5</f>
        <v>1.5000000000000013E-2</v>
      </c>
    </row>
    <row r="7" spans="1:6">
      <c r="A7" s="19" t="s">
        <v>10</v>
      </c>
      <c r="B7" s="83"/>
      <c r="C7" s="83"/>
      <c r="D7" s="83"/>
      <c r="E7" s="83"/>
      <c r="F7" s="83"/>
    </row>
    <row r="8" spans="1:6">
      <c r="A8" s="83"/>
      <c r="B8" s="83" t="s">
        <v>132</v>
      </c>
      <c r="C8" s="83"/>
      <c r="D8" s="83" t="s">
        <v>133</v>
      </c>
      <c r="E8" s="83"/>
      <c r="F8" s="83" t="s">
        <v>134</v>
      </c>
    </row>
    <row r="9" spans="1:6">
      <c r="A9" s="83" t="s">
        <v>135</v>
      </c>
      <c r="B9" s="83">
        <v>25</v>
      </c>
      <c r="C9" s="83" t="s">
        <v>136</v>
      </c>
      <c r="D9" s="83">
        <v>21</v>
      </c>
      <c r="E9" s="83" t="s">
        <v>136</v>
      </c>
      <c r="F9" s="83"/>
    </row>
    <row r="10" spans="1:6">
      <c r="A10" s="83" t="s">
        <v>137</v>
      </c>
      <c r="B10" s="18">
        <f>(ROUND((43.75*B9)/(4.38+B9),1))/100</f>
        <v>0.37200000000000005</v>
      </c>
      <c r="C10" s="18"/>
      <c r="D10" s="18">
        <f>(ROUND((43.75*D9)/(4.38+D9),1))/100</f>
        <v>0.36200000000000004</v>
      </c>
      <c r="E10" s="18"/>
      <c r="F10" s="18">
        <f>B10-D10</f>
        <v>1.0000000000000009E-2</v>
      </c>
    </row>
    <row r="11" spans="1:6">
      <c r="A11" s="83" t="s">
        <v>138</v>
      </c>
      <c r="B11" s="18">
        <f>(ROUND(44.53+6.146*LN(B9)+0.145*(LN(B9)^2),1))/100</f>
        <v>0.65799999999999992</v>
      </c>
      <c r="C11" s="18"/>
      <c r="D11" s="18">
        <f>(ROUND(44.53+6.146*LN(D9)+0.145*(LN(D9)^2),1))/100</f>
        <v>0.64599999999999991</v>
      </c>
      <c r="E11" s="18"/>
      <c r="F11" s="18">
        <f>B11-D11</f>
        <v>1.2000000000000011E-2</v>
      </c>
    </row>
    <row r="13" spans="1:6">
      <c r="A13" s="19" t="s">
        <v>11</v>
      </c>
      <c r="B13" s="83"/>
      <c r="C13" s="83"/>
      <c r="D13" s="83"/>
      <c r="E13" s="83"/>
      <c r="F13" s="83"/>
    </row>
    <row r="14" spans="1:6">
      <c r="A14" s="83"/>
      <c r="B14" s="83" t="s">
        <v>132</v>
      </c>
      <c r="C14" s="83"/>
      <c r="D14" s="83" t="s">
        <v>133</v>
      </c>
      <c r="E14" s="83"/>
      <c r="F14" s="83" t="s">
        <v>134</v>
      </c>
    </row>
    <row r="15" spans="1:6">
      <c r="A15" s="83" t="s">
        <v>135</v>
      </c>
      <c r="B15" s="83">
        <v>25</v>
      </c>
      <c r="C15" s="83" t="s">
        <v>136</v>
      </c>
      <c r="D15" s="83">
        <v>21</v>
      </c>
      <c r="E15" s="83" t="s">
        <v>136</v>
      </c>
      <c r="F15" s="83"/>
    </row>
    <row r="16" spans="1:6">
      <c r="A16" s="83" t="s">
        <v>137</v>
      </c>
      <c r="B16" s="18">
        <f>(ROUND((43.75*B15)/(4.38+B15),1))/100</f>
        <v>0.37200000000000005</v>
      </c>
      <c r="C16" s="18"/>
      <c r="D16" s="18">
        <f>(ROUND((43.75*D15)/(4.38+D15),1))/100</f>
        <v>0.36200000000000004</v>
      </c>
      <c r="E16" s="18"/>
      <c r="F16" s="18">
        <f>B16-D16</f>
        <v>1.0000000000000009E-2</v>
      </c>
    </row>
    <row r="17" spans="1:9">
      <c r="A17" s="83" t="s">
        <v>138</v>
      </c>
      <c r="B17" s="18">
        <f>(ROUND(44.53+6.146*LN(B15)+0.145*(LN(B15)^2),1))/100</f>
        <v>0.65799999999999992</v>
      </c>
      <c r="C17" s="18"/>
      <c r="D17" s="18">
        <f>(ROUND(44.53+6.146*LN(D15)+0.145*(LN(D15)^2),1))/100</f>
        <v>0.64599999999999991</v>
      </c>
      <c r="E17" s="18"/>
      <c r="F17" s="18">
        <f>B17-D17</f>
        <v>1.2000000000000011E-2</v>
      </c>
    </row>
    <row r="19" spans="1:9">
      <c r="A19" s="19" t="s">
        <v>12</v>
      </c>
      <c r="B19" s="83"/>
      <c r="C19" s="83"/>
      <c r="D19" s="83"/>
      <c r="E19" s="83"/>
      <c r="F19" s="83"/>
    </row>
    <row r="20" spans="1:9">
      <c r="A20" s="83"/>
      <c r="B20" s="83" t="s">
        <v>132</v>
      </c>
      <c r="C20" s="83"/>
      <c r="D20" s="83" t="s">
        <v>133</v>
      </c>
      <c r="E20" s="83"/>
      <c r="F20" s="83" t="s">
        <v>134</v>
      </c>
    </row>
    <row r="21" spans="1:9">
      <c r="A21" s="83" t="s">
        <v>135</v>
      </c>
      <c r="B21" s="83">
        <v>21.5</v>
      </c>
      <c r="C21" s="83" t="s">
        <v>136</v>
      </c>
      <c r="D21" s="83">
        <v>21</v>
      </c>
      <c r="E21" s="83" t="s">
        <v>136</v>
      </c>
      <c r="F21" s="83"/>
    </row>
    <row r="22" spans="1:9">
      <c r="A22" s="83" t="s">
        <v>137</v>
      </c>
      <c r="B22" s="18">
        <f>(ROUND((43.75*B21)/(4.38+B21),1))/100</f>
        <v>0.36299999999999999</v>
      </c>
      <c r="C22" s="18"/>
      <c r="D22" s="18">
        <f>(ROUND((43.75*D21)/(4.38+D21),1))/100</f>
        <v>0.36200000000000004</v>
      </c>
      <c r="E22" s="18"/>
      <c r="F22" s="18">
        <f>B22-D22</f>
        <v>9.9999999999994538E-4</v>
      </c>
    </row>
    <row r="23" spans="1:9">
      <c r="A23" s="83" t="s">
        <v>138</v>
      </c>
      <c r="B23" s="18">
        <f>(ROUND(44.53+6.146*LN(B21)+0.145*(LN(B21)^2),1))/100</f>
        <v>0.64800000000000002</v>
      </c>
      <c r="C23" s="18"/>
      <c r="D23" s="18">
        <f>(ROUND(44.53+6.146*LN(D21)+0.145*(LN(D21)^2),1))/100</f>
        <v>0.64599999999999991</v>
      </c>
      <c r="E23" s="18"/>
      <c r="F23" s="18">
        <f>B23-D23</f>
        <v>2.0000000000001128E-3</v>
      </c>
    </row>
    <row r="25" spans="1:9">
      <c r="A25" s="19" t="s">
        <v>13</v>
      </c>
      <c r="B25" s="83"/>
      <c r="C25" s="83"/>
      <c r="D25" s="83"/>
      <c r="E25" s="83"/>
      <c r="F25" s="83"/>
    </row>
    <row r="26" spans="1:9">
      <c r="A26" s="83" t="s">
        <v>139</v>
      </c>
      <c r="B26" s="83" t="s">
        <v>132</v>
      </c>
      <c r="C26" s="83"/>
      <c r="D26" s="83" t="s">
        <v>133</v>
      </c>
      <c r="E26" s="83"/>
      <c r="F26" s="83" t="s">
        <v>134</v>
      </c>
    </row>
    <row r="27" spans="1:9">
      <c r="A27" s="83" t="s">
        <v>135</v>
      </c>
      <c r="B27" s="83">
        <v>68</v>
      </c>
      <c r="C27" s="83" t="s">
        <v>136</v>
      </c>
      <c r="D27" s="83">
        <v>21</v>
      </c>
      <c r="E27" s="83" t="s">
        <v>136</v>
      </c>
      <c r="F27" s="83"/>
    </row>
    <row r="28" spans="1:9">
      <c r="A28" s="83" t="s">
        <v>137</v>
      </c>
      <c r="B28" s="18">
        <f>(ROUND((43.75*B27)/(4.38+B27),1))/100</f>
        <v>0.41100000000000003</v>
      </c>
      <c r="C28" s="18"/>
      <c r="D28" s="18">
        <f>(ROUND((43.75*D27)/(4.38+D27),1))/100</f>
        <v>0.36200000000000004</v>
      </c>
      <c r="E28" s="18"/>
      <c r="F28" s="18">
        <f>B28-D28</f>
        <v>4.8999999999999988E-2</v>
      </c>
      <c r="H28" s="83" t="s">
        <v>141</v>
      </c>
      <c r="I28" s="18">
        <f>(F28+F33)/2</f>
        <v>4.5999999999999985E-2</v>
      </c>
    </row>
    <row r="29" spans="1:9">
      <c r="A29" s="83" t="s">
        <v>138</v>
      </c>
      <c r="B29" s="18">
        <f>(ROUND(44.53+6.146*LN(B27)+0.145*(LN(B27)^2),1))/100</f>
        <v>0.73</v>
      </c>
      <c r="C29" s="18"/>
      <c r="D29" s="18">
        <f>(ROUND(44.53+6.146*LN(D27)+0.145*(LN(D27)^2),1))/100</f>
        <v>0.64599999999999991</v>
      </c>
      <c r="E29" s="18"/>
      <c r="F29" s="18">
        <f>B29-D29</f>
        <v>8.4000000000000075E-2</v>
      </c>
      <c r="H29" s="83" t="s">
        <v>142</v>
      </c>
      <c r="I29" s="18">
        <f>(F29+F34)/2</f>
        <v>7.6500000000000068E-2</v>
      </c>
    </row>
    <row r="31" spans="1:9">
      <c r="A31" s="83" t="s">
        <v>140</v>
      </c>
      <c r="B31" s="83" t="s">
        <v>132</v>
      </c>
      <c r="C31" s="83"/>
      <c r="D31" s="83" t="s">
        <v>133</v>
      </c>
      <c r="E31" s="83"/>
      <c r="F31" s="83" t="s">
        <v>134</v>
      </c>
    </row>
    <row r="32" spans="1:9">
      <c r="A32" s="83" t="s">
        <v>135</v>
      </c>
      <c r="B32" s="83">
        <v>55</v>
      </c>
      <c r="C32" s="83" t="s">
        <v>136</v>
      </c>
      <c r="D32" s="83">
        <v>21</v>
      </c>
      <c r="E32" s="83" t="s">
        <v>136</v>
      </c>
      <c r="F32" s="83"/>
    </row>
    <row r="33" spans="1:6">
      <c r="A33" s="83" t="s">
        <v>137</v>
      </c>
      <c r="B33" s="18">
        <f>(ROUND((43.75*B32)/(4.38+B32),1))/100</f>
        <v>0.40500000000000003</v>
      </c>
      <c r="C33" s="18"/>
      <c r="D33" s="18">
        <f>(ROUND((43.75*D32)/(4.38+D32),1))/100</f>
        <v>0.36200000000000004</v>
      </c>
      <c r="E33" s="18"/>
      <c r="F33" s="18">
        <f>B33-D33</f>
        <v>4.2999999999999983E-2</v>
      </c>
    </row>
    <row r="34" spans="1:6">
      <c r="A34" s="83" t="s">
        <v>138</v>
      </c>
      <c r="B34" s="18">
        <f>(ROUND(44.53+6.146*LN(B32)+0.145*(LN(B32)^2),1))/100</f>
        <v>0.71499999999999997</v>
      </c>
      <c r="C34" s="18"/>
      <c r="D34" s="18">
        <f>(ROUND(44.53+6.146*LN(D32)+0.145*(LN(D32)^2),1))/100</f>
        <v>0.64599999999999991</v>
      </c>
      <c r="E34" s="18"/>
      <c r="F34" s="18">
        <f>B34-D34</f>
        <v>6.9000000000000061E-2</v>
      </c>
    </row>
    <row r="36" spans="1:6">
      <c r="A36" s="19" t="s">
        <v>14</v>
      </c>
      <c r="B36" s="83"/>
      <c r="C36" s="83"/>
      <c r="D36" s="83"/>
      <c r="E36" s="83"/>
      <c r="F36" s="83"/>
    </row>
    <row r="37" spans="1:6">
      <c r="A37" s="83"/>
      <c r="B37" s="83" t="s">
        <v>132</v>
      </c>
      <c r="C37" s="83"/>
      <c r="D37" s="83" t="s">
        <v>133</v>
      </c>
      <c r="E37" s="83"/>
      <c r="F37" s="83" t="s">
        <v>134</v>
      </c>
    </row>
    <row r="38" spans="1:6">
      <c r="A38" s="83" t="s">
        <v>135</v>
      </c>
      <c r="B38" s="83">
        <v>58.7</v>
      </c>
      <c r="C38" s="83" t="s">
        <v>136</v>
      </c>
      <c r="D38" s="83">
        <v>8.9</v>
      </c>
      <c r="E38" s="83" t="s">
        <v>136</v>
      </c>
      <c r="F38" s="83"/>
    </row>
    <row r="39" spans="1:6">
      <c r="A39" s="83" t="s">
        <v>137</v>
      </c>
      <c r="B39" s="18">
        <f>(ROUND((43.75*B38)/(4.38+B38),1))/100</f>
        <v>0.40700000000000003</v>
      </c>
      <c r="C39" s="18"/>
      <c r="D39" s="18">
        <f>(ROUND((43.75*D38)/(4.38+D38),1))/100</f>
        <v>0.29299999999999998</v>
      </c>
      <c r="E39" s="18"/>
      <c r="F39" s="18">
        <f>B39-D39</f>
        <v>0.11400000000000005</v>
      </c>
    </row>
    <row r="40" spans="1:6">
      <c r="A40" s="83" t="s">
        <v>138</v>
      </c>
      <c r="B40" s="18">
        <f>(ROUND(44.53+6.146*LN(B38)+0.145*(LN(B38)^2),1))/100</f>
        <v>0.72</v>
      </c>
      <c r="C40" s="18"/>
      <c r="D40" s="18">
        <f>(ROUND(44.53+6.146*LN(D38)+0.145*(LN(D38)^2),1))/100</f>
        <v>0.58700000000000008</v>
      </c>
      <c r="E40" s="18"/>
      <c r="F40" s="18">
        <f>B40-D40</f>
        <v>0.1329999999999999</v>
      </c>
    </row>
    <row r="42" spans="1:6">
      <c r="A42" s="19" t="s">
        <v>15</v>
      </c>
      <c r="B42" s="83"/>
      <c r="C42" s="83"/>
      <c r="D42" s="83"/>
      <c r="E42" s="83"/>
      <c r="F42" s="83"/>
    </row>
    <row r="43" spans="1:6">
      <c r="A43" s="83"/>
      <c r="B43" s="83" t="s">
        <v>132</v>
      </c>
      <c r="C43" s="83"/>
      <c r="D43" s="83" t="s">
        <v>133</v>
      </c>
      <c r="E43" s="83"/>
      <c r="F43" s="83" t="s">
        <v>134</v>
      </c>
    </row>
    <row r="44" spans="1:6">
      <c r="A44" s="83" t="s">
        <v>135</v>
      </c>
      <c r="B44" s="83">
        <v>98.4</v>
      </c>
      <c r="C44" s="83" t="s">
        <v>136</v>
      </c>
      <c r="D44" s="83">
        <v>16.5</v>
      </c>
      <c r="E44" s="83" t="s">
        <v>136</v>
      </c>
      <c r="F44" s="83"/>
    </row>
    <row r="45" spans="1:6">
      <c r="A45" s="83" t="s">
        <v>137</v>
      </c>
      <c r="B45" s="18">
        <f>(ROUND((43.75*B44)/(4.38+B44),1))/100</f>
        <v>0.41899999999999998</v>
      </c>
      <c r="C45" s="18"/>
      <c r="D45" s="18">
        <f>(ROUND((43.75*D44)/(4.38+D44),1))/100</f>
        <v>0.34600000000000003</v>
      </c>
      <c r="E45" s="18"/>
      <c r="F45" s="18">
        <f>B45-D45</f>
        <v>7.2999999999999954E-2</v>
      </c>
    </row>
    <row r="46" spans="1:6">
      <c r="A46" s="83" t="s">
        <v>138</v>
      </c>
      <c r="B46" s="18">
        <f>(ROUND(44.53+6.146*LN(B44)+0.145*(LN(B44)^2),1))/100</f>
        <v>0.75800000000000001</v>
      </c>
      <c r="C46" s="18"/>
      <c r="D46" s="18">
        <f>(ROUND(44.53+6.146*LN(D44)+0.145*(LN(D44)^2),1))/100</f>
        <v>0.629</v>
      </c>
      <c r="E46" s="18"/>
      <c r="F46" s="18">
        <f>B46-D46</f>
        <v>0.129</v>
      </c>
    </row>
    <row r="48" spans="1:6">
      <c r="A48" s="19" t="s">
        <v>16</v>
      </c>
      <c r="B48" s="83"/>
      <c r="C48" s="83"/>
      <c r="D48" s="83"/>
      <c r="E48" s="83"/>
      <c r="F48" s="83"/>
    </row>
    <row r="49" spans="1:6">
      <c r="A49" s="83"/>
      <c r="B49" s="83" t="s">
        <v>132</v>
      </c>
      <c r="C49" s="83"/>
      <c r="D49" s="83" t="s">
        <v>133</v>
      </c>
      <c r="E49" s="83"/>
      <c r="F49" s="83" t="s">
        <v>134</v>
      </c>
    </row>
    <row r="50" spans="1:6">
      <c r="A50" s="83" t="s">
        <v>135</v>
      </c>
      <c r="B50" s="83">
        <v>49.2</v>
      </c>
      <c r="C50" s="83" t="s">
        <v>136</v>
      </c>
      <c r="D50" s="83">
        <v>18.3</v>
      </c>
      <c r="E50" s="83" t="s">
        <v>136</v>
      </c>
      <c r="F50" s="83"/>
    </row>
    <row r="51" spans="1:6">
      <c r="A51" s="83" t="s">
        <v>137</v>
      </c>
      <c r="B51" s="18">
        <f>(ROUND((43.75*B50)/(4.38+B50),1))/100</f>
        <v>0.40200000000000002</v>
      </c>
      <c r="C51" s="18"/>
      <c r="D51" s="18">
        <f>(ROUND((43.75*D50)/(4.38+D50),1))/100</f>
        <v>0.35299999999999998</v>
      </c>
      <c r="E51" s="18"/>
      <c r="F51" s="18">
        <f>B51-D51</f>
        <v>4.9000000000000044E-2</v>
      </c>
    </row>
    <row r="52" spans="1:6">
      <c r="A52" s="83" t="s">
        <v>138</v>
      </c>
      <c r="B52" s="18">
        <f>(ROUND(44.53+6.146*LN(B50)+0.145*(LN(B50)^2),1))/100</f>
        <v>0.70700000000000007</v>
      </c>
      <c r="C52" s="18"/>
      <c r="D52" s="18">
        <f>(ROUND(44.53+6.146*LN(D50)+0.145*(LN(D50)^2),1))/100</f>
        <v>0.63600000000000001</v>
      </c>
      <c r="E52" s="18"/>
      <c r="F52" s="18">
        <f>B52-D52</f>
        <v>7.1000000000000063E-2</v>
      </c>
    </row>
    <row r="54" spans="1:6">
      <c r="A54" s="19" t="s">
        <v>30</v>
      </c>
      <c r="B54" s="83"/>
      <c r="C54" s="83"/>
      <c r="D54" s="83"/>
      <c r="E54" s="83"/>
      <c r="F54" s="83"/>
    </row>
    <row r="55" spans="1:6">
      <c r="A55" s="83"/>
      <c r="B55" s="83" t="s">
        <v>132</v>
      </c>
      <c r="C55" s="83"/>
      <c r="D55" s="83" t="s">
        <v>133</v>
      </c>
      <c r="E55" s="83"/>
      <c r="F55" s="83" t="s">
        <v>134</v>
      </c>
    </row>
    <row r="56" spans="1:6">
      <c r="A56" s="83" t="s">
        <v>135</v>
      </c>
      <c r="B56" s="83">
        <v>448.7</v>
      </c>
      <c r="C56" s="83" t="s">
        <v>136</v>
      </c>
      <c r="D56" s="83">
        <v>14.1</v>
      </c>
      <c r="E56" s="83" t="s">
        <v>136</v>
      </c>
      <c r="F56" s="83"/>
    </row>
    <row r="57" spans="1:6">
      <c r="A57" s="83" t="s">
        <v>137</v>
      </c>
      <c r="B57" s="18">
        <f>(ROUND((43.75*B56)/(4.38+B56),1))/100</f>
        <v>0.433</v>
      </c>
      <c r="C57" s="18"/>
      <c r="D57" s="18">
        <f>(ROUND((43.75*D56)/(4.38+D56),1))/100</f>
        <v>0.33399999999999996</v>
      </c>
      <c r="E57" s="18"/>
      <c r="F57" s="18">
        <f>B57-D57</f>
        <v>9.9000000000000032E-2</v>
      </c>
    </row>
    <row r="58" spans="1:6">
      <c r="A58" s="83" t="s">
        <v>138</v>
      </c>
      <c r="B58" s="18">
        <f>(ROUND(44.53+6.146*LN(B56)+0.145*(LN(B56)^2),1))/100</f>
        <v>0.875</v>
      </c>
      <c r="C58" s="18"/>
      <c r="D58" s="18">
        <f>(ROUND(44.53+6.146*LN(D56)+0.145*(LN(D56)^2),1))/100</f>
        <v>0.61799999999999999</v>
      </c>
      <c r="E58" s="18"/>
      <c r="F58" s="18">
        <f>B58-D58</f>
        <v>0.25700000000000001</v>
      </c>
    </row>
    <row r="60" spans="1:6">
      <c r="A60" s="19" t="s">
        <v>30</v>
      </c>
      <c r="B60" s="83"/>
      <c r="C60" s="83"/>
      <c r="D60" s="83"/>
      <c r="E60" s="83"/>
      <c r="F60" s="83"/>
    </row>
    <row r="61" spans="1:6">
      <c r="A61" s="83"/>
      <c r="B61" s="83" t="s">
        <v>132</v>
      </c>
      <c r="C61" s="83"/>
    </row>
    <row r="62" spans="1:6">
      <c r="A62" s="83" t="s">
        <v>135</v>
      </c>
      <c r="B62" s="83">
        <v>17</v>
      </c>
      <c r="C62" s="83" t="s">
        <v>136</v>
      </c>
    </row>
    <row r="63" spans="1:6">
      <c r="A63" s="83" t="s">
        <v>137</v>
      </c>
      <c r="B63" s="18">
        <f>(ROUND((43.75*B62)/(4.38+B62),1))/100</f>
        <v>0.34799999999999998</v>
      </c>
      <c r="C63" s="18"/>
    </row>
    <row r="64" spans="1:6">
      <c r="A64" s="83" t="s">
        <v>138</v>
      </c>
      <c r="B64" s="18">
        <f>(ROUND(44.53+6.146*LN(B62)+0.145*(LN(B62)^2),1))/100</f>
        <v>0.63100000000000001</v>
      </c>
      <c r="C64" s="18"/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D4" sqref="D4"/>
    </sheetView>
  </sheetViews>
  <sheetFormatPr defaultRowHeight="15"/>
  <cols>
    <col min="2" max="3" width="5" bestFit="1" customWidth="1"/>
    <col min="5" max="5" width="6.7109375" bestFit="1" customWidth="1"/>
    <col min="6" max="6" width="6.140625" bestFit="1" customWidth="1"/>
  </cols>
  <sheetData>
    <row r="1" spans="1:7">
      <c r="A1" s="19" t="s">
        <v>31</v>
      </c>
    </row>
    <row r="2" spans="1:7">
      <c r="A2" t="s">
        <v>146</v>
      </c>
      <c r="B2">
        <v>4.62</v>
      </c>
      <c r="C2" t="s">
        <v>147</v>
      </c>
      <c r="D2">
        <f>(B2/B3)*D3</f>
        <v>0.99354838709677418</v>
      </c>
      <c r="E2" t="s">
        <v>148</v>
      </c>
      <c r="F2" s="18">
        <f>0.3178*LN(D2)+0.7405</f>
        <v>0.73844303489011476</v>
      </c>
      <c r="G2" s="18"/>
    </row>
    <row r="3" spans="1:7">
      <c r="A3" t="s">
        <v>149</v>
      </c>
      <c r="B3">
        <v>4.6500000000000004</v>
      </c>
      <c r="C3" t="s">
        <v>147</v>
      </c>
      <c r="D3">
        <v>1</v>
      </c>
      <c r="E3" t="s">
        <v>148</v>
      </c>
      <c r="F3" s="18">
        <f>0.3178*LN(D3)+0.7405</f>
        <v>0.74050000000000005</v>
      </c>
      <c r="G3" s="18">
        <f>F3-F2</f>
        <v>2.0569651098852892E-3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8"/>
  <sheetViews>
    <sheetView workbookViewId="0">
      <selection activeCell="I15" sqref="I15"/>
    </sheetView>
  </sheetViews>
  <sheetFormatPr defaultRowHeight="15"/>
  <cols>
    <col min="1" max="1" width="10.140625" style="1" bestFit="1" customWidth="1"/>
    <col min="2" max="2" width="20.7109375" style="1" customWidth="1"/>
    <col min="3" max="3" width="29.140625" style="1" customWidth="1"/>
    <col min="4" max="4" width="11.5703125" style="1" bestFit="1" customWidth="1"/>
    <col min="5" max="5" width="14.140625" style="1" bestFit="1" customWidth="1"/>
    <col min="6" max="6" width="25.140625" style="1" bestFit="1" customWidth="1"/>
    <col min="7" max="7" width="33.85546875" style="1" bestFit="1" customWidth="1"/>
    <col min="8" max="8" width="14.42578125" style="1" bestFit="1" customWidth="1"/>
    <col min="9" max="9" width="25.5703125" style="1" bestFit="1" customWidth="1"/>
    <col min="10" max="10" width="34.140625" style="1" bestFit="1" customWidth="1"/>
    <col min="11" max="16384" width="9.140625" style="1"/>
  </cols>
  <sheetData>
    <row r="1" spans="1:10">
      <c r="A1" s="16" t="s">
        <v>81</v>
      </c>
      <c r="B1" s="16" t="s">
        <v>82</v>
      </c>
      <c r="C1" s="16" t="s">
        <v>83</v>
      </c>
      <c r="D1" s="16" t="s">
        <v>84</v>
      </c>
      <c r="E1" s="16" t="s">
        <v>85</v>
      </c>
      <c r="F1" s="16" t="s">
        <v>86</v>
      </c>
      <c r="G1" s="17" t="s">
        <v>87</v>
      </c>
      <c r="H1" s="16" t="s">
        <v>88</v>
      </c>
      <c r="I1" s="16" t="s">
        <v>89</v>
      </c>
      <c r="J1" s="17" t="s">
        <v>90</v>
      </c>
    </row>
    <row r="2" spans="1:10">
      <c r="A2" s="20" t="s">
        <v>100</v>
      </c>
      <c r="B2" s="20" t="s">
        <v>93</v>
      </c>
      <c r="C2" s="20" t="s">
        <v>101</v>
      </c>
      <c r="D2" s="21">
        <v>1.00981007887</v>
      </c>
      <c r="E2" s="21">
        <v>0.73129580240203818</v>
      </c>
      <c r="F2" s="21">
        <v>0.12511501710953893</v>
      </c>
      <c r="G2" s="21">
        <v>0.12511501710953893</v>
      </c>
      <c r="H2" s="21">
        <v>6.3467504444406968</v>
      </c>
      <c r="I2" s="21">
        <v>3.6123672604950019</v>
      </c>
      <c r="J2" s="21">
        <v>3.6123672604950019</v>
      </c>
    </row>
    <row r="3" spans="1:10">
      <c r="A3" s="20" t="s">
        <v>100</v>
      </c>
      <c r="B3" s="20" t="s">
        <v>93</v>
      </c>
      <c r="C3" s="20" t="s">
        <v>94</v>
      </c>
      <c r="D3" s="21">
        <v>1.3603500824700001</v>
      </c>
      <c r="E3" s="21">
        <v>0.98515386796376747</v>
      </c>
      <c r="F3" s="21">
        <v>0.16854676676791996</v>
      </c>
      <c r="G3" s="21">
        <v>0.12472460740826076</v>
      </c>
      <c r="H3" s="21">
        <v>8.5499270319947982</v>
      </c>
      <c r="I3" s="21">
        <v>4.8663448737066224</v>
      </c>
      <c r="J3" s="21">
        <v>3.6010952065429005</v>
      </c>
    </row>
    <row r="4" spans="1:10">
      <c r="A4" s="20" t="s">
        <v>100</v>
      </c>
      <c r="B4" s="20" t="s">
        <v>91</v>
      </c>
      <c r="C4" s="20" t="s">
        <v>91</v>
      </c>
      <c r="D4" s="21">
        <v>0.84977394863290001</v>
      </c>
      <c r="E4" s="21">
        <v>0.32758870612147595</v>
      </c>
      <c r="F4" s="21">
        <v>5.6046084821840009E-2</v>
      </c>
      <c r="G4" s="21">
        <v>4.1474102768161603E-2</v>
      </c>
      <c r="H4" s="21">
        <v>3.5254689801354862</v>
      </c>
      <c r="I4" s="21">
        <v>2.0065841304485734</v>
      </c>
      <c r="J4" s="21">
        <v>1.4848722565319443</v>
      </c>
    </row>
    <row r="5" spans="1:10">
      <c r="A5" s="20" t="s">
        <v>100</v>
      </c>
      <c r="B5" s="20" t="s">
        <v>91</v>
      </c>
      <c r="C5" s="20" t="s">
        <v>92</v>
      </c>
      <c r="D5" s="21">
        <v>0.51089876141400004</v>
      </c>
      <c r="E5" s="21">
        <v>0.14866604285814719</v>
      </c>
      <c r="F5" s="21">
        <v>2.5434789089051512E-2</v>
      </c>
      <c r="G5" s="21">
        <v>2.5434789089051512E-2</v>
      </c>
      <c r="H5" s="21">
        <v>1.8299978757952686</v>
      </c>
      <c r="I5" s="21">
        <v>1.0415762319895003</v>
      </c>
      <c r="J5" s="21">
        <v>1.0415762319895003</v>
      </c>
    </row>
    <row r="6" spans="1:10" ht="30">
      <c r="A6" s="20" t="s">
        <v>100</v>
      </c>
      <c r="B6" s="20" t="s">
        <v>95</v>
      </c>
      <c r="C6" s="20" t="s">
        <v>96</v>
      </c>
      <c r="D6" s="21">
        <v>0.22242800864600001</v>
      </c>
      <c r="E6" s="21">
        <v>6.4724157433262527E-2</v>
      </c>
      <c r="F6" s="21">
        <v>1.1073445298146514E-2</v>
      </c>
      <c r="G6" s="21">
        <v>8.1943495206284207E-3</v>
      </c>
      <c r="H6" s="21">
        <v>0.79671906467925435</v>
      </c>
      <c r="I6" s="21">
        <v>0.45346699704893845</v>
      </c>
      <c r="J6" s="21">
        <v>0.33556557781621443</v>
      </c>
    </row>
    <row r="7" spans="1:10">
      <c r="A7" s="20" t="s">
        <v>100</v>
      </c>
      <c r="B7" s="20" t="s">
        <v>95</v>
      </c>
      <c r="C7" s="20" t="s">
        <v>95</v>
      </c>
      <c r="D7" s="21">
        <v>6.9422821979693961</v>
      </c>
      <c r="E7" s="21">
        <v>9.7359968668473282</v>
      </c>
      <c r="F7" s="21">
        <v>1.6656999952316776</v>
      </c>
      <c r="G7" s="21">
        <v>1.1822859289393126</v>
      </c>
      <c r="H7" s="21">
        <v>73.599821611325666</v>
      </c>
      <c r="I7" s="21">
        <v>41.890663307852016</v>
      </c>
      <c r="J7" s="21">
        <v>30.817795362820426</v>
      </c>
    </row>
    <row r="8" spans="1:10">
      <c r="G8" s="1">
        <f>SUM(G2:G7)</f>
        <v>1.5072287948349539</v>
      </c>
      <c r="J8" s="1">
        <f>SUM(J2:J7)</f>
        <v>40.893271896195991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J14" sqref="J14"/>
    </sheetView>
  </sheetViews>
  <sheetFormatPr defaultRowHeight="15"/>
  <cols>
    <col min="1" max="1" width="10.140625" style="1" bestFit="1" customWidth="1"/>
    <col min="2" max="2" width="16.85546875" style="1" bestFit="1" customWidth="1"/>
    <col min="3" max="3" width="25.140625" style="1" customWidth="1"/>
    <col min="4" max="4" width="11.5703125" style="1" bestFit="1" customWidth="1"/>
    <col min="5" max="5" width="14.140625" style="1" bestFit="1" customWidth="1"/>
    <col min="6" max="6" width="25.140625" style="1" bestFit="1" customWidth="1"/>
    <col min="7" max="7" width="33.85546875" style="1" bestFit="1" customWidth="1"/>
    <col min="8" max="8" width="14.42578125" style="1" bestFit="1" customWidth="1"/>
    <col min="9" max="9" width="25.5703125" style="1" bestFit="1" customWidth="1"/>
    <col min="10" max="10" width="34.140625" style="1" bestFit="1" customWidth="1"/>
    <col min="11" max="16384" width="9.140625" style="1"/>
  </cols>
  <sheetData>
    <row r="1" spans="1:10">
      <c r="A1" s="16" t="s">
        <v>81</v>
      </c>
      <c r="B1" s="16" t="s">
        <v>82</v>
      </c>
      <c r="C1" s="16" t="s">
        <v>83</v>
      </c>
      <c r="D1" s="16" t="s">
        <v>84</v>
      </c>
      <c r="E1" s="16" t="s">
        <v>85</v>
      </c>
      <c r="F1" s="16" t="s">
        <v>86</v>
      </c>
      <c r="G1" s="17" t="s">
        <v>87</v>
      </c>
      <c r="H1" s="16" t="s">
        <v>88</v>
      </c>
      <c r="I1" s="16" t="s">
        <v>89</v>
      </c>
      <c r="J1" s="17" t="s">
        <v>90</v>
      </c>
    </row>
    <row r="2" spans="1:10">
      <c r="A2" s="22" t="s">
        <v>102</v>
      </c>
      <c r="B2" s="22" t="s">
        <v>93</v>
      </c>
      <c r="C2" s="22" t="s">
        <v>101</v>
      </c>
      <c r="D2" s="23">
        <v>1.1402467699028334</v>
      </c>
      <c r="E2" s="23">
        <v>0.82575693586414789</v>
      </c>
      <c r="F2" s="23">
        <v>0.14127606478748106</v>
      </c>
      <c r="G2" s="23">
        <v>0.14127606399686107</v>
      </c>
      <c r="H2" s="23">
        <v>7.1665572022722195</v>
      </c>
      <c r="I2" s="23">
        <v>4.0789750336928847</v>
      </c>
      <c r="J2" s="23">
        <v>4.0789750108658112</v>
      </c>
    </row>
    <row r="3" spans="1:10" ht="30">
      <c r="A3" s="22" t="s">
        <v>102</v>
      </c>
      <c r="B3" s="22" t="s">
        <v>93</v>
      </c>
      <c r="C3" s="22" t="s">
        <v>94</v>
      </c>
      <c r="D3" s="23">
        <v>0.351596971570863</v>
      </c>
      <c r="E3" s="23">
        <v>0.25462351270524597</v>
      </c>
      <c r="F3" s="23">
        <v>4.3562707517215971E-2</v>
      </c>
      <c r="G3" s="23">
        <v>3.2256344142818409E-2</v>
      </c>
      <c r="H3" s="23">
        <v>2.209819729744106</v>
      </c>
      <c r="I3" s="23">
        <v>1.2577586771693194</v>
      </c>
      <c r="J3" s="23">
        <v>0.93131715294225204</v>
      </c>
    </row>
    <row r="4" spans="1:10">
      <c r="A4" s="22" t="s">
        <v>102</v>
      </c>
      <c r="B4" s="22" t="s">
        <v>91</v>
      </c>
      <c r="C4" s="22" t="s">
        <v>92</v>
      </c>
      <c r="D4" s="23">
        <v>0.15340416307599999</v>
      </c>
      <c r="E4" s="23">
        <v>4.4638960993671865E-2</v>
      </c>
      <c r="F4" s="23">
        <v>7.637134453842901E-3</v>
      </c>
      <c r="G4" s="23">
        <v>7.637134453842901E-3</v>
      </c>
      <c r="H4" s="23">
        <v>0.54948125493642708</v>
      </c>
      <c r="I4" s="23">
        <v>0.31274714721558228</v>
      </c>
      <c r="J4" s="23">
        <v>0.31274714721558228</v>
      </c>
    </row>
    <row r="5" spans="1:10" ht="30">
      <c r="A5" s="22" t="s">
        <v>102</v>
      </c>
      <c r="B5" s="22" t="s">
        <v>95</v>
      </c>
      <c r="C5" s="22" t="s">
        <v>96</v>
      </c>
      <c r="D5" s="23">
        <v>0.28073739257199998</v>
      </c>
      <c r="E5" s="23">
        <v>8.1691560810367936E-2</v>
      </c>
      <c r="F5" s="23">
        <v>1.3976343081585336E-2</v>
      </c>
      <c r="G5" s="23">
        <v>1.0096202218773874E-2</v>
      </c>
      <c r="H5" s="23">
        <v>1.0055785428823008</v>
      </c>
      <c r="I5" s="23">
        <v>0.57234312865509329</v>
      </c>
      <c r="J5" s="23">
        <v>0.42114550907810194</v>
      </c>
    </row>
    <row r="6" spans="1:10">
      <c r="A6" s="22" t="s">
        <v>102</v>
      </c>
      <c r="B6" s="22" t="s">
        <v>95</v>
      </c>
      <c r="C6" s="22" t="s">
        <v>95</v>
      </c>
      <c r="D6" s="23">
        <v>1.2841345735029999</v>
      </c>
      <c r="E6" s="23">
        <v>1.5348803342454276</v>
      </c>
      <c r="F6" s="23">
        <v>0.26259767750538404</v>
      </c>
      <c r="G6" s="23">
        <v>0.17397634446422444</v>
      </c>
      <c r="H6" s="23">
        <v>11.5635473201407</v>
      </c>
      <c r="I6" s="23">
        <v>6.5816011075478942</v>
      </c>
      <c r="J6" s="23">
        <v>4.7496273741397843</v>
      </c>
    </row>
    <row r="7" spans="1:10">
      <c r="G7" s="1">
        <f>SUM(G2:G6)</f>
        <v>0.36524208927652069</v>
      </c>
      <c r="J7" s="1">
        <f>SUM(J2:J6)</f>
        <v>10.493812194241531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J15" sqref="J15"/>
    </sheetView>
  </sheetViews>
  <sheetFormatPr defaultRowHeight="15"/>
  <cols>
    <col min="1" max="1" width="10.140625" style="1" bestFit="1" customWidth="1"/>
    <col min="2" max="2" width="17.140625" style="1" customWidth="1"/>
    <col min="3" max="3" width="23.42578125" style="1" customWidth="1"/>
    <col min="4" max="4" width="11.5703125" style="1" bestFit="1" customWidth="1"/>
    <col min="5" max="5" width="14.140625" style="1" bestFit="1" customWidth="1"/>
    <col min="6" max="6" width="25.140625" style="1" bestFit="1" customWidth="1"/>
    <col min="7" max="7" width="33.85546875" style="1" bestFit="1" customWidth="1"/>
    <col min="8" max="8" width="14.42578125" style="1" bestFit="1" customWidth="1"/>
    <col min="9" max="9" width="25.5703125" style="1" bestFit="1" customWidth="1"/>
    <col min="10" max="10" width="34.140625" style="1" bestFit="1" customWidth="1"/>
    <col min="11" max="16384" width="9.140625" style="1"/>
  </cols>
  <sheetData>
    <row r="1" spans="1:10">
      <c r="A1" s="16" t="s">
        <v>81</v>
      </c>
      <c r="B1" s="16" t="s">
        <v>82</v>
      </c>
      <c r="C1" s="16" t="s">
        <v>83</v>
      </c>
      <c r="D1" s="16" t="s">
        <v>84</v>
      </c>
      <c r="E1" s="16" t="s">
        <v>85</v>
      </c>
      <c r="F1" s="16" t="s">
        <v>86</v>
      </c>
      <c r="G1" s="17" t="s">
        <v>87</v>
      </c>
      <c r="H1" s="16" t="s">
        <v>88</v>
      </c>
      <c r="I1" s="16" t="s">
        <v>89</v>
      </c>
      <c r="J1" s="17" t="s">
        <v>90</v>
      </c>
    </row>
    <row r="2" spans="1:10">
      <c r="A2" s="24" t="s">
        <v>103</v>
      </c>
      <c r="B2" s="24" t="s">
        <v>93</v>
      </c>
      <c r="C2" s="24" t="s">
        <v>101</v>
      </c>
      <c r="D2" s="25">
        <v>1.1455874362800202</v>
      </c>
      <c r="E2" s="25">
        <v>0.82962460067101629</v>
      </c>
      <c r="F2" s="25">
        <v>0.1419377709628698</v>
      </c>
      <c r="G2" s="25">
        <v>0.14193773422712258</v>
      </c>
      <c r="H2" s="25">
        <v>7.2001237881206706</v>
      </c>
      <c r="I2" s="25">
        <v>4.0980800602457643</v>
      </c>
      <c r="J2" s="25">
        <v>4.0980789995976208</v>
      </c>
    </row>
    <row r="3" spans="1:10" ht="30">
      <c r="A3" s="24" t="s">
        <v>103</v>
      </c>
      <c r="B3" s="24" t="s">
        <v>93</v>
      </c>
      <c r="C3" s="24" t="s">
        <v>94</v>
      </c>
      <c r="D3" s="25">
        <v>3.1778673324357003</v>
      </c>
      <c r="E3" s="25">
        <v>3.4742440114244126</v>
      </c>
      <c r="F3" s="25">
        <v>0.59439709281020625</v>
      </c>
      <c r="G3" s="25">
        <v>0.46443747228241994</v>
      </c>
      <c r="H3" s="25">
        <v>27.005143156496274</v>
      </c>
      <c r="I3" s="25">
        <v>15.370463335131898</v>
      </c>
      <c r="J3" s="25">
        <v>12.015006361870038</v>
      </c>
    </row>
    <row r="4" spans="1:10" ht="30">
      <c r="A4" s="24" t="s">
        <v>103</v>
      </c>
      <c r="B4" s="24" t="s">
        <v>91</v>
      </c>
      <c r="C4" s="24" t="s">
        <v>92</v>
      </c>
      <c r="D4" s="25">
        <v>0.21453608882381239</v>
      </c>
      <c r="E4" s="25">
        <v>6.2427693673453827E-2</v>
      </c>
      <c r="F4" s="25">
        <v>1.0680550792727292E-2</v>
      </c>
      <c r="G4" s="25">
        <v>1.0680500163513762E-2</v>
      </c>
      <c r="H4" s="25">
        <v>0.76845084874038883</v>
      </c>
      <c r="I4" s="25">
        <v>0.43737763310370781</v>
      </c>
      <c r="J4" s="25">
        <v>0.43737555979438042</v>
      </c>
    </row>
    <row r="5" spans="1:10" ht="30">
      <c r="A5" s="24" t="s">
        <v>103</v>
      </c>
      <c r="B5" s="24" t="s">
        <v>95</v>
      </c>
      <c r="C5" s="24" t="s">
        <v>96</v>
      </c>
      <c r="D5" s="25">
        <v>0.69270107874117004</v>
      </c>
      <c r="E5" s="25">
        <v>0.16167603971934089</v>
      </c>
      <c r="F5" s="25">
        <v>2.7660627080376983E-2</v>
      </c>
      <c r="G5" s="25">
        <v>1.9758557951893897E-2</v>
      </c>
      <c r="H5" s="25">
        <v>2.0392689417874332</v>
      </c>
      <c r="I5" s="25">
        <v>1.1606866261946411</v>
      </c>
      <c r="J5" s="25">
        <v>0.86348802682698933</v>
      </c>
    </row>
    <row r="6" spans="1:10">
      <c r="A6" s="24" t="s">
        <v>103</v>
      </c>
      <c r="B6" s="24" t="s">
        <v>95</v>
      </c>
      <c r="C6" s="24" t="s">
        <v>95</v>
      </c>
      <c r="D6" s="25">
        <v>3.1303043242919801</v>
      </c>
      <c r="E6" s="25">
        <v>4.3970259166783716</v>
      </c>
      <c r="F6" s="25">
        <v>0.75227284361446123</v>
      </c>
      <c r="G6" s="25">
        <v>0.56401408738039116</v>
      </c>
      <c r="H6" s="25">
        <v>32.857420124129803</v>
      </c>
      <c r="I6" s="25">
        <v>18.701392115504216</v>
      </c>
      <c r="J6" s="25">
        <v>14.149222337977129</v>
      </c>
    </row>
    <row r="7" spans="1:10">
      <c r="G7" s="1">
        <f>SUM(G2:G6)</f>
        <v>1.2008283520053413</v>
      </c>
      <c r="J7" s="1">
        <f>SUM(J2:J6)</f>
        <v>31.563171286066154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J2" sqref="J2:J10"/>
    </sheetView>
  </sheetViews>
  <sheetFormatPr defaultRowHeight="15"/>
  <cols>
    <col min="1" max="1" width="11" style="1" bestFit="1" customWidth="1"/>
    <col min="2" max="2" width="16.85546875" style="1" bestFit="1" customWidth="1"/>
    <col min="3" max="3" width="30.5703125" style="1" bestFit="1" customWidth="1"/>
    <col min="4" max="4" width="11.5703125" style="1" bestFit="1" customWidth="1"/>
    <col min="5" max="5" width="14.140625" style="1" bestFit="1" customWidth="1"/>
    <col min="6" max="6" width="25.140625" style="1" bestFit="1" customWidth="1"/>
    <col min="7" max="7" width="33.85546875" style="1" bestFit="1" customWidth="1"/>
    <col min="8" max="8" width="14.42578125" style="1" bestFit="1" customWidth="1"/>
    <col min="9" max="9" width="25.5703125" style="1" bestFit="1" customWidth="1"/>
    <col min="10" max="10" width="34.140625" style="1" bestFit="1" customWidth="1"/>
    <col min="11" max="16384" width="9.140625" style="1"/>
  </cols>
  <sheetData>
    <row r="1" spans="1:10">
      <c r="A1" s="16" t="s">
        <v>81</v>
      </c>
      <c r="B1" s="16" t="s">
        <v>82</v>
      </c>
      <c r="C1" s="16" t="s">
        <v>83</v>
      </c>
      <c r="D1" s="16" t="s">
        <v>84</v>
      </c>
      <c r="E1" s="16" t="s">
        <v>85</v>
      </c>
      <c r="F1" s="16" t="s">
        <v>86</v>
      </c>
      <c r="G1" s="17" t="s">
        <v>87</v>
      </c>
      <c r="H1" s="16" t="s">
        <v>88</v>
      </c>
      <c r="I1" s="16" t="s">
        <v>89</v>
      </c>
      <c r="J1" s="17" t="s">
        <v>90</v>
      </c>
    </row>
    <row r="2" spans="1:10">
      <c r="A2" s="28" t="s">
        <v>104</v>
      </c>
      <c r="B2" s="28" t="s">
        <v>93</v>
      </c>
      <c r="C2" s="28" t="s">
        <v>101</v>
      </c>
      <c r="D2" s="29">
        <v>0.111943181283</v>
      </c>
      <c r="E2" s="29">
        <v>8.106829223906685E-2</v>
      </c>
      <c r="F2" s="29">
        <v>8.106829223906685E-2</v>
      </c>
      <c r="G2" s="29">
        <v>8.106829223906685E-2</v>
      </c>
      <c r="H2" s="29">
        <v>0.70357332574361275</v>
      </c>
      <c r="I2" s="29">
        <v>0.70357332574361275</v>
      </c>
      <c r="J2" s="29">
        <v>0.70357332574361275</v>
      </c>
    </row>
    <row r="3" spans="1:10">
      <c r="A3" s="28" t="s">
        <v>104</v>
      </c>
      <c r="B3" s="28" t="s">
        <v>91</v>
      </c>
      <c r="C3" s="28" t="s">
        <v>91</v>
      </c>
      <c r="D3" s="29">
        <v>9.8057192854853099</v>
      </c>
      <c r="E3" s="29">
        <v>20.296904056413698</v>
      </c>
      <c r="F3" s="29">
        <v>20.296904056413698</v>
      </c>
      <c r="G3" s="29">
        <v>20.296845009892937</v>
      </c>
      <c r="H3" s="29">
        <v>149.23567548128304</v>
      </c>
      <c r="I3" s="29">
        <v>149.23567548128304</v>
      </c>
      <c r="J3" s="29">
        <v>149.23543619146156</v>
      </c>
    </row>
    <row r="4" spans="1:10">
      <c r="A4" s="28" t="s">
        <v>104</v>
      </c>
      <c r="B4" s="28" t="s">
        <v>91</v>
      </c>
      <c r="C4" s="28" t="s">
        <v>92</v>
      </c>
      <c r="D4" s="29">
        <v>0.18061534786299999</v>
      </c>
      <c r="E4" s="29">
        <v>1.6938114765507117E-2</v>
      </c>
      <c r="F4" s="29">
        <v>1.6938114765507117E-2</v>
      </c>
      <c r="G4" s="29">
        <v>1.6938114765507117E-2</v>
      </c>
      <c r="H4" s="29">
        <v>0.25236149447552431</v>
      </c>
      <c r="I4" s="29">
        <v>0.25236149447552431</v>
      </c>
      <c r="J4" s="29">
        <v>0.25236149447552431</v>
      </c>
    </row>
    <row r="5" spans="1:10">
      <c r="A5" s="28" t="s">
        <v>104</v>
      </c>
      <c r="B5" s="28" t="s">
        <v>95</v>
      </c>
      <c r="C5" s="28" t="s">
        <v>96</v>
      </c>
      <c r="D5" s="29">
        <v>10.533492739124101</v>
      </c>
      <c r="E5" s="29">
        <v>3.0401161980813525</v>
      </c>
      <c r="F5" s="29">
        <v>3.0401161980813525</v>
      </c>
      <c r="G5" s="29">
        <v>3.0401161980813525</v>
      </c>
      <c r="H5" s="29">
        <v>37.428274289124253</v>
      </c>
      <c r="I5" s="29">
        <v>37.428274289124253</v>
      </c>
      <c r="J5" s="29">
        <v>37.428274289124253</v>
      </c>
    </row>
    <row r="6" spans="1:10">
      <c r="A6" s="28" t="s">
        <v>104</v>
      </c>
      <c r="B6" s="28" t="s">
        <v>95</v>
      </c>
      <c r="C6" s="28" t="s">
        <v>95</v>
      </c>
      <c r="D6" s="29">
        <v>40.060933054464499</v>
      </c>
      <c r="E6" s="29">
        <v>83.115787228580103</v>
      </c>
      <c r="F6" s="29">
        <v>83.115787228580103</v>
      </c>
      <c r="G6" s="29">
        <v>82.136349295089261</v>
      </c>
      <c r="H6" s="29">
        <v>611.08967751186162</v>
      </c>
      <c r="I6" s="29">
        <v>611.08967751186162</v>
      </c>
      <c r="J6" s="29">
        <v>607.12044231876268</v>
      </c>
    </row>
    <row r="7" spans="1:10">
      <c r="A7" s="28" t="s">
        <v>104</v>
      </c>
      <c r="B7" s="28" t="s">
        <v>105</v>
      </c>
      <c r="C7" s="28" t="s">
        <v>106</v>
      </c>
      <c r="D7" s="29">
        <v>6.7855493898899999E-2</v>
      </c>
      <c r="E7" s="29">
        <v>1.9745218673489974E-2</v>
      </c>
      <c r="F7" s="29">
        <v>1.9745218673489974E-2</v>
      </c>
      <c r="G7" s="29">
        <v>1.9745218673489974E-2</v>
      </c>
      <c r="H7" s="29">
        <v>0.24305286893307207</v>
      </c>
      <c r="I7" s="29">
        <v>0.24305286893307207</v>
      </c>
      <c r="J7" s="29">
        <v>0.24305286893307207</v>
      </c>
    </row>
    <row r="8" spans="1:10">
      <c r="A8" s="28" t="s">
        <v>104</v>
      </c>
      <c r="B8" s="28" t="s">
        <v>105</v>
      </c>
      <c r="C8" s="28" t="s">
        <v>105</v>
      </c>
      <c r="D8" s="29">
        <v>9.07767178311666</v>
      </c>
      <c r="E8" s="29">
        <v>18.86168083513455</v>
      </c>
      <c r="F8" s="29">
        <v>18.86168083513455</v>
      </c>
      <c r="G8" s="29">
        <v>18.861045740720613</v>
      </c>
      <c r="H8" s="29">
        <v>138.66523360559052</v>
      </c>
      <c r="I8" s="29">
        <v>138.66523360559052</v>
      </c>
      <c r="J8" s="29">
        <v>138.66265984464812</v>
      </c>
    </row>
    <row r="9" spans="1:10" ht="30">
      <c r="A9" s="28" t="s">
        <v>104</v>
      </c>
      <c r="B9" s="28" t="s">
        <v>98</v>
      </c>
      <c r="C9" s="28" t="s">
        <v>98</v>
      </c>
      <c r="D9" s="29">
        <v>1.0267214920363998</v>
      </c>
      <c r="E9" s="29">
        <v>1.9626628098685799</v>
      </c>
      <c r="F9" s="29">
        <v>1.9626628098685799</v>
      </c>
      <c r="G9" s="29">
        <v>1.9626628098685799</v>
      </c>
      <c r="H9" s="29">
        <v>14.470992462945382</v>
      </c>
      <c r="I9" s="29">
        <v>14.470992462945382</v>
      </c>
      <c r="J9" s="29">
        <v>14.470992462945382</v>
      </c>
    </row>
    <row r="10" spans="1:10">
      <c r="G10" s="1">
        <f>SUM(G2:G9)</f>
        <v>126.41477067933081</v>
      </c>
      <c r="J10" s="1">
        <f>SUM(J2:J9)</f>
        <v>948.11679279609427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E33" sqref="E33"/>
    </sheetView>
  </sheetViews>
  <sheetFormatPr defaultRowHeight="15"/>
  <cols>
    <col min="1" max="1" width="18.5703125" customWidth="1"/>
    <col min="2" max="2" width="18.140625" customWidth="1"/>
    <col min="3" max="3" width="22" customWidth="1"/>
    <col min="4" max="4" width="11.5703125" bestFit="1" customWidth="1"/>
    <col min="5" max="5" width="14.140625" bestFit="1" customWidth="1"/>
    <col min="6" max="6" width="25.140625" bestFit="1" customWidth="1"/>
    <col min="7" max="7" width="33.85546875" bestFit="1" customWidth="1"/>
    <col min="8" max="8" width="14.42578125" bestFit="1" customWidth="1"/>
    <col min="9" max="9" width="25.5703125" bestFit="1" customWidth="1"/>
    <col min="10" max="10" width="34.140625" bestFit="1" customWidth="1"/>
  </cols>
  <sheetData>
    <row r="1" spans="1:10" s="26" customFormat="1">
      <c r="A1" s="27" t="s">
        <v>81</v>
      </c>
      <c r="B1" s="27" t="s">
        <v>82</v>
      </c>
      <c r="C1" s="27" t="s">
        <v>83</v>
      </c>
      <c r="D1" s="27" t="s">
        <v>84</v>
      </c>
      <c r="E1" s="27" t="s">
        <v>85</v>
      </c>
      <c r="F1" s="27" t="s">
        <v>86</v>
      </c>
      <c r="G1" s="30" t="s">
        <v>87</v>
      </c>
      <c r="H1" s="27" t="s">
        <v>88</v>
      </c>
      <c r="I1" s="27" t="s">
        <v>89</v>
      </c>
      <c r="J1" s="30" t="s">
        <v>90</v>
      </c>
    </row>
    <row r="2" spans="1:10" ht="30">
      <c r="A2" s="31" t="s">
        <v>107</v>
      </c>
      <c r="B2" s="31" t="s">
        <v>93</v>
      </c>
      <c r="C2" s="31" t="s">
        <v>94</v>
      </c>
      <c r="D2" s="32">
        <v>5.4943614493648001</v>
      </c>
      <c r="E2" s="32">
        <v>3.6291561443344129</v>
      </c>
      <c r="F2" s="32">
        <v>0.62090050510362782</v>
      </c>
      <c r="G2" s="32">
        <v>0.62006576489902077</v>
      </c>
      <c r="H2" s="32">
        <v>31.096788432718739</v>
      </c>
      <c r="I2" s="32">
        <v>17.699296895986926</v>
      </c>
      <c r="J2" s="32">
        <v>17.675195966651629</v>
      </c>
    </row>
    <row r="3" spans="1:10">
      <c r="A3" s="31" t="s">
        <v>107</v>
      </c>
      <c r="B3" s="31" t="s">
        <v>93</v>
      </c>
      <c r="C3" s="31" t="s">
        <v>108</v>
      </c>
      <c r="D3" s="32">
        <v>12.081222176712021</v>
      </c>
      <c r="E3" s="32">
        <v>7.7505485407254797</v>
      </c>
      <c r="F3" s="32">
        <v>1.3260161074301793</v>
      </c>
      <c r="G3" s="32">
        <v>1.3052890577414404</v>
      </c>
      <c r="H3" s="32">
        <v>64.988641944191642</v>
      </c>
      <c r="I3" s="32">
        <v>36.989455394274358</v>
      </c>
      <c r="J3" s="32">
        <v>36.635028168503091</v>
      </c>
    </row>
    <row r="4" spans="1:10" ht="30">
      <c r="A4" s="31" t="s">
        <v>107</v>
      </c>
      <c r="B4" s="31" t="s">
        <v>95</v>
      </c>
      <c r="C4" s="31" t="s">
        <v>96</v>
      </c>
      <c r="D4" s="32">
        <v>0.3323300664053</v>
      </c>
      <c r="E4" s="32">
        <v>8.5128063783517186E-2</v>
      </c>
      <c r="F4" s="32">
        <v>1.4564283183074086E-2</v>
      </c>
      <c r="G4" s="32">
        <v>1.4177138950647747E-2</v>
      </c>
      <c r="H4" s="32">
        <v>1.062135632172164</v>
      </c>
      <c r="I4" s="32">
        <v>0.60453361408351469</v>
      </c>
      <c r="J4" s="32">
        <v>0.58867972870489882</v>
      </c>
    </row>
    <row r="5" spans="1:10" ht="30">
      <c r="A5" s="31" t="s">
        <v>107</v>
      </c>
      <c r="B5" s="31" t="s">
        <v>109</v>
      </c>
      <c r="C5" s="31" t="s">
        <v>110</v>
      </c>
      <c r="D5" s="32">
        <v>0.53828787160829994</v>
      </c>
      <c r="E5" s="32">
        <v>0.14534017081693509</v>
      </c>
      <c r="F5" s="32">
        <v>2.4865776473399135E-2</v>
      </c>
      <c r="G5" s="32">
        <v>2.4082821417148133E-2</v>
      </c>
      <c r="H5" s="32">
        <v>1.8029682751682004</v>
      </c>
      <c r="I5" s="32">
        <v>1.0261918482447443</v>
      </c>
      <c r="J5" s="32">
        <v>0.99412917320341343</v>
      </c>
    </row>
    <row r="6" spans="1:10">
      <c r="A6" s="31" t="s">
        <v>107</v>
      </c>
      <c r="B6" s="31" t="s">
        <v>109</v>
      </c>
      <c r="C6" s="31" t="s">
        <v>109</v>
      </c>
      <c r="D6" s="32">
        <v>10.86462466831061</v>
      </c>
      <c r="E6" s="32">
        <v>11.675829128865278</v>
      </c>
      <c r="F6" s="32">
        <v>1.9975795791904862</v>
      </c>
      <c r="G6" s="32">
        <v>1.9908075855303671</v>
      </c>
      <c r="H6" s="32">
        <v>87.792643119234654</v>
      </c>
      <c r="I6" s="32">
        <v>49.968763147767476</v>
      </c>
      <c r="J6" s="32">
        <v>49.838352027225099</v>
      </c>
    </row>
    <row r="7" spans="1:10">
      <c r="G7">
        <f>SUM(G2:G6)</f>
        <v>3.9544223685386242</v>
      </c>
      <c r="J7">
        <f>SUM(J2:J6)</f>
        <v>105.73138506428813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1</vt:i4>
      </vt:variant>
    </vt:vector>
  </HeadingPairs>
  <TitlesOfParts>
    <vt:vector size="30" baseType="lpstr">
      <vt:lpstr>Summary</vt:lpstr>
      <vt:lpstr>150% projects</vt:lpstr>
      <vt:lpstr>Wet pond calcs</vt:lpstr>
      <vt:lpstr>Retention Calcs</vt:lpstr>
      <vt:lpstr>Boggy Creek Pond 1</vt:lpstr>
      <vt:lpstr>Boggy Creek Pond 2</vt:lpstr>
      <vt:lpstr>Boggy Creek Pond 3</vt:lpstr>
      <vt:lpstr>John Young Parkway</vt:lpstr>
      <vt:lpstr>Narcoossee Rd IB</vt:lpstr>
      <vt:lpstr>Narcoosee Rd Pond C3A and C3B</vt:lpstr>
      <vt:lpstr>Narcoosee Rd Pond D3</vt:lpstr>
      <vt:lpstr>Narcoosee Rd Pond E1</vt:lpstr>
      <vt:lpstr>Hoagland Pond 3</vt:lpstr>
      <vt:lpstr>Poinciana Swale 1</vt:lpstr>
      <vt:lpstr>Poinciana Swale 2</vt:lpstr>
      <vt:lpstr>Poinciana Swale 3</vt:lpstr>
      <vt:lpstr>Stewart Street</vt:lpstr>
      <vt:lpstr>Shady Lane</vt:lpstr>
      <vt:lpstr>East Lake Reuse</vt:lpstr>
      <vt:lpstr>Bass Road Reuse</vt:lpstr>
      <vt:lpstr>Neptune Road Reuse</vt:lpstr>
      <vt:lpstr>Waterside Reuse</vt:lpstr>
      <vt:lpstr>Bellalago Reuse</vt:lpstr>
      <vt:lpstr>Poinciana Reuse</vt:lpstr>
      <vt:lpstr>Kissimmee Bay Reuse</vt:lpstr>
      <vt:lpstr>Remington Reuse</vt:lpstr>
      <vt:lpstr>Eagle Lake Reuse</vt:lpstr>
      <vt:lpstr>La Quinta Inn Reuse</vt:lpstr>
      <vt:lpstr>Street Sweeping</vt:lpstr>
      <vt:lpstr>Summary!Print_Titles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2011-10-26T14:02:01Z</cp:lastPrinted>
  <dcterms:created xsi:type="dcterms:W3CDTF">2011-08-24T17:24:34Z</dcterms:created>
  <dcterms:modified xsi:type="dcterms:W3CDTF">2011-10-26T19:56:54Z</dcterms:modified>
</cp:coreProperties>
</file>