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oridadep.sharepoint.com/sites/DEPGuests-WQRPDEAR454/Shared Documents/BMAP Palooza 3/Springs BMAPs/NSILT Update Folder/Final Files/Final Templates/"/>
    </mc:Choice>
  </mc:AlternateContent>
  <xr:revisionPtr revIDLastSave="83" documentId="8_{4749A6BC-6C4C-4B13-B77D-ABBC70942253}" xr6:coauthVersionLast="47" xr6:coauthVersionMax="47" xr10:uidLastSave="{EE6A662F-46A9-4D2C-803B-595F6B21F980}"/>
  <bookViews>
    <workbookView xWindow="-28920" yWindow="-120" windowWidth="29040" windowHeight="15840" tabRatio="776" firstSheet="12" activeTab="2" xr2:uid="{CD1E8586-70BF-4387-90C9-582EFBF2F654}"/>
  </bookViews>
  <sheets>
    <sheet name="Notes" sheetId="22" r:id="rId1"/>
    <sheet name="ReadMe" sheetId="21" r:id="rId2"/>
    <sheet name="Basin Selection" sheetId="17" r:id="rId3"/>
    <sheet name="4d - UTF - Golf Courses" sheetId="19" r:id="rId4"/>
    <sheet name="Hidden_Dropdowns" sheetId="18" r:id="rId5"/>
    <sheet name="Loading Summary" sheetId="16" r:id="rId6"/>
    <sheet name="Wekiwa" sheetId="15" r:id="rId7"/>
    <sheet name="Weeki" sheetId="14" r:id="rId8"/>
    <sheet name="Wakulla" sheetId="13" r:id="rId9"/>
    <sheet name="Wacissa" sheetId="12" r:id="rId10"/>
    <sheet name="Falmouth" sheetId="11" r:id="rId11"/>
    <sheet name="Fannatee" sheetId="10" r:id="rId12"/>
    <sheet name="Silver" sheetId="9" r:id="rId13"/>
    <sheet name="Ichetucknee" sheetId="8" r:id="rId14"/>
    <sheet name="Hornsby" sheetId="7" r:id="rId15"/>
    <sheet name="Rainbow" sheetId="6" r:id="rId16"/>
    <sheet name="Kings" sheetId="5" r:id="rId17"/>
    <sheet name="Homosassa" sheetId="3" r:id="rId18"/>
    <sheet name="Gemini" sheetId="2" r:id="rId19"/>
    <sheet name="Chass" sheetId="1" r:id="rId20"/>
    <sheet name="VOBL" sheetId="20" r:id="rId21"/>
  </sheets>
  <definedNames>
    <definedName name="_xlnm._FilterDatabase" localSheetId="5" hidden="1">'Loading Summary'!$A$1:$F$1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" i="9" l="1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J61" i="9"/>
  <c r="J59" i="9"/>
  <c r="J60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K59" i="9"/>
  <c r="L4" i="15"/>
  <c r="K4" i="15"/>
  <c r="K12" i="13"/>
  <c r="C6" i="16"/>
  <c r="P25" i="13"/>
  <c r="K5" i="13" l="1"/>
  <c r="L26" i="13"/>
  <c r="J16" i="13"/>
  <c r="K6" i="13"/>
  <c r="K7" i="13"/>
  <c r="K8" i="13"/>
  <c r="K9" i="13"/>
  <c r="K10" i="13"/>
  <c r="K4" i="13"/>
  <c r="J5" i="13"/>
  <c r="J6" i="13"/>
  <c r="J7" i="13"/>
  <c r="J9" i="13"/>
  <c r="J10" i="13"/>
  <c r="J11" i="13"/>
  <c r="J4" i="13"/>
  <c r="A1" i="19" l="1"/>
  <c r="D6" i="16"/>
  <c r="E6" i="16"/>
  <c r="M58" i="20" l="1"/>
  <c r="M56" i="20"/>
  <c r="M54" i="20"/>
  <c r="J47" i="20"/>
  <c r="J45" i="20"/>
  <c r="J43" i="20"/>
  <c r="K37" i="20"/>
  <c r="K35" i="20"/>
  <c r="K33" i="20"/>
  <c r="L27" i="20"/>
  <c r="L25" i="20"/>
  <c r="L23" i="20"/>
  <c r="M17" i="20"/>
  <c r="M15" i="20"/>
  <c r="K7" i="20"/>
  <c r="L26" i="20"/>
  <c r="M14" i="20"/>
  <c r="L58" i="20"/>
  <c r="L56" i="20"/>
  <c r="L54" i="20"/>
  <c r="M48" i="20"/>
  <c r="M46" i="20"/>
  <c r="M44" i="20"/>
  <c r="J37" i="20"/>
  <c r="J35" i="20"/>
  <c r="J33" i="20"/>
  <c r="K27" i="20"/>
  <c r="K25" i="20"/>
  <c r="K23" i="20"/>
  <c r="L17" i="20"/>
  <c r="L15" i="20"/>
  <c r="M9" i="20"/>
  <c r="M7" i="20"/>
  <c r="M5" i="20"/>
  <c r="K58" i="20"/>
  <c r="K56" i="20"/>
  <c r="K54" i="20"/>
  <c r="L48" i="20"/>
  <c r="L46" i="20"/>
  <c r="L44" i="20"/>
  <c r="M38" i="20"/>
  <c r="M36" i="20"/>
  <c r="M34" i="20"/>
  <c r="J27" i="20"/>
  <c r="J25" i="20"/>
  <c r="J23" i="20"/>
  <c r="K17" i="20"/>
  <c r="K15" i="20"/>
  <c r="L9" i="20"/>
  <c r="L7" i="20"/>
  <c r="L5" i="20"/>
  <c r="K9" i="20"/>
  <c r="M57" i="20"/>
  <c r="M53" i="20"/>
  <c r="J46" i="20"/>
  <c r="K38" i="20"/>
  <c r="L24" i="20"/>
  <c r="J7" i="20"/>
  <c r="M28" i="20"/>
  <c r="K34" i="20"/>
  <c r="J9" i="20"/>
  <c r="L57" i="20"/>
  <c r="L55" i="20"/>
  <c r="L53" i="20"/>
  <c r="M47" i="20"/>
  <c r="M45" i="20"/>
  <c r="M43" i="20"/>
  <c r="J38" i="20"/>
  <c r="J36" i="20"/>
  <c r="J34" i="20"/>
  <c r="K28" i="20"/>
  <c r="K26" i="20"/>
  <c r="K24" i="20"/>
  <c r="L18" i="20"/>
  <c r="L16" i="20"/>
  <c r="L14" i="20"/>
  <c r="E53" i="16" s="1"/>
  <c r="M8" i="20"/>
  <c r="M6" i="20"/>
  <c r="M4" i="20"/>
  <c r="J53" i="20"/>
  <c r="K43" i="20"/>
  <c r="L35" i="20"/>
  <c r="M27" i="20"/>
  <c r="M23" i="20"/>
  <c r="J16" i="20"/>
  <c r="K8" i="20"/>
  <c r="K4" i="20"/>
  <c r="J8" i="20"/>
  <c r="J4" i="20"/>
  <c r="J58" i="20"/>
  <c r="J54" i="20"/>
  <c r="K46" i="20"/>
  <c r="L38" i="20"/>
  <c r="L34" i="20"/>
  <c r="M24" i="20"/>
  <c r="J17" i="20"/>
  <c r="J15" i="20"/>
  <c r="K5" i="20"/>
  <c r="M55" i="20"/>
  <c r="J48" i="20"/>
  <c r="J44" i="20"/>
  <c r="L28" i="20"/>
  <c r="M16" i="20"/>
  <c r="K57" i="20"/>
  <c r="K55" i="20"/>
  <c r="K53" i="20"/>
  <c r="L47" i="20"/>
  <c r="L45" i="20"/>
  <c r="L43" i="20"/>
  <c r="M37" i="20"/>
  <c r="M35" i="20"/>
  <c r="M33" i="20"/>
  <c r="J28" i="20"/>
  <c r="J26" i="20"/>
  <c r="J24" i="20"/>
  <c r="K18" i="20"/>
  <c r="K16" i="20"/>
  <c r="K14" i="20"/>
  <c r="D53" i="16" s="1"/>
  <c r="L8" i="20"/>
  <c r="L6" i="20"/>
  <c r="L4" i="20"/>
  <c r="J55" i="20"/>
  <c r="K47" i="20"/>
  <c r="K45" i="20"/>
  <c r="L37" i="20"/>
  <c r="L33" i="20"/>
  <c r="M25" i="20"/>
  <c r="J18" i="20"/>
  <c r="J14" i="20"/>
  <c r="C53" i="16" s="1"/>
  <c r="K6" i="20"/>
  <c r="J6" i="20"/>
  <c r="J56" i="20"/>
  <c r="K48" i="20"/>
  <c r="K44" i="20"/>
  <c r="L36" i="20"/>
  <c r="M26" i="20"/>
  <c r="K36" i="20"/>
  <c r="M18" i="20"/>
  <c r="J5" i="20"/>
  <c r="J57" i="20"/>
  <c r="D8" i="16"/>
  <c r="E8" i="16"/>
  <c r="F8" i="16"/>
  <c r="C8" i="16"/>
  <c r="Q21" i="5"/>
  <c r="R21" i="5"/>
  <c r="P21" i="5"/>
  <c r="Q33" i="14"/>
  <c r="R33" i="14"/>
  <c r="P33" i="14"/>
  <c r="Q22" i="14"/>
  <c r="R22" i="14"/>
  <c r="P22" i="14"/>
  <c r="E4" i="16"/>
  <c r="F4" i="16"/>
  <c r="B4" i="17" a="1"/>
  <c r="B4" i="17" l="1"/>
  <c r="A3" i="19" s="1"/>
  <c r="A4" i="19"/>
  <c r="A5" i="19"/>
  <c r="A6" i="19"/>
  <c r="A7" i="19"/>
  <c r="A8" i="19"/>
  <c r="B8" i="19" l="1" a="1"/>
  <c r="B8" i="19" s="1"/>
  <c r="E8" i="19" a="1"/>
  <c r="E8" i="19" s="1"/>
  <c r="D8" i="19" a="1"/>
  <c r="D8" i="19" s="1"/>
  <c r="C8" i="19" a="1"/>
  <c r="C8" i="19" s="1"/>
  <c r="K5" i="15"/>
  <c r="K7" i="15"/>
  <c r="K9" i="15"/>
  <c r="K13" i="15"/>
  <c r="J19" i="15"/>
  <c r="J21" i="15"/>
  <c r="J23" i="15"/>
  <c r="M30" i="15"/>
  <c r="M32" i="15"/>
  <c r="M34" i="15"/>
  <c r="L40" i="15"/>
  <c r="L42" i="15"/>
  <c r="L44" i="15"/>
  <c r="K50" i="15"/>
  <c r="K52" i="15"/>
  <c r="L5" i="15"/>
  <c r="L7" i="15"/>
  <c r="L9" i="15"/>
  <c r="L11" i="15"/>
  <c r="L13" i="15"/>
  <c r="K19" i="15"/>
  <c r="K21" i="15"/>
  <c r="K23" i="15"/>
  <c r="J29" i="15"/>
  <c r="J31" i="15"/>
  <c r="J33" i="15"/>
  <c r="M40" i="15"/>
  <c r="M42" i="15"/>
  <c r="M44" i="15"/>
  <c r="L50" i="15"/>
  <c r="L52" i="15"/>
  <c r="L54" i="15"/>
  <c r="K60" i="15"/>
  <c r="K62" i="15"/>
  <c r="K64" i="15"/>
  <c r="J54" i="15"/>
  <c r="M63" i="15"/>
  <c r="J62" i="15"/>
  <c r="M5" i="15"/>
  <c r="M7" i="15"/>
  <c r="M9" i="15"/>
  <c r="M11" i="15"/>
  <c r="M13" i="15"/>
  <c r="L19" i="15"/>
  <c r="L21" i="15"/>
  <c r="L23" i="15"/>
  <c r="K29" i="15"/>
  <c r="K31" i="15"/>
  <c r="K33" i="15"/>
  <c r="J39" i="15"/>
  <c r="J41" i="15"/>
  <c r="J43" i="15"/>
  <c r="M50" i="15"/>
  <c r="M52" i="15"/>
  <c r="M54" i="15"/>
  <c r="L60" i="15"/>
  <c r="L62" i="15"/>
  <c r="L64" i="15"/>
  <c r="J44" i="15"/>
  <c r="M53" i="15"/>
  <c r="J9" i="15"/>
  <c r="M20" i="15"/>
  <c r="L32" i="15"/>
  <c r="K42" i="15"/>
  <c r="J52" i="15"/>
  <c r="K54" i="15"/>
  <c r="J4" i="15"/>
  <c r="J6" i="15"/>
  <c r="J10" i="15"/>
  <c r="J12" i="15"/>
  <c r="J14" i="15"/>
  <c r="M19" i="15"/>
  <c r="M21" i="15"/>
  <c r="M23" i="15"/>
  <c r="L29" i="15"/>
  <c r="L31" i="15"/>
  <c r="L33" i="15"/>
  <c r="K39" i="15"/>
  <c r="K41" i="15"/>
  <c r="K43" i="15"/>
  <c r="J49" i="15"/>
  <c r="J51" i="15"/>
  <c r="J53" i="15"/>
  <c r="M60" i="15"/>
  <c r="M62" i="15"/>
  <c r="M64" i="15"/>
  <c r="J40" i="15"/>
  <c r="L63" i="15"/>
  <c r="M22" i="15"/>
  <c r="K40" i="15"/>
  <c r="K44" i="15"/>
  <c r="M59" i="15"/>
  <c r="J60" i="15"/>
  <c r="K6" i="15"/>
  <c r="K8" i="15"/>
  <c r="K10" i="15"/>
  <c r="K12" i="15"/>
  <c r="K14" i="15"/>
  <c r="J20" i="15"/>
  <c r="J22" i="15"/>
  <c r="J24" i="15"/>
  <c r="M29" i="15"/>
  <c r="M31" i="15"/>
  <c r="M33" i="15"/>
  <c r="L39" i="15"/>
  <c r="L41" i="15"/>
  <c r="L43" i="15"/>
  <c r="K49" i="15"/>
  <c r="K51" i="15"/>
  <c r="K53" i="15"/>
  <c r="J59" i="15"/>
  <c r="J61" i="15"/>
  <c r="J63" i="15"/>
  <c r="M6" i="15"/>
  <c r="M8" i="15"/>
  <c r="M12" i="15"/>
  <c r="L20" i="15"/>
  <c r="L24" i="15"/>
  <c r="K34" i="15"/>
  <c r="M49" i="15"/>
  <c r="L59" i="15"/>
  <c r="J5" i="15"/>
  <c r="L6" i="15"/>
  <c r="L8" i="15"/>
  <c r="L10" i="15"/>
  <c r="L12" i="15"/>
  <c r="L14" i="15"/>
  <c r="K20" i="15"/>
  <c r="K22" i="15"/>
  <c r="K24" i="15"/>
  <c r="J32" i="15"/>
  <c r="J34" i="15"/>
  <c r="M39" i="15"/>
  <c r="M41" i="15"/>
  <c r="M43" i="15"/>
  <c r="L49" i="15"/>
  <c r="L51" i="15"/>
  <c r="L53" i="15"/>
  <c r="K59" i="15"/>
  <c r="K61" i="15"/>
  <c r="K63" i="15"/>
  <c r="M4" i="15"/>
  <c r="M10" i="15"/>
  <c r="M14" i="15"/>
  <c r="L22" i="15"/>
  <c r="K32" i="15"/>
  <c r="J42" i="15"/>
  <c r="M51" i="15"/>
  <c r="L61" i="15"/>
  <c r="M24" i="15"/>
  <c r="L34" i="15"/>
  <c r="J50" i="15"/>
  <c r="M61" i="15"/>
  <c r="J64" i="15"/>
  <c r="E16" i="14"/>
  <c r="G16" i="14"/>
  <c r="I16" i="14"/>
  <c r="K16" i="14"/>
  <c r="P16" i="14"/>
  <c r="I17" i="14"/>
  <c r="P17" i="14"/>
  <c r="P18" i="14"/>
  <c r="E19" i="14"/>
  <c r="P19" i="14" s="1"/>
  <c r="G19" i="14"/>
  <c r="I19" i="14"/>
  <c r="K19" i="14"/>
  <c r="I20" i="14"/>
  <c r="P20" i="14" s="1"/>
  <c r="P27" i="14"/>
  <c r="P28" i="14"/>
  <c r="K35" i="15" l="1"/>
  <c r="D4" i="16" s="1"/>
  <c r="J25" i="15"/>
  <c r="C3" i="16" s="1"/>
  <c r="L25" i="15"/>
  <c r="E3" i="16" s="1"/>
  <c r="K25" i="15"/>
  <c r="D3" i="16" s="1"/>
  <c r="J15" i="15"/>
  <c r="C2" i="16" s="1"/>
  <c r="M15" i="15"/>
  <c r="F2" i="16" s="1"/>
  <c r="K15" i="15"/>
  <c r="D2" i="16" s="1"/>
  <c r="M25" i="15"/>
  <c r="F3" i="16" s="1"/>
  <c r="L15" i="15"/>
  <c r="E2" i="16" s="1"/>
  <c r="J35" i="15"/>
  <c r="C4" i="16" s="1"/>
  <c r="M5" i="14"/>
  <c r="M7" i="14"/>
  <c r="L10" i="14"/>
  <c r="S27" i="14"/>
  <c r="K37" i="14"/>
  <c r="M39" i="14"/>
  <c r="L43" i="14"/>
  <c r="L37" i="14"/>
  <c r="K40" i="14"/>
  <c r="M43" i="14"/>
  <c r="M37" i="14"/>
  <c r="L40" i="14"/>
  <c r="K7" i="14"/>
  <c r="S21" i="14"/>
  <c r="K39" i="14"/>
  <c r="M42" i="14"/>
  <c r="L5" i="14"/>
  <c r="S16" i="14"/>
  <c r="L39" i="14"/>
  <c r="J4" i="14"/>
  <c r="J6" i="14"/>
  <c r="J8" i="14"/>
  <c r="M10" i="14"/>
  <c r="K4" i="14"/>
  <c r="K6" i="14"/>
  <c r="J9" i="14"/>
  <c r="S17" i="14"/>
  <c r="S19" i="14"/>
  <c r="S28" i="14"/>
  <c r="K43" i="14"/>
  <c r="L4" i="14"/>
  <c r="L6" i="14"/>
  <c r="K9" i="14"/>
  <c r="S29" i="14"/>
  <c r="K38" i="14"/>
  <c r="M40" i="14"/>
  <c r="S31" i="14"/>
  <c r="J10" i="14"/>
  <c r="S32" i="14"/>
  <c r="L7" i="14"/>
  <c r="J37" i="14"/>
  <c r="J44" i="14" s="1"/>
  <c r="M4" i="14"/>
  <c r="M6" i="14"/>
  <c r="L9" i="14"/>
  <c r="S18" i="14"/>
  <c r="S30" i="14"/>
  <c r="L38" i="14"/>
  <c r="K42" i="14"/>
  <c r="J5" i="14"/>
  <c r="M9" i="14"/>
  <c r="S20" i="14"/>
  <c r="M38" i="14"/>
  <c r="L42" i="14"/>
  <c r="K5" i="14"/>
  <c r="K10" i="14"/>
  <c r="L4" i="13"/>
  <c r="M4" i="13"/>
  <c r="L5" i="13"/>
  <c r="M5" i="13"/>
  <c r="D9" i="16"/>
  <c r="L8" i="13"/>
  <c r="M8" i="13"/>
  <c r="L9" i="13"/>
  <c r="M9" i="13"/>
  <c r="L10" i="13"/>
  <c r="M10" i="13"/>
  <c r="L11" i="13"/>
  <c r="M11" i="13"/>
  <c r="K16" i="13"/>
  <c r="L16" i="13"/>
  <c r="M16" i="13"/>
  <c r="J17" i="13"/>
  <c r="K17" i="13"/>
  <c r="L17" i="13"/>
  <c r="M17" i="13"/>
  <c r="J18" i="13"/>
  <c r="K18" i="13"/>
  <c r="L18" i="13"/>
  <c r="M18" i="13"/>
  <c r="J19" i="13"/>
  <c r="K19" i="13"/>
  <c r="L19" i="13"/>
  <c r="M19" i="13"/>
  <c r="J20" i="13"/>
  <c r="K20" i="13"/>
  <c r="L20" i="13"/>
  <c r="M20" i="13"/>
  <c r="J21" i="13"/>
  <c r="K21" i="13"/>
  <c r="L21" i="13"/>
  <c r="M21" i="13"/>
  <c r="J26" i="13"/>
  <c r="K26" i="13"/>
  <c r="M26" i="13"/>
  <c r="M27" i="13"/>
  <c r="J28" i="13"/>
  <c r="K28" i="13"/>
  <c r="L28" i="13"/>
  <c r="M28" i="13"/>
  <c r="J29" i="13"/>
  <c r="K29" i="13"/>
  <c r="L29" i="13"/>
  <c r="M29" i="13"/>
  <c r="J30" i="13"/>
  <c r="K30" i="13"/>
  <c r="L30" i="13"/>
  <c r="M30" i="13"/>
  <c r="J31" i="13"/>
  <c r="K31" i="13"/>
  <c r="L31" i="13"/>
  <c r="M31" i="13"/>
  <c r="J36" i="13"/>
  <c r="K36" i="13"/>
  <c r="L36" i="13"/>
  <c r="M36" i="13"/>
  <c r="J37" i="13"/>
  <c r="K37" i="13"/>
  <c r="L37" i="13"/>
  <c r="M37" i="13"/>
  <c r="J38" i="13"/>
  <c r="K38" i="13"/>
  <c r="L38" i="13"/>
  <c r="M38" i="13"/>
  <c r="J39" i="13"/>
  <c r="K39" i="13"/>
  <c r="L39" i="13"/>
  <c r="M39" i="13"/>
  <c r="J40" i="13"/>
  <c r="K40" i="13"/>
  <c r="L40" i="13"/>
  <c r="M40" i="13"/>
  <c r="J41" i="13"/>
  <c r="K41" i="13"/>
  <c r="L41" i="13"/>
  <c r="M41" i="13"/>
  <c r="J46" i="13"/>
  <c r="K46" i="13"/>
  <c r="L46" i="13"/>
  <c r="M46" i="13"/>
  <c r="J47" i="13"/>
  <c r="K47" i="13"/>
  <c r="L47" i="13"/>
  <c r="M47" i="13"/>
  <c r="J48" i="13"/>
  <c r="K48" i="13"/>
  <c r="L48" i="13"/>
  <c r="M48" i="13"/>
  <c r="J49" i="13"/>
  <c r="K49" i="13"/>
  <c r="L49" i="13"/>
  <c r="M49" i="13"/>
  <c r="J50" i="13"/>
  <c r="K50" i="13"/>
  <c r="L50" i="13"/>
  <c r="M50" i="13"/>
  <c r="J51" i="13"/>
  <c r="K51" i="13"/>
  <c r="L51" i="13"/>
  <c r="M51" i="13"/>
  <c r="J56" i="13"/>
  <c r="K56" i="13"/>
  <c r="L56" i="13"/>
  <c r="M56" i="13"/>
  <c r="J57" i="13"/>
  <c r="K57" i="13"/>
  <c r="L57" i="13"/>
  <c r="M57" i="13"/>
  <c r="J58" i="13"/>
  <c r="K58" i="13"/>
  <c r="L58" i="13"/>
  <c r="M58" i="13"/>
  <c r="J59" i="13"/>
  <c r="K59" i="13"/>
  <c r="L59" i="13"/>
  <c r="M59" i="13"/>
  <c r="J60" i="13"/>
  <c r="K60" i="13"/>
  <c r="L60" i="13"/>
  <c r="M60" i="13"/>
  <c r="J61" i="13"/>
  <c r="K61" i="13"/>
  <c r="L61" i="13"/>
  <c r="M61" i="13"/>
  <c r="L32" i="13" l="1"/>
  <c r="E7" i="16" s="1"/>
  <c r="M32" i="13"/>
  <c r="F7" i="16" s="1"/>
  <c r="K32" i="13"/>
  <c r="D7" i="16" s="1"/>
  <c r="J32" i="13"/>
  <c r="C7" i="16" s="1"/>
  <c r="J22" i="13"/>
  <c r="C10" i="16" s="1"/>
  <c r="M22" i="13"/>
  <c r="F10" i="16" s="1"/>
  <c r="L22" i="13"/>
  <c r="E10" i="16" s="1"/>
  <c r="K22" i="13"/>
  <c r="D10" i="16" s="1"/>
  <c r="L12" i="13"/>
  <c r="E9" i="16" s="1"/>
  <c r="J12" i="13"/>
  <c r="C9" i="16" s="1"/>
  <c r="M12" i="13"/>
  <c r="F9" i="16" s="1"/>
  <c r="K44" i="14"/>
  <c r="K11" i="14"/>
  <c r="D5" i="16" s="1"/>
  <c r="J11" i="14"/>
  <c r="C5" i="16" s="1"/>
  <c r="S33" i="14"/>
  <c r="F6" i="16" s="1"/>
  <c r="M11" i="14"/>
  <c r="M44" i="14"/>
  <c r="L11" i="14"/>
  <c r="E5" i="16" s="1"/>
  <c r="S22" i="14"/>
  <c r="L44" i="14"/>
  <c r="J4" i="12"/>
  <c r="K4" i="12"/>
  <c r="L4" i="12"/>
  <c r="M4" i="12"/>
  <c r="J5" i="12"/>
  <c r="K5" i="12"/>
  <c r="L5" i="12"/>
  <c r="M5" i="12"/>
  <c r="J6" i="12"/>
  <c r="K6" i="12"/>
  <c r="L6" i="12"/>
  <c r="M6" i="12"/>
  <c r="J7" i="12"/>
  <c r="K7" i="12"/>
  <c r="L7" i="12"/>
  <c r="M7" i="12"/>
  <c r="J8" i="12"/>
  <c r="K8" i="12"/>
  <c r="L8" i="12"/>
  <c r="M8" i="12"/>
  <c r="J9" i="12"/>
  <c r="K9" i="12"/>
  <c r="L9" i="12"/>
  <c r="M9" i="12"/>
  <c r="J14" i="12"/>
  <c r="K14" i="12"/>
  <c r="L14" i="12"/>
  <c r="M14" i="12"/>
  <c r="J15" i="12"/>
  <c r="K15" i="12"/>
  <c r="L15" i="12"/>
  <c r="M15" i="12"/>
  <c r="J16" i="12"/>
  <c r="K16" i="12"/>
  <c r="L16" i="12"/>
  <c r="M16" i="12"/>
  <c r="J17" i="12"/>
  <c r="K17" i="12"/>
  <c r="L17" i="12"/>
  <c r="M17" i="12"/>
  <c r="J18" i="12"/>
  <c r="K18" i="12"/>
  <c r="L18" i="12"/>
  <c r="M18" i="12"/>
  <c r="J19" i="12"/>
  <c r="K19" i="12"/>
  <c r="L19" i="12"/>
  <c r="M19" i="12"/>
  <c r="J24" i="12"/>
  <c r="K24" i="12"/>
  <c r="L24" i="12"/>
  <c r="M24" i="12"/>
  <c r="J25" i="12"/>
  <c r="K25" i="12"/>
  <c r="L25" i="12"/>
  <c r="M25" i="12"/>
  <c r="J26" i="12"/>
  <c r="K26" i="12"/>
  <c r="L26" i="12"/>
  <c r="M26" i="12"/>
  <c r="J27" i="12"/>
  <c r="K27" i="12"/>
  <c r="L27" i="12"/>
  <c r="M27" i="12"/>
  <c r="J28" i="12"/>
  <c r="K28" i="12"/>
  <c r="L28" i="12"/>
  <c r="M28" i="12"/>
  <c r="J29" i="12"/>
  <c r="K29" i="12"/>
  <c r="L29" i="12"/>
  <c r="M29" i="12"/>
  <c r="J34" i="12"/>
  <c r="K34" i="12"/>
  <c r="L34" i="12"/>
  <c r="M34" i="12"/>
  <c r="J35" i="12"/>
  <c r="K35" i="12"/>
  <c r="L35" i="12"/>
  <c r="M35" i="12"/>
  <c r="J36" i="12"/>
  <c r="K36" i="12"/>
  <c r="L36" i="12"/>
  <c r="M36" i="12"/>
  <c r="J37" i="12"/>
  <c r="K37" i="12"/>
  <c r="L37" i="12"/>
  <c r="M37" i="12"/>
  <c r="J38" i="12"/>
  <c r="K38" i="12"/>
  <c r="L38" i="12"/>
  <c r="M38" i="12"/>
  <c r="J39" i="12"/>
  <c r="K39" i="12"/>
  <c r="L39" i="12"/>
  <c r="M39" i="12"/>
  <c r="J44" i="12"/>
  <c r="K44" i="12"/>
  <c r="L44" i="12"/>
  <c r="M44" i="12"/>
  <c r="J45" i="12"/>
  <c r="K45" i="12"/>
  <c r="L45" i="12"/>
  <c r="M45" i="12"/>
  <c r="J46" i="12"/>
  <c r="K46" i="12"/>
  <c r="L46" i="12"/>
  <c r="M46" i="12"/>
  <c r="J47" i="12"/>
  <c r="K47" i="12"/>
  <c r="L47" i="12"/>
  <c r="M47" i="12"/>
  <c r="J48" i="12"/>
  <c r="K48" i="12"/>
  <c r="L48" i="12"/>
  <c r="M48" i="12"/>
  <c r="J49" i="12"/>
  <c r="K49" i="12"/>
  <c r="L49" i="12"/>
  <c r="M49" i="12"/>
  <c r="J54" i="12"/>
  <c r="K54" i="12"/>
  <c r="L54" i="12"/>
  <c r="M54" i="12"/>
  <c r="J55" i="12"/>
  <c r="K55" i="12"/>
  <c r="L55" i="12"/>
  <c r="M55" i="12"/>
  <c r="J56" i="12"/>
  <c r="K56" i="12"/>
  <c r="L56" i="12"/>
  <c r="M56" i="12"/>
  <c r="J57" i="12"/>
  <c r="K57" i="12"/>
  <c r="L57" i="12"/>
  <c r="M57" i="12"/>
  <c r="J58" i="12"/>
  <c r="K58" i="12"/>
  <c r="L58" i="12"/>
  <c r="M58" i="12"/>
  <c r="J59" i="12"/>
  <c r="K59" i="12"/>
  <c r="L59" i="12"/>
  <c r="M59" i="12"/>
  <c r="M20" i="12" l="1"/>
  <c r="F12" i="16" s="1"/>
  <c r="L20" i="12"/>
  <c r="E12" i="16" s="1"/>
  <c r="K20" i="12"/>
  <c r="D12" i="16" s="1"/>
  <c r="J20" i="12"/>
  <c r="C12" i="16" s="1"/>
  <c r="L10" i="12"/>
  <c r="E11" i="16" s="1"/>
  <c r="K10" i="12"/>
  <c r="D11" i="16" s="1"/>
  <c r="J10" i="12"/>
  <c r="C11" i="16" s="1"/>
  <c r="M10" i="12"/>
  <c r="F11" i="16" s="1"/>
  <c r="F5" i="16"/>
  <c r="L5" i="11" l="1"/>
  <c r="L7" i="11"/>
  <c r="L9" i="11"/>
  <c r="K15" i="11"/>
  <c r="K17" i="11"/>
  <c r="K19" i="11"/>
  <c r="J25" i="11"/>
  <c r="J27" i="11"/>
  <c r="J29" i="11"/>
  <c r="M34" i="11"/>
  <c r="M36" i="11"/>
  <c r="M38" i="11"/>
  <c r="L44" i="11"/>
  <c r="L46" i="11"/>
  <c r="L48" i="11"/>
  <c r="K54" i="11"/>
  <c r="K56" i="11"/>
  <c r="K58" i="11"/>
  <c r="M5" i="11"/>
  <c r="M7" i="11"/>
  <c r="M9" i="11"/>
  <c r="L15" i="11"/>
  <c r="L17" i="11"/>
  <c r="L19" i="11"/>
  <c r="K25" i="11"/>
  <c r="K27" i="11"/>
  <c r="K29" i="11"/>
  <c r="J35" i="11"/>
  <c r="J37" i="11"/>
  <c r="J39" i="11"/>
  <c r="M44" i="11"/>
  <c r="M46" i="11"/>
  <c r="L54" i="11"/>
  <c r="J4" i="11"/>
  <c r="J6" i="11"/>
  <c r="J8" i="11"/>
  <c r="M15" i="11"/>
  <c r="M17" i="11"/>
  <c r="M19" i="11"/>
  <c r="L25" i="11"/>
  <c r="L27" i="11"/>
  <c r="L29" i="11"/>
  <c r="K35" i="11"/>
  <c r="K37" i="11"/>
  <c r="K39" i="11"/>
  <c r="J45" i="11"/>
  <c r="J47" i="11"/>
  <c r="J49" i="11"/>
  <c r="M54" i="11"/>
  <c r="M56" i="11"/>
  <c r="M58" i="11"/>
  <c r="M14" i="11"/>
  <c r="L24" i="11"/>
  <c r="K34" i="11"/>
  <c r="J44" i="11"/>
  <c r="M55" i="11"/>
  <c r="K48" i="11"/>
  <c r="L58" i="11"/>
  <c r="K4" i="11"/>
  <c r="K6" i="11"/>
  <c r="K8" i="11"/>
  <c r="J14" i="11"/>
  <c r="J16" i="11"/>
  <c r="J18" i="11"/>
  <c r="M25" i="11"/>
  <c r="M27" i="11"/>
  <c r="M29" i="11"/>
  <c r="L35" i="11"/>
  <c r="L37" i="11"/>
  <c r="L39" i="11"/>
  <c r="K45" i="11"/>
  <c r="K47" i="11"/>
  <c r="K49" i="11"/>
  <c r="J55" i="11"/>
  <c r="J57" i="11"/>
  <c r="J59" i="11"/>
  <c r="J9" i="11"/>
  <c r="L28" i="11"/>
  <c r="J46" i="11"/>
  <c r="M57" i="11"/>
  <c r="K5" i="11"/>
  <c r="J17" i="11"/>
  <c r="M26" i="11"/>
  <c r="L36" i="11"/>
  <c r="K46" i="11"/>
  <c r="J56" i="11"/>
  <c r="J58" i="11"/>
  <c r="L4" i="11"/>
  <c r="L6" i="11"/>
  <c r="L8" i="11"/>
  <c r="K14" i="11"/>
  <c r="K16" i="11"/>
  <c r="K18" i="11"/>
  <c r="J24" i="11"/>
  <c r="J26" i="11"/>
  <c r="J28" i="11"/>
  <c r="M35" i="11"/>
  <c r="M37" i="11"/>
  <c r="M39" i="11"/>
  <c r="L45" i="11"/>
  <c r="L47" i="11"/>
  <c r="L49" i="11"/>
  <c r="K55" i="11"/>
  <c r="K57" i="11"/>
  <c r="K59" i="11"/>
  <c r="J7" i="11"/>
  <c r="M18" i="11"/>
  <c r="K36" i="11"/>
  <c r="J48" i="11"/>
  <c r="M59" i="11"/>
  <c r="K7" i="11"/>
  <c r="J15" i="11"/>
  <c r="M24" i="11"/>
  <c r="M28" i="11"/>
  <c r="L38" i="11"/>
  <c r="J54" i="11"/>
  <c r="M48" i="11"/>
  <c r="M4" i="11"/>
  <c r="M6" i="11"/>
  <c r="M8" i="11"/>
  <c r="L14" i="11"/>
  <c r="L16" i="11"/>
  <c r="L18" i="11"/>
  <c r="K24" i="11"/>
  <c r="K26" i="11"/>
  <c r="K28" i="11"/>
  <c r="J34" i="11"/>
  <c r="J36" i="11"/>
  <c r="J38" i="11"/>
  <c r="M45" i="11"/>
  <c r="M47" i="11"/>
  <c r="M49" i="11"/>
  <c r="L55" i="11"/>
  <c r="L57" i="11"/>
  <c r="L59" i="11"/>
  <c r="J5" i="11"/>
  <c r="M16" i="11"/>
  <c r="L26" i="11"/>
  <c r="K38" i="11"/>
  <c r="K9" i="11"/>
  <c r="J19" i="11"/>
  <c r="L34" i="11"/>
  <c r="K44" i="11"/>
  <c r="L56" i="11"/>
  <c r="L10" i="11" l="1"/>
  <c r="E13" i="16" s="1"/>
  <c r="L40" i="11"/>
  <c r="E16" i="16" s="1"/>
  <c r="K40" i="11"/>
  <c r="D16" i="16" s="1"/>
  <c r="K50" i="11"/>
  <c r="D17" i="16" s="1"/>
  <c r="J50" i="11"/>
  <c r="C17" i="16" s="1"/>
  <c r="J30" i="11"/>
  <c r="C15" i="16" s="1"/>
  <c r="J20" i="11"/>
  <c r="C14" i="16" s="1"/>
  <c r="L30" i="11"/>
  <c r="E15" i="16" s="1"/>
  <c r="L50" i="11"/>
  <c r="E17" i="16" s="1"/>
  <c r="K60" i="11"/>
  <c r="D18" i="16" s="1"/>
  <c r="K30" i="11"/>
  <c r="D15" i="16" s="1"/>
  <c r="J60" i="11"/>
  <c r="C18" i="16" s="1"/>
  <c r="M20" i="11"/>
  <c r="F14" i="16" s="1"/>
  <c r="K20" i="11"/>
  <c r="D14" i="16" s="1"/>
  <c r="K10" i="11"/>
  <c r="D13" i="16" s="1"/>
  <c r="J40" i="11"/>
  <c r="C16" i="16" s="1"/>
  <c r="M10" i="11"/>
  <c r="F13" i="16" s="1"/>
  <c r="J10" i="11"/>
  <c r="C13" i="16" s="1"/>
  <c r="M40" i="11"/>
  <c r="F16" i="16" s="1"/>
  <c r="M50" i="11"/>
  <c r="F17" i="16" s="1"/>
  <c r="L20" i="11"/>
  <c r="E14" i="16" s="1"/>
  <c r="M30" i="11"/>
  <c r="F15" i="16" s="1"/>
  <c r="M60" i="11"/>
  <c r="F18" i="16" s="1"/>
  <c r="L60" i="11"/>
  <c r="E18" i="16" s="1"/>
  <c r="M5" i="10"/>
  <c r="M7" i="10"/>
  <c r="M9" i="10"/>
  <c r="L15" i="10"/>
  <c r="L17" i="10"/>
  <c r="L19" i="10"/>
  <c r="K25" i="10"/>
  <c r="K27" i="10"/>
  <c r="K29" i="10"/>
  <c r="J35" i="10"/>
  <c r="J37" i="10"/>
  <c r="J39" i="10"/>
  <c r="M44" i="10"/>
  <c r="M46" i="10"/>
  <c r="M48" i="10"/>
  <c r="L54" i="10"/>
  <c r="L56" i="10"/>
  <c r="L58" i="10"/>
  <c r="M15" i="10"/>
  <c r="M17" i="10"/>
  <c r="M19" i="10"/>
  <c r="L25" i="10"/>
  <c r="L27" i="10"/>
  <c r="L29" i="10"/>
  <c r="K35" i="10"/>
  <c r="K39" i="10"/>
  <c r="J45" i="10"/>
  <c r="J49" i="10"/>
  <c r="M56" i="10"/>
  <c r="K45" i="10"/>
  <c r="K49" i="10"/>
  <c r="J57" i="10"/>
  <c r="M57" i="10"/>
  <c r="K7" i="10"/>
  <c r="J19" i="10"/>
  <c r="M26" i="10"/>
  <c r="L38" i="10"/>
  <c r="K48" i="10"/>
  <c r="J4" i="10"/>
  <c r="J6" i="10"/>
  <c r="J8" i="10"/>
  <c r="K37" i="10"/>
  <c r="J47" i="10"/>
  <c r="M54" i="10"/>
  <c r="M58" i="10"/>
  <c r="J55" i="10"/>
  <c r="M55" i="10"/>
  <c r="K5" i="10"/>
  <c r="L34" i="10"/>
  <c r="J56" i="10"/>
  <c r="L9" i="10"/>
  <c r="J25" i="10"/>
  <c r="L44" i="10"/>
  <c r="K58" i="10"/>
  <c r="K4" i="10"/>
  <c r="K6" i="10"/>
  <c r="K8" i="10"/>
  <c r="J14" i="10"/>
  <c r="J16" i="10"/>
  <c r="J18" i="10"/>
  <c r="M25" i="10"/>
  <c r="M27" i="10"/>
  <c r="M29" i="10"/>
  <c r="L35" i="10"/>
  <c r="L37" i="10"/>
  <c r="L39" i="10"/>
  <c r="K47" i="10"/>
  <c r="J59" i="10"/>
  <c r="K17" i="10"/>
  <c r="J29" i="10"/>
  <c r="M36" i="10"/>
  <c r="L46" i="10"/>
  <c r="K56" i="10"/>
  <c r="L4" i="10"/>
  <c r="L6" i="10"/>
  <c r="L8" i="10"/>
  <c r="K14" i="10"/>
  <c r="K16" i="10"/>
  <c r="K18" i="10"/>
  <c r="J24" i="10"/>
  <c r="J26" i="10"/>
  <c r="J28" i="10"/>
  <c r="M35" i="10"/>
  <c r="M37" i="10"/>
  <c r="M39" i="10"/>
  <c r="L45" i="10"/>
  <c r="L47" i="10"/>
  <c r="L49" i="10"/>
  <c r="K55" i="10"/>
  <c r="K57" i="10"/>
  <c r="K59" i="10"/>
  <c r="M16" i="10"/>
  <c r="L26" i="10"/>
  <c r="K34" i="10"/>
  <c r="K38" i="10"/>
  <c r="J46" i="10"/>
  <c r="J15" i="10"/>
  <c r="M24" i="10"/>
  <c r="L36" i="10"/>
  <c r="K46" i="10"/>
  <c r="J58" i="10"/>
  <c r="L7" i="10"/>
  <c r="J27" i="10"/>
  <c r="M38" i="10"/>
  <c r="K54" i="10"/>
  <c r="M4" i="10"/>
  <c r="M6" i="10"/>
  <c r="M8" i="10"/>
  <c r="L14" i="10"/>
  <c r="L16" i="10"/>
  <c r="L18" i="10"/>
  <c r="K24" i="10"/>
  <c r="K26" i="10"/>
  <c r="K28" i="10"/>
  <c r="J34" i="10"/>
  <c r="J36" i="10"/>
  <c r="J38" i="10"/>
  <c r="M45" i="10"/>
  <c r="M47" i="10"/>
  <c r="M49" i="10"/>
  <c r="L55" i="10"/>
  <c r="L57" i="10"/>
  <c r="L59" i="10"/>
  <c r="J5" i="10"/>
  <c r="J7" i="10"/>
  <c r="J9" i="10"/>
  <c r="M14" i="10"/>
  <c r="M18" i="10"/>
  <c r="L24" i="10"/>
  <c r="L28" i="10"/>
  <c r="K36" i="10"/>
  <c r="J44" i="10"/>
  <c r="J48" i="10"/>
  <c r="M59" i="10"/>
  <c r="K9" i="10"/>
  <c r="J17" i="10"/>
  <c r="M28" i="10"/>
  <c r="K44" i="10"/>
  <c r="J54" i="10"/>
  <c r="L5" i="10"/>
  <c r="K15" i="10"/>
  <c r="K19" i="10"/>
  <c r="M34" i="10"/>
  <c r="L48" i="10"/>
  <c r="J4" i="9"/>
  <c r="AG12" i="9"/>
  <c r="AH12" i="9" s="1"/>
  <c r="AH13" i="9" s="1"/>
  <c r="AI12" i="9"/>
  <c r="AJ12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I13" i="9"/>
  <c r="AJ13" i="9"/>
  <c r="AL13" i="9"/>
  <c r="M30" i="10" l="1"/>
  <c r="F21" i="16" s="1"/>
  <c r="J60" i="10"/>
  <c r="J40" i="10"/>
  <c r="K50" i="10"/>
  <c r="M10" i="10"/>
  <c r="F19" i="16" s="1"/>
  <c r="J20" i="10"/>
  <c r="C20" i="16" s="1"/>
  <c r="L30" i="10"/>
  <c r="E21" i="16" s="1"/>
  <c r="L40" i="10"/>
  <c r="K30" i="10"/>
  <c r="D21" i="16" s="1"/>
  <c r="J30" i="10"/>
  <c r="C21" i="16" s="1"/>
  <c r="L60" i="10"/>
  <c r="K10" i="10"/>
  <c r="D19" i="16" s="1"/>
  <c r="J10" i="10"/>
  <c r="C19" i="16" s="1"/>
  <c r="L10" i="10"/>
  <c r="E19" i="16" s="1"/>
  <c r="M40" i="10"/>
  <c r="K40" i="10"/>
  <c r="K60" i="10"/>
  <c r="M20" i="10"/>
  <c r="F20" i="16" s="1"/>
  <c r="L20" i="10"/>
  <c r="E20" i="16" s="1"/>
  <c r="K20" i="10"/>
  <c r="D20" i="16" s="1"/>
  <c r="L50" i="10"/>
  <c r="M50" i="10"/>
  <c r="J50" i="10"/>
  <c r="M60" i="10"/>
  <c r="K87" i="9"/>
  <c r="L58" i="9"/>
  <c r="M48" i="9"/>
  <c r="J37" i="9"/>
  <c r="K21" i="9"/>
  <c r="J85" i="9"/>
  <c r="K56" i="9"/>
  <c r="M88" i="9"/>
  <c r="M86" i="9"/>
  <c r="M84" i="9"/>
  <c r="J58" i="9"/>
  <c r="J56" i="9"/>
  <c r="K50" i="9"/>
  <c r="K48" i="9"/>
  <c r="K46" i="9"/>
  <c r="L40" i="9"/>
  <c r="L38" i="9"/>
  <c r="L36" i="9"/>
  <c r="L34" i="9"/>
  <c r="L32" i="9"/>
  <c r="L30" i="9"/>
  <c r="L28" i="9"/>
  <c r="M22" i="9"/>
  <c r="M20" i="9"/>
  <c r="M18" i="9"/>
  <c r="M16" i="9"/>
  <c r="M14" i="9"/>
  <c r="AG13" i="9"/>
  <c r="J9" i="9"/>
  <c r="J7" i="9"/>
  <c r="J5" i="9"/>
  <c r="L85" i="9"/>
  <c r="M66" i="9"/>
  <c r="J51" i="9"/>
  <c r="K41" i="9"/>
  <c r="K33" i="9"/>
  <c r="L21" i="9"/>
  <c r="L15" i="9"/>
  <c r="M9" i="9"/>
  <c r="K85" i="9"/>
  <c r="M50" i="9"/>
  <c r="J39" i="9"/>
  <c r="J29" i="9"/>
  <c r="L7" i="9"/>
  <c r="L46" i="9"/>
  <c r="M32" i="9"/>
  <c r="J19" i="9"/>
  <c r="K5" i="9"/>
  <c r="L88" i="9"/>
  <c r="L86" i="9"/>
  <c r="L84" i="9"/>
  <c r="M78" i="9"/>
  <c r="M75" i="9"/>
  <c r="M72" i="9"/>
  <c r="M68" i="9"/>
  <c r="M63" i="9"/>
  <c r="M60" i="9"/>
  <c r="M57" i="9"/>
  <c r="J50" i="9"/>
  <c r="J48" i="9"/>
  <c r="J46" i="9"/>
  <c r="K40" i="9"/>
  <c r="K38" i="9"/>
  <c r="K36" i="9"/>
  <c r="K34" i="9"/>
  <c r="K32" i="9"/>
  <c r="K30" i="9"/>
  <c r="K28" i="9"/>
  <c r="L22" i="9"/>
  <c r="L20" i="9"/>
  <c r="L18" i="9"/>
  <c r="L16" i="9"/>
  <c r="L14" i="9"/>
  <c r="M8" i="9"/>
  <c r="M6" i="9"/>
  <c r="M4" i="9"/>
  <c r="L87" i="9"/>
  <c r="M74" i="9"/>
  <c r="M56" i="9"/>
  <c r="K39" i="9"/>
  <c r="K31" i="9"/>
  <c r="L19" i="9"/>
  <c r="K89" i="9"/>
  <c r="J33" i="9"/>
  <c r="K17" i="9"/>
  <c r="L9" i="9"/>
  <c r="J87" i="9"/>
  <c r="L50" i="9"/>
  <c r="M36" i="9"/>
  <c r="J23" i="9"/>
  <c r="K9" i="9"/>
  <c r="K86" i="9"/>
  <c r="K84" i="9"/>
  <c r="M51" i="9"/>
  <c r="M49" i="9"/>
  <c r="M47" i="9"/>
  <c r="J40" i="9"/>
  <c r="J38" i="9"/>
  <c r="J36" i="9"/>
  <c r="J34" i="9"/>
  <c r="J32" i="9"/>
  <c r="J30" i="9"/>
  <c r="J28" i="9"/>
  <c r="K22" i="9"/>
  <c r="K20" i="9"/>
  <c r="K18" i="9"/>
  <c r="K16" i="9"/>
  <c r="K14" i="9"/>
  <c r="L8" i="9"/>
  <c r="L6" i="9"/>
  <c r="L4" i="9"/>
  <c r="L89" i="9"/>
  <c r="M76" i="9"/>
  <c r="M62" i="9"/>
  <c r="J49" i="9"/>
  <c r="K37" i="9"/>
  <c r="K29" i="9"/>
  <c r="L17" i="9"/>
  <c r="M7" i="9"/>
  <c r="M46" i="9"/>
  <c r="J35" i="9"/>
  <c r="K19" i="9"/>
  <c r="L5" i="9"/>
  <c r="L48" i="9"/>
  <c r="M38" i="9"/>
  <c r="M30" i="9"/>
  <c r="J17" i="9"/>
  <c r="K7" i="9"/>
  <c r="J88" i="9"/>
  <c r="J86" i="9"/>
  <c r="J84" i="9"/>
  <c r="K60" i="9"/>
  <c r="L51" i="9"/>
  <c r="L49" i="9"/>
  <c r="L47" i="9"/>
  <c r="M41" i="9"/>
  <c r="M39" i="9"/>
  <c r="M37" i="9"/>
  <c r="M35" i="9"/>
  <c r="M33" i="9"/>
  <c r="M31" i="9"/>
  <c r="M29" i="9"/>
  <c r="J22" i="9"/>
  <c r="J20" i="9"/>
  <c r="J18" i="9"/>
  <c r="J16" i="9"/>
  <c r="J14" i="9"/>
  <c r="K8" i="9"/>
  <c r="K6" i="9"/>
  <c r="K4" i="9"/>
  <c r="K10" i="9" s="1"/>
  <c r="D22" i="16" s="1"/>
  <c r="M79" i="9"/>
  <c r="M69" i="9"/>
  <c r="M58" i="9"/>
  <c r="J47" i="9"/>
  <c r="K35" i="9"/>
  <c r="L23" i="9"/>
  <c r="M5" i="9"/>
  <c r="L56" i="9"/>
  <c r="L80" i="9" s="1"/>
  <c r="E26" i="16" s="1"/>
  <c r="D7" i="19" s="1" a="1"/>
  <c r="D7" i="19" s="1"/>
  <c r="J41" i="9"/>
  <c r="J31" i="9"/>
  <c r="K23" i="9"/>
  <c r="K15" i="9"/>
  <c r="J89" i="9"/>
  <c r="K58" i="9"/>
  <c r="M40" i="9"/>
  <c r="M34" i="9"/>
  <c r="M28" i="9"/>
  <c r="J21" i="9"/>
  <c r="J15" i="9"/>
  <c r="K88" i="9"/>
  <c r="M89" i="9"/>
  <c r="M87" i="9"/>
  <c r="M85" i="9"/>
  <c r="K51" i="9"/>
  <c r="K49" i="9"/>
  <c r="K47" i="9"/>
  <c r="L41" i="9"/>
  <c r="L39" i="9"/>
  <c r="L37" i="9"/>
  <c r="L35" i="9"/>
  <c r="L33" i="9"/>
  <c r="L31" i="9"/>
  <c r="L29" i="9"/>
  <c r="M23" i="9"/>
  <c r="M21" i="9"/>
  <c r="M19" i="9"/>
  <c r="M17" i="9"/>
  <c r="M15" i="9"/>
  <c r="J8" i="9"/>
  <c r="J6" i="9"/>
  <c r="J42" i="9" l="1"/>
  <c r="C24" i="16" s="1"/>
  <c r="B5" i="19" s="1" a="1"/>
  <c r="B5" i="19" s="1"/>
  <c r="M10" i="9"/>
  <c r="F22" i="16" s="1"/>
  <c r="J10" i="9"/>
  <c r="C22" i="16" s="1"/>
  <c r="L24" i="9"/>
  <c r="E23" i="16" s="1"/>
  <c r="J52" i="9"/>
  <c r="C25" i="16" s="1"/>
  <c r="B6" i="19" s="1" a="1"/>
  <c r="B6" i="19" s="1"/>
  <c r="L42" i="9"/>
  <c r="E24" i="16" s="1"/>
  <c r="D5" i="19" s="1" a="1"/>
  <c r="D5" i="19" s="1"/>
  <c r="K80" i="9"/>
  <c r="D26" i="16" s="1"/>
  <c r="C7" i="19" s="1" a="1"/>
  <c r="C7" i="19" s="1"/>
  <c r="M80" i="9"/>
  <c r="F26" i="16" s="1"/>
  <c r="E7" i="19" s="1" a="1"/>
  <c r="E7" i="19" s="1"/>
  <c r="L10" i="9"/>
  <c r="E22" i="16" s="1"/>
  <c r="K24" i="9"/>
  <c r="D23" i="16" s="1"/>
  <c r="L52" i="9"/>
  <c r="E25" i="16" s="1"/>
  <c r="D6" i="19" s="1" a="1"/>
  <c r="D6" i="19" s="1"/>
  <c r="M24" i="9"/>
  <c r="F23" i="16" s="1"/>
  <c r="K52" i="9"/>
  <c r="D25" i="16" s="1"/>
  <c r="C6" i="19" s="1" a="1"/>
  <c r="C6" i="19" s="1"/>
  <c r="J80" i="9"/>
  <c r="C26" i="16" s="1"/>
  <c r="B7" i="19" s="1" a="1"/>
  <c r="B7" i="19" s="1"/>
  <c r="J24" i="9"/>
  <c r="C23" i="16" s="1"/>
  <c r="M42" i="9"/>
  <c r="F24" i="16" s="1"/>
  <c r="E5" i="19" s="1" a="1"/>
  <c r="E5" i="19" s="1"/>
  <c r="M52" i="9"/>
  <c r="F25" i="16" s="1"/>
  <c r="E6" i="19" s="1" a="1"/>
  <c r="E6" i="19" s="1"/>
  <c r="K42" i="9"/>
  <c r="D24" i="16" s="1"/>
  <c r="C5" i="19" s="1" a="1"/>
  <c r="C5" i="19" s="1"/>
  <c r="K5" i="8"/>
  <c r="K7" i="8"/>
  <c r="K9" i="8"/>
  <c r="J15" i="8"/>
  <c r="J17" i="8"/>
  <c r="J19" i="8"/>
  <c r="M24" i="8"/>
  <c r="M26" i="8"/>
  <c r="M28" i="8"/>
  <c r="L9" i="8"/>
  <c r="K17" i="8"/>
  <c r="J27" i="8"/>
  <c r="J29" i="8"/>
  <c r="J24" i="8"/>
  <c r="L5" i="8"/>
  <c r="K19" i="8"/>
  <c r="M5" i="8"/>
  <c r="M7" i="8"/>
  <c r="M9" i="8"/>
  <c r="L15" i="8"/>
  <c r="L17" i="8"/>
  <c r="L19" i="8"/>
  <c r="K25" i="8"/>
  <c r="K27" i="8"/>
  <c r="K29" i="8"/>
  <c r="M15" i="8"/>
  <c r="M17" i="8"/>
  <c r="M19" i="8"/>
  <c r="L25" i="8"/>
  <c r="L27" i="8"/>
  <c r="L29" i="8"/>
  <c r="K4" i="8"/>
  <c r="K8" i="8"/>
  <c r="J16" i="8"/>
  <c r="J4" i="8"/>
  <c r="J6" i="8"/>
  <c r="J8" i="8"/>
  <c r="K6" i="8"/>
  <c r="J14" i="8"/>
  <c r="J18" i="8"/>
  <c r="M25" i="8"/>
  <c r="M27" i="8"/>
  <c r="M29" i="8"/>
  <c r="L4" i="8"/>
  <c r="L6" i="8"/>
  <c r="L8" i="8"/>
  <c r="K14" i="8"/>
  <c r="K16" i="8"/>
  <c r="J26" i="8"/>
  <c r="M4" i="8"/>
  <c r="M6" i="8"/>
  <c r="M8" i="8"/>
  <c r="L14" i="8"/>
  <c r="L16" i="8"/>
  <c r="L18" i="8"/>
  <c r="K24" i="8"/>
  <c r="K26" i="8"/>
  <c r="K28" i="8"/>
  <c r="J5" i="8"/>
  <c r="J7" i="8"/>
  <c r="J9" i="8"/>
  <c r="M14" i="8"/>
  <c r="M16" i="8"/>
  <c r="M18" i="8"/>
  <c r="L24" i="8"/>
  <c r="L26" i="8"/>
  <c r="L28" i="8"/>
  <c r="L7" i="8"/>
  <c r="K15" i="8"/>
  <c r="J25" i="8"/>
  <c r="K18" i="8"/>
  <c r="J28" i="8"/>
  <c r="K30" i="8" l="1"/>
  <c r="D29" i="16" s="1"/>
  <c r="K10" i="8"/>
  <c r="D27" i="16" s="1"/>
  <c r="K20" i="8"/>
  <c r="D28" i="16" s="1"/>
  <c r="M20" i="8"/>
  <c r="F28" i="16" s="1"/>
  <c r="L20" i="8"/>
  <c r="E28" i="16" s="1"/>
  <c r="J20" i="8"/>
  <c r="C28" i="16" s="1"/>
  <c r="M30" i="8"/>
  <c r="F29" i="16" s="1"/>
  <c r="J30" i="8"/>
  <c r="C29" i="16" s="1"/>
  <c r="L10" i="8"/>
  <c r="E27" i="16" s="1"/>
  <c r="J10" i="8"/>
  <c r="C27" i="16" s="1"/>
  <c r="M10" i="8"/>
  <c r="F27" i="16" s="1"/>
  <c r="L30" i="8"/>
  <c r="E29" i="16" s="1"/>
  <c r="M5" i="7"/>
  <c r="M7" i="7"/>
  <c r="M9" i="7"/>
  <c r="L15" i="7"/>
  <c r="L17" i="7"/>
  <c r="L19" i="7"/>
  <c r="M15" i="7"/>
  <c r="M17" i="7"/>
  <c r="M19" i="7"/>
  <c r="K5" i="7"/>
  <c r="J19" i="7"/>
  <c r="K15" i="7"/>
  <c r="J4" i="7"/>
  <c r="J6" i="7"/>
  <c r="J8" i="7"/>
  <c r="K4" i="7"/>
  <c r="K6" i="7"/>
  <c r="K8" i="7"/>
  <c r="J14" i="7"/>
  <c r="J16" i="7"/>
  <c r="J18" i="7"/>
  <c r="J9" i="7"/>
  <c r="M16" i="7"/>
  <c r="K9" i="7"/>
  <c r="L7" i="7"/>
  <c r="K17" i="7"/>
  <c r="L4" i="7"/>
  <c r="L6" i="7"/>
  <c r="L8" i="7"/>
  <c r="K14" i="7"/>
  <c r="K16" i="7"/>
  <c r="K18" i="7"/>
  <c r="J7" i="7"/>
  <c r="M18" i="7"/>
  <c r="J15" i="7"/>
  <c r="L5" i="7"/>
  <c r="K19" i="7"/>
  <c r="M4" i="7"/>
  <c r="M6" i="7"/>
  <c r="M8" i="7"/>
  <c r="L14" i="7"/>
  <c r="L16" i="7"/>
  <c r="L18" i="7"/>
  <c r="J5" i="7"/>
  <c r="M14" i="7"/>
  <c r="K7" i="7"/>
  <c r="J17" i="7"/>
  <c r="L9" i="7"/>
  <c r="AG11" i="6"/>
  <c r="AH11" i="6"/>
  <c r="AH15" i="6" s="1"/>
  <c r="AI11" i="6"/>
  <c r="AI15" i="6" s="1"/>
  <c r="AM11" i="6"/>
  <c r="AG12" i="6"/>
  <c r="AM12" i="6" s="1"/>
  <c r="AH12" i="6"/>
  <c r="AI12" i="6"/>
  <c r="AJ12" i="6"/>
  <c r="AG13" i="6"/>
  <c r="AM13" i="6" s="1"/>
  <c r="AH13" i="6"/>
  <c r="AI13" i="6"/>
  <c r="AG14" i="6"/>
  <c r="AM14" i="6" s="1"/>
  <c r="AH14" i="6"/>
  <c r="AI14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J15" i="6"/>
  <c r="AL15" i="6"/>
  <c r="M10" i="7" l="1"/>
  <c r="F30" i="16" s="1"/>
  <c r="M20" i="7"/>
  <c r="F31" i="16" s="1"/>
  <c r="K20" i="7"/>
  <c r="D31" i="16" s="1"/>
  <c r="J10" i="7"/>
  <c r="C30" i="16" s="1"/>
  <c r="L10" i="7"/>
  <c r="E30" i="16" s="1"/>
  <c r="J20" i="7"/>
  <c r="C31" i="16" s="1"/>
  <c r="L20" i="7"/>
  <c r="E31" i="16" s="1"/>
  <c r="K10" i="7"/>
  <c r="D30" i="16" s="1"/>
  <c r="K5" i="6"/>
  <c r="K7" i="6"/>
  <c r="K9" i="6"/>
  <c r="M17" i="6"/>
  <c r="M19" i="6"/>
  <c r="M25" i="6"/>
  <c r="M27" i="6"/>
  <c r="M29" i="6"/>
  <c r="L35" i="6"/>
  <c r="L37" i="6"/>
  <c r="L39" i="6"/>
  <c r="K45" i="6"/>
  <c r="K47" i="6"/>
  <c r="K49" i="6"/>
  <c r="J55" i="6"/>
  <c r="J57" i="6"/>
  <c r="J59" i="6"/>
  <c r="M35" i="6"/>
  <c r="L47" i="6"/>
  <c r="K57" i="6"/>
  <c r="L14" i="6"/>
  <c r="L18" i="6"/>
  <c r="L30" i="6"/>
  <c r="K40" i="6"/>
  <c r="J50" i="6"/>
  <c r="M57" i="6"/>
  <c r="K48" i="6"/>
  <c r="K50" i="6"/>
  <c r="J60" i="6"/>
  <c r="M38" i="6"/>
  <c r="K58" i="6"/>
  <c r="L19" i="6"/>
  <c r="K37" i="6"/>
  <c r="J49" i="6"/>
  <c r="L5" i="6"/>
  <c r="L7" i="6"/>
  <c r="L9" i="6"/>
  <c r="J14" i="6"/>
  <c r="J15" i="6"/>
  <c r="J16" i="6"/>
  <c r="J18" i="6"/>
  <c r="J20" i="6"/>
  <c r="J26" i="6"/>
  <c r="J28" i="6"/>
  <c r="J30" i="6"/>
  <c r="M37" i="6"/>
  <c r="M39" i="6"/>
  <c r="L45" i="6"/>
  <c r="L49" i="6"/>
  <c r="K55" i="6"/>
  <c r="K59" i="6"/>
  <c r="L15" i="6"/>
  <c r="L16" i="6"/>
  <c r="L20" i="6"/>
  <c r="L26" i="6"/>
  <c r="L28" i="6"/>
  <c r="K36" i="6"/>
  <c r="J48" i="6"/>
  <c r="M55" i="6"/>
  <c r="M59" i="6"/>
  <c r="K46" i="6"/>
  <c r="J56" i="6"/>
  <c r="J29" i="6"/>
  <c r="L50" i="6"/>
  <c r="K60" i="6"/>
  <c r="M8" i="6"/>
  <c r="K19" i="6"/>
  <c r="J35" i="6"/>
  <c r="J37" i="6"/>
  <c r="J39" i="6"/>
  <c r="M46" i="6"/>
  <c r="M50" i="6"/>
  <c r="L60" i="6"/>
  <c r="J5" i="6"/>
  <c r="L25" i="6"/>
  <c r="J47" i="6"/>
  <c r="M60" i="6"/>
  <c r="M5" i="6"/>
  <c r="M7" i="6"/>
  <c r="M9" i="6"/>
  <c r="K14" i="6"/>
  <c r="K15" i="6"/>
  <c r="K16" i="6"/>
  <c r="K18" i="6"/>
  <c r="K20" i="6"/>
  <c r="K26" i="6"/>
  <c r="K28" i="6"/>
  <c r="K30" i="6"/>
  <c r="J36" i="6"/>
  <c r="J38" i="6"/>
  <c r="J40" i="6"/>
  <c r="M45" i="6"/>
  <c r="M47" i="6"/>
  <c r="M49" i="6"/>
  <c r="L55" i="6"/>
  <c r="L57" i="6"/>
  <c r="L59" i="6"/>
  <c r="K38" i="6"/>
  <c r="J58" i="6"/>
  <c r="J19" i="6"/>
  <c r="K27" i="6"/>
  <c r="J9" i="6"/>
  <c r="L27" i="6"/>
  <c r="K39" i="6"/>
  <c r="M58" i="6"/>
  <c r="J6" i="6"/>
  <c r="J8" i="6"/>
  <c r="J46" i="6"/>
  <c r="J25" i="6"/>
  <c r="M36" i="6"/>
  <c r="M40" i="6"/>
  <c r="L48" i="6"/>
  <c r="K56" i="6"/>
  <c r="M4" i="6"/>
  <c r="L17" i="6"/>
  <c r="L29" i="6"/>
  <c r="J45" i="6"/>
  <c r="M56" i="6"/>
  <c r="K4" i="6"/>
  <c r="K6" i="6"/>
  <c r="K8" i="6"/>
  <c r="M14" i="6"/>
  <c r="M15" i="6"/>
  <c r="M16" i="6"/>
  <c r="M18" i="6"/>
  <c r="M26" i="6"/>
  <c r="M28" i="6"/>
  <c r="M30" i="6"/>
  <c r="L36" i="6"/>
  <c r="L38" i="6"/>
  <c r="L40" i="6"/>
  <c r="L4" i="6"/>
  <c r="L6" i="6"/>
  <c r="L8" i="6"/>
  <c r="J17" i="6"/>
  <c r="J27" i="6"/>
  <c r="L46" i="6"/>
  <c r="M6" i="6"/>
  <c r="K17" i="6"/>
  <c r="K25" i="6"/>
  <c r="K29" i="6"/>
  <c r="M48" i="6"/>
  <c r="L56" i="6"/>
  <c r="L58" i="6"/>
  <c r="J7" i="6"/>
  <c r="K35" i="6"/>
  <c r="AM15" i="6"/>
  <c r="AG15" i="6"/>
  <c r="P15" i="5"/>
  <c r="I16" i="5"/>
  <c r="P16" i="5" s="1"/>
  <c r="K16" i="5"/>
  <c r="K10" i="6" l="1"/>
  <c r="D32" i="16" s="1"/>
  <c r="J31" i="6"/>
  <c r="M10" i="6"/>
  <c r="F32" i="16" s="1"/>
  <c r="L31" i="6"/>
  <c r="M21" i="6"/>
  <c r="F33" i="16" s="1"/>
  <c r="J10" i="6"/>
  <c r="C32" i="16" s="1"/>
  <c r="J21" i="6"/>
  <c r="C33" i="16" s="1"/>
  <c r="M31" i="6"/>
  <c r="K31" i="6"/>
  <c r="L10" i="6"/>
  <c r="E32" i="16" s="1"/>
  <c r="K21" i="6"/>
  <c r="D33" i="16" s="1"/>
  <c r="L21" i="6"/>
  <c r="E33" i="16" s="1"/>
  <c r="M5" i="5"/>
  <c r="M7" i="5"/>
  <c r="M9" i="5"/>
  <c r="S18" i="5"/>
  <c r="S19" i="5"/>
  <c r="K4" i="5"/>
  <c r="K6" i="5"/>
  <c r="K8" i="5"/>
  <c r="S15" i="5"/>
  <c r="L4" i="5"/>
  <c r="L8" i="5"/>
  <c r="L5" i="5"/>
  <c r="L7" i="5"/>
  <c r="L9" i="5"/>
  <c r="S17" i="5"/>
  <c r="J4" i="5"/>
  <c r="J6" i="5"/>
  <c r="J8" i="5"/>
  <c r="S20" i="5"/>
  <c r="L6" i="5"/>
  <c r="M4" i="5"/>
  <c r="M6" i="5"/>
  <c r="M8" i="5"/>
  <c r="J5" i="5"/>
  <c r="J7" i="5"/>
  <c r="K5" i="5"/>
  <c r="K7" i="5"/>
  <c r="K9" i="5"/>
  <c r="S16" i="5"/>
  <c r="J10" i="5" l="1"/>
  <c r="C34" i="16" s="1"/>
  <c r="K10" i="5"/>
  <c r="D34" i="16" s="1"/>
  <c r="M10" i="5"/>
  <c r="F34" i="16" s="1"/>
  <c r="L10" i="5"/>
  <c r="E34" i="16" s="1"/>
  <c r="S21" i="5"/>
  <c r="K17" i="3"/>
  <c r="E5" i="3"/>
  <c r="J15" i="3" l="1"/>
  <c r="K7" i="3"/>
  <c r="M18" i="3"/>
  <c r="M16" i="3"/>
  <c r="M14" i="3"/>
  <c r="J7" i="3"/>
  <c r="J5" i="3"/>
  <c r="K18" i="3"/>
  <c r="K16" i="3"/>
  <c r="K14" i="3"/>
  <c r="L8" i="3"/>
  <c r="L6" i="3"/>
  <c r="M4" i="3"/>
  <c r="L4" i="3"/>
  <c r="L17" i="3"/>
  <c r="L15" i="3"/>
  <c r="L13" i="3"/>
  <c r="M7" i="3"/>
  <c r="M5" i="3"/>
  <c r="J4" i="3"/>
  <c r="K15" i="3"/>
  <c r="K13" i="3"/>
  <c r="L5" i="3"/>
  <c r="J17" i="3"/>
  <c r="J13" i="3"/>
  <c r="K5" i="3"/>
  <c r="L18" i="3"/>
  <c r="L16" i="3"/>
  <c r="L14" i="3"/>
  <c r="M8" i="3"/>
  <c r="M6" i="3"/>
  <c r="J18" i="3"/>
  <c r="J16" i="3"/>
  <c r="J14" i="3"/>
  <c r="K8" i="3"/>
  <c r="K6" i="3"/>
  <c r="M17" i="3"/>
  <c r="M15" i="3"/>
  <c r="M13" i="3"/>
  <c r="J8" i="3"/>
  <c r="J6" i="3"/>
  <c r="K4" i="3"/>
  <c r="L7" i="3"/>
  <c r="M19" i="3" l="1"/>
  <c r="F39" i="16" s="1"/>
  <c r="L9" i="3"/>
  <c r="E38" i="16" s="1"/>
  <c r="M9" i="3"/>
  <c r="F38" i="16" s="1"/>
  <c r="J9" i="3"/>
  <c r="C38" i="16" s="1"/>
  <c r="K9" i="3"/>
  <c r="D38" i="16" s="1"/>
  <c r="K19" i="3"/>
  <c r="D39" i="16" s="1"/>
  <c r="J19" i="3"/>
  <c r="C39" i="16" s="1"/>
  <c r="L19" i="3"/>
  <c r="E39" i="16" s="1"/>
  <c r="L5" i="2"/>
  <c r="L7" i="2"/>
  <c r="L9" i="2"/>
  <c r="K15" i="2"/>
  <c r="K17" i="2"/>
  <c r="K19" i="2"/>
  <c r="J25" i="2"/>
  <c r="J27" i="2"/>
  <c r="J29" i="2"/>
  <c r="M34" i="2"/>
  <c r="M36" i="2"/>
  <c r="M38" i="2"/>
  <c r="L44" i="2"/>
  <c r="L46" i="2"/>
  <c r="L48" i="2"/>
  <c r="K54" i="2"/>
  <c r="K56" i="2"/>
  <c r="K58" i="2"/>
  <c r="K6" i="2"/>
  <c r="J18" i="2"/>
  <c r="M25" i="2"/>
  <c r="M27" i="2"/>
  <c r="M29" i="2"/>
  <c r="L35" i="2"/>
  <c r="L37" i="2"/>
  <c r="L39" i="2"/>
  <c r="K45" i="2"/>
  <c r="K47" i="2"/>
  <c r="J55" i="2"/>
  <c r="J57" i="2"/>
  <c r="L4" i="2"/>
  <c r="L8" i="2"/>
  <c r="K18" i="2"/>
  <c r="J26" i="2"/>
  <c r="M6" i="2"/>
  <c r="L18" i="2"/>
  <c r="J34" i="2"/>
  <c r="M45" i="2"/>
  <c r="M47" i="2"/>
  <c r="L55" i="2"/>
  <c r="J7" i="2"/>
  <c r="J9" i="2"/>
  <c r="M14" i="2"/>
  <c r="M16" i="2"/>
  <c r="M18" i="2"/>
  <c r="L26" i="2"/>
  <c r="K34" i="2"/>
  <c r="J44" i="2"/>
  <c r="M55" i="2"/>
  <c r="M59" i="2"/>
  <c r="K5" i="2"/>
  <c r="K7" i="2"/>
  <c r="K9" i="2"/>
  <c r="J15" i="2"/>
  <c r="J17" i="2"/>
  <c r="J19" i="2"/>
  <c r="M24" i="2"/>
  <c r="M26" i="2"/>
  <c r="M28" i="2"/>
  <c r="L34" i="2"/>
  <c r="L36" i="2"/>
  <c r="L38" i="2"/>
  <c r="K44" i="2"/>
  <c r="K46" i="2"/>
  <c r="K48" i="2"/>
  <c r="J54" i="2"/>
  <c r="J56" i="2"/>
  <c r="J58" i="2"/>
  <c r="M5" i="2"/>
  <c r="M7" i="2"/>
  <c r="M9" i="2"/>
  <c r="L15" i="2"/>
  <c r="L17" i="2"/>
  <c r="L19" i="2"/>
  <c r="K25" i="2"/>
  <c r="K27" i="2"/>
  <c r="K29" i="2"/>
  <c r="J35" i="2"/>
  <c r="J37" i="2"/>
  <c r="J39" i="2"/>
  <c r="M44" i="2"/>
  <c r="M46" i="2"/>
  <c r="M48" i="2"/>
  <c r="L54" i="2"/>
  <c r="L56" i="2"/>
  <c r="L58" i="2"/>
  <c r="J4" i="2"/>
  <c r="J6" i="2"/>
  <c r="J8" i="2"/>
  <c r="M15" i="2"/>
  <c r="M17" i="2"/>
  <c r="M19" i="2"/>
  <c r="L25" i="2"/>
  <c r="L27" i="2"/>
  <c r="L29" i="2"/>
  <c r="K35" i="2"/>
  <c r="K37" i="2"/>
  <c r="K39" i="2"/>
  <c r="J45" i="2"/>
  <c r="J47" i="2"/>
  <c r="J49" i="2"/>
  <c r="M54" i="2"/>
  <c r="M56" i="2"/>
  <c r="M58" i="2"/>
  <c r="K4" i="2"/>
  <c r="K8" i="2"/>
  <c r="J14" i="2"/>
  <c r="J16" i="2"/>
  <c r="K49" i="2"/>
  <c r="J59" i="2"/>
  <c r="L6" i="2"/>
  <c r="K14" i="2"/>
  <c r="K20" i="2" s="1"/>
  <c r="D41" i="16" s="1"/>
  <c r="K16" i="2"/>
  <c r="J24" i="2"/>
  <c r="J28" i="2"/>
  <c r="M35" i="2"/>
  <c r="M37" i="2"/>
  <c r="M39" i="2"/>
  <c r="L45" i="2"/>
  <c r="L47" i="2"/>
  <c r="L49" i="2"/>
  <c r="K55" i="2"/>
  <c r="K57" i="2"/>
  <c r="K59" i="2"/>
  <c r="M4" i="2"/>
  <c r="M8" i="2"/>
  <c r="L14" i="2"/>
  <c r="L16" i="2"/>
  <c r="K24" i="2"/>
  <c r="K26" i="2"/>
  <c r="K28" i="2"/>
  <c r="J36" i="2"/>
  <c r="J38" i="2"/>
  <c r="M49" i="2"/>
  <c r="L57" i="2"/>
  <c r="L59" i="2"/>
  <c r="J5" i="2"/>
  <c r="L24" i="2"/>
  <c r="L28" i="2"/>
  <c r="K36" i="2"/>
  <c r="K38" i="2"/>
  <c r="J46" i="2"/>
  <c r="J48" i="2"/>
  <c r="M57" i="2"/>
  <c r="E4" i="1"/>
  <c r="E14" i="1"/>
  <c r="K10" i="2" l="1"/>
  <c r="D40" i="16" s="1"/>
  <c r="L20" i="2"/>
  <c r="E41" i="16" s="1"/>
  <c r="J10" i="2"/>
  <c r="C40" i="16" s="1"/>
  <c r="L10" i="2"/>
  <c r="E40" i="16" s="1"/>
  <c r="M10" i="2"/>
  <c r="F40" i="16" s="1"/>
  <c r="J20" i="2"/>
  <c r="C41" i="16" s="1"/>
  <c r="M20" i="2"/>
  <c r="F41" i="16" s="1"/>
  <c r="L30" i="2"/>
  <c r="E42" i="16" s="1"/>
  <c r="J30" i="2"/>
  <c r="C42" i="16" s="1"/>
  <c r="K30" i="2"/>
  <c r="D42" i="16" s="1"/>
  <c r="M30" i="2"/>
  <c r="F42" i="16" s="1"/>
  <c r="M16" i="1" l="1"/>
  <c r="J9" i="1"/>
  <c r="J5" i="1"/>
  <c r="L16" i="1"/>
  <c r="M8" i="1"/>
  <c r="M4" i="1"/>
  <c r="K16" i="1"/>
  <c r="L4" i="1"/>
  <c r="M15" i="1"/>
  <c r="J4" i="1"/>
  <c r="J18" i="1"/>
  <c r="L8" i="1"/>
  <c r="J16" i="1"/>
  <c r="K8" i="1"/>
  <c r="K4" i="1"/>
  <c r="M19" i="1"/>
  <c r="J8" i="1"/>
  <c r="J14" i="1"/>
  <c r="M5" i="1"/>
  <c r="L5" i="1"/>
  <c r="L19" i="1"/>
  <c r="L15" i="1"/>
  <c r="M7" i="1"/>
  <c r="K19" i="1"/>
  <c r="K15" i="1"/>
  <c r="L7" i="1"/>
  <c r="K6" i="1"/>
  <c r="M17" i="1"/>
  <c r="M9" i="1"/>
  <c r="K17" i="1"/>
  <c r="J19" i="1"/>
  <c r="J15" i="1"/>
  <c r="K7" i="1"/>
  <c r="J17" i="1"/>
  <c r="M18" i="1"/>
  <c r="M14" i="1"/>
  <c r="J7" i="1"/>
  <c r="L6" i="1"/>
  <c r="K9" i="1"/>
  <c r="L18" i="1"/>
  <c r="L14" i="1"/>
  <c r="M6" i="1"/>
  <c r="K18" i="1"/>
  <c r="K14" i="1"/>
  <c r="L9" i="1"/>
  <c r="J6" i="1"/>
  <c r="L17" i="1"/>
  <c r="K5" i="1"/>
  <c r="L10" i="1" l="1"/>
  <c r="E43" i="16" s="1"/>
  <c r="D3" i="19" s="1" a="1"/>
  <c r="D3" i="19" s="1"/>
  <c r="K10" i="1"/>
  <c r="D43" i="16" s="1"/>
  <c r="C3" i="19" s="1" a="1"/>
  <c r="C3" i="19" s="1"/>
  <c r="M10" i="1"/>
  <c r="F43" i="16" s="1"/>
  <c r="E3" i="19" s="1" a="1"/>
  <c r="E3" i="19" s="1"/>
  <c r="M20" i="1"/>
  <c r="F44" i="16" s="1"/>
  <c r="E4" i="19" s="1" a="1"/>
  <c r="E4" i="19" s="1"/>
  <c r="J10" i="1"/>
  <c r="C43" i="16" s="1"/>
  <c r="B3" i="19" s="1" a="1"/>
  <c r="B3" i="19" s="1"/>
  <c r="K20" i="1"/>
  <c r="D44" i="16" s="1"/>
  <c r="C4" i="19" s="1" a="1"/>
  <c r="C4" i="19" s="1"/>
  <c r="J20" i="1"/>
  <c r="C44" i="16" s="1"/>
  <c r="B4" i="19" s="1" a="1"/>
  <c r="B4" i="19" s="1"/>
  <c r="L20" i="1"/>
  <c r="E44" i="16" s="1"/>
  <c r="D4" i="19" s="1" a="1"/>
  <c r="D4" i="1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<sst xmlns="http://schemas.openxmlformats.org/spreadsheetml/2006/main" count="1665" uniqueCount="263">
  <si>
    <t>Date</t>
  </si>
  <si>
    <t>Initials</t>
  </si>
  <si>
    <t>Edit</t>
  </si>
  <si>
    <t>SH</t>
  </si>
  <si>
    <t>Added loading for Summerbrooke and Capital City CC in WAKU</t>
  </si>
  <si>
    <t xml:space="preserve">UTF Golf Course NSILT Calculation Template
This template calculates the loading to surface from golf courses. Calculations for loading are the same as previous NSILT. If a course has closed down, it's loading was removed from the estimates.
How to use this workbook: Select basin of interest under the "Basin Selection" worksheet. Golf course loading for the selected basin will be populated in the "4d - UTF - Golf Courses" workbook, totaled for recharge type and by county. 
Worksheets:
Basin Selection - Select basin of interest from dropdown in this workbook
4d - UTF - Golf Courses - Summary of data used to populate the NSILT template
Hidden_Dropdowns - Information used to populate drop down options in template
Loading Summary - Summary of golf course loading for all basins
Basin Workbooks - Summary of loading from golf courses within basin as calculated in previous NSILT
</t>
  </si>
  <si>
    <t>Basin:</t>
  </si>
  <si>
    <t>Silver Springs</t>
  </si>
  <si>
    <t>Name</t>
  </si>
  <si>
    <t>County 1:</t>
  </si>
  <si>
    <t>County 2:</t>
  </si>
  <si>
    <t>County 3:</t>
  </si>
  <si>
    <t>County 4:</t>
  </si>
  <si>
    <t>County 5:</t>
  </si>
  <si>
    <t>County 6:</t>
  </si>
  <si>
    <t>County</t>
  </si>
  <si>
    <t>High</t>
  </si>
  <si>
    <t>Medium</t>
  </si>
  <si>
    <t>Low</t>
  </si>
  <si>
    <t>Discharge</t>
  </si>
  <si>
    <t>Chassahowitzka Spring Group</t>
  </si>
  <si>
    <t>DeLeon Spring</t>
  </si>
  <si>
    <t>Devil's Ear Spring</t>
  </si>
  <si>
    <t>Falmouth Spring</t>
  </si>
  <si>
    <t>Fanning Springs and Manatee Spring</t>
  </si>
  <si>
    <t>Gemini Springs</t>
  </si>
  <si>
    <t>Homosassa Spring Group</t>
  </si>
  <si>
    <t>Hornsby Spring</t>
  </si>
  <si>
    <t>Ichetucknee Spring Group</t>
  </si>
  <si>
    <t>Jackson Blue Spring</t>
  </si>
  <si>
    <t>Kings Bay</t>
  </si>
  <si>
    <t>Madison Blue Spring</t>
  </si>
  <si>
    <t>Rainbow Spring Group</t>
  </si>
  <si>
    <t>Volusia Blue Spring</t>
  </si>
  <si>
    <t>Wacissa Spring Group</t>
  </si>
  <si>
    <t>Wakulla Spring</t>
  </si>
  <si>
    <t>Weeki Wachee Spring Group</t>
  </si>
  <si>
    <t>Wekiwa Spring</t>
  </si>
  <si>
    <t>Citrus</t>
  </si>
  <si>
    <t>Volusia</t>
  </si>
  <si>
    <t>Alachua</t>
  </si>
  <si>
    <t>Columbia</t>
  </si>
  <si>
    <t>Dixie</t>
  </si>
  <si>
    <t>Lake</t>
  </si>
  <si>
    <t>Jackson</t>
  </si>
  <si>
    <t>Hamilton</t>
  </si>
  <si>
    <t>Levy</t>
  </si>
  <si>
    <t>Jefferson</t>
  </si>
  <si>
    <t>Gadsden</t>
  </si>
  <si>
    <t>Hernando</t>
  </si>
  <si>
    <t>Orange</t>
  </si>
  <si>
    <t>-</t>
  </si>
  <si>
    <t>Gilchrist</t>
  </si>
  <si>
    <t>Seminole</t>
  </si>
  <si>
    <t>Suwannee</t>
  </si>
  <si>
    <t>Madison</t>
  </si>
  <si>
    <t>Marion</t>
  </si>
  <si>
    <t>Pasco</t>
  </si>
  <si>
    <t>Lafayette</t>
  </si>
  <si>
    <t>Union</t>
  </si>
  <si>
    <t>Leon</t>
  </si>
  <si>
    <t>Putnam</t>
  </si>
  <si>
    <t>Wakulla</t>
  </si>
  <si>
    <t>Sumter</t>
  </si>
  <si>
    <t>Taylor</t>
  </si>
  <si>
    <t>Springshed</t>
  </si>
  <si>
    <t xml:space="preserve">Golf Course </t>
  </si>
  <si>
    <t>Contact</t>
  </si>
  <si>
    <t>Regional Rate or Site Specific Rate?</t>
  </si>
  <si>
    <t>Total Area</t>
  </si>
  <si>
    <t>Land Area (Ac)</t>
  </si>
  <si>
    <t>N Input (lb-N/yr)</t>
  </si>
  <si>
    <t>Regional Golf Course Rates</t>
  </si>
  <si>
    <t>Application Rate</t>
  </si>
  <si>
    <t>lb-N/ac</t>
  </si>
  <si>
    <t>Stoneybrook West</t>
  </si>
  <si>
    <t>% fertilized</t>
  </si>
  <si>
    <t>Sweetwater Golf &amp; Country Club</t>
  </si>
  <si>
    <t>West Orange Country Club</t>
  </si>
  <si>
    <t>Include Site Specific Rate Calculation Tables Below</t>
  </si>
  <si>
    <t>Lake Orlando Golf Club</t>
  </si>
  <si>
    <t>Highland/Lake/Grove Courses At Errol Estate Country Club</t>
  </si>
  <si>
    <t>Forest Lake Golf Club</t>
  </si>
  <si>
    <t>Zellwood Station Country Club</t>
  </si>
  <si>
    <t>Windermere Country Club</t>
  </si>
  <si>
    <t>Crooked Cat/Tooth Courses At Oc National Golf Center</t>
  </si>
  <si>
    <t>North/South/West Courses At Rock Springs Ridge Golf Club</t>
  </si>
  <si>
    <t>Wekiva Golf Club</t>
  </si>
  <si>
    <t>Links At 434</t>
  </si>
  <si>
    <t>Weeki Wachee</t>
  </si>
  <si>
    <t>Hernando Oaks Golf and Country Club</t>
  </si>
  <si>
    <t>Oak Hills Golf Club</t>
  </si>
  <si>
    <t>Rivard Golf Club</t>
  </si>
  <si>
    <t>Seven Hills Golfers Club</t>
  </si>
  <si>
    <t>Silverthorn Country Club</t>
  </si>
  <si>
    <t>Southern Hills Plantation Club</t>
  </si>
  <si>
    <t>Spring Hill Golf and Country Club</t>
  </si>
  <si>
    <t xml:space="preserve">Site Specific Rate Calculations </t>
  </si>
  <si>
    <t>Fairways</t>
  </si>
  <si>
    <t>Application Rates in lb-N/ac</t>
  </si>
  <si>
    <t>Rough</t>
  </si>
  <si>
    <t>Greens</t>
  </si>
  <si>
    <t>Tees</t>
  </si>
  <si>
    <t>Brookridge Country Club</t>
  </si>
  <si>
    <t>Total area in Chass was 92</t>
  </si>
  <si>
    <t>Glen Lakes Golf and Country Club</t>
  </si>
  <si>
    <t>Heather Golf and Country Club</t>
  </si>
  <si>
    <t>High Point Golf Club</t>
  </si>
  <si>
    <t>Timber Pines Country Club</t>
  </si>
  <si>
    <t>Not sure how these number relate to the break out numbers, some add up and some don’t</t>
  </si>
  <si>
    <t>Travelers Rest RV Resort and Golf Course</t>
  </si>
  <si>
    <t>Aripeka Springshed</t>
  </si>
  <si>
    <t>Heritage Pines Community</t>
  </si>
  <si>
    <t>(727) 861-1645, (540)845-4820 John Burns, jburns234@yahoo.com</t>
  </si>
  <si>
    <t>Wakulla Springs</t>
  </si>
  <si>
    <t>Golf Course Study Rates</t>
  </si>
  <si>
    <t>Regional</t>
  </si>
  <si>
    <t>Southwood</t>
  </si>
  <si>
    <t>Summerbrooke</t>
  </si>
  <si>
    <t>Capital City</t>
  </si>
  <si>
    <t>Jack Gaiher</t>
  </si>
  <si>
    <t>Private Course/COT</t>
  </si>
  <si>
    <t>Killearn</t>
  </si>
  <si>
    <t>Detailed</t>
  </si>
  <si>
    <t>Total Acres</t>
  </si>
  <si>
    <t>App Rate</t>
  </si>
  <si>
    <t>Water</t>
  </si>
  <si>
    <t>Sand</t>
  </si>
  <si>
    <t>Other (nonFert)</t>
  </si>
  <si>
    <t>Total Fert AcresAcreage</t>
  </si>
  <si>
    <t>Percent Ac Fertilized</t>
  </si>
  <si>
    <t>N input (lb-N/yr)</t>
  </si>
  <si>
    <t>Avg App Rate</t>
  </si>
  <si>
    <t>Golden Eagle</t>
  </si>
  <si>
    <t>Course Name</t>
  </si>
  <si>
    <t>Confined</t>
  </si>
  <si>
    <t>SemiConfined</t>
  </si>
  <si>
    <t>Unconfined</t>
  </si>
  <si>
    <t>Hilaman</t>
  </si>
  <si>
    <t>GADSDEN</t>
  </si>
  <si>
    <t>THE GOLF CLUB QUINCY, QUINCY GOLF COURSE</t>
  </si>
  <si>
    <t>Tallahassee</t>
  </si>
  <si>
    <t>JAKE GAITHER GOLF COURSE</t>
  </si>
  <si>
    <t>HILAMAN PARK MUNICIPAL GOLF</t>
  </si>
  <si>
    <t>Total</t>
  </si>
  <si>
    <t>Wildwood</t>
  </si>
  <si>
    <t>Havana</t>
  </si>
  <si>
    <t>Quincy</t>
  </si>
  <si>
    <t>Wacissa Springs</t>
  </si>
  <si>
    <t>Jefferson Country Club</t>
  </si>
  <si>
    <t>Middle Suwannee</t>
  </si>
  <si>
    <t>Suwannee Country Club</t>
  </si>
  <si>
    <t>(386) 362-1147</t>
  </si>
  <si>
    <t>Fanning and Manatee</t>
  </si>
  <si>
    <t>Lower SUWA</t>
  </si>
  <si>
    <t>Chiefland Golf and County Club</t>
  </si>
  <si>
    <t>(352) 493-2375</t>
  </si>
  <si>
    <t>COUNTRY CLUB OCALA</t>
  </si>
  <si>
    <t>HARBOR HILLS COUNTRY CLUB</t>
  </si>
  <si>
    <t>LAKES LADY LAKE GOLF COURSE</t>
  </si>
  <si>
    <t>MEADOW/OAKS/SANCTUARY COURSES AT CLUB AT PENNBROOKE FAIRWAYS</t>
  </si>
  <si>
    <t>THE VILLAGES - CHULA VISTA</t>
  </si>
  <si>
    <t>THE VILLAGES - HILL TOP</t>
  </si>
  <si>
    <t>THE VILLAGES - MIRA MESA</t>
  </si>
  <si>
    <t>THE VILLAGES - ORANGE BLOSSOM HILLS</t>
  </si>
  <si>
    <t>THE VILLAGES - SILVER LAKE</t>
  </si>
  <si>
    <t>WATER OAK COUNTRY CLUB ESTATES</t>
  </si>
  <si>
    <t>BASELINE GOLF COURSE</t>
  </si>
  <si>
    <t>COUNTRY CLUB SILVER SPRINGS SHORES</t>
  </si>
  <si>
    <t>CREEK/LINKS/SPRUCE COURSES AT THE LINKS SPRUCE CREEK</t>
  </si>
  <si>
    <t>DEL WEBB`S SPRUCE CREEK</t>
  </si>
  <si>
    <t>HERITAGE/MASTER/MEMORIAL/CHAMPION AT SPRUCE CREEK CC</t>
  </si>
  <si>
    <t>LAKE DIAMOND GOLF COURSE</t>
  </si>
  <si>
    <t>ROLLING GREENS EXECUTIVE GOLF COMMUNITY</t>
  </si>
  <si>
    <t>SOUTH/NORTH/EAST AT PINE OAKS</t>
  </si>
  <si>
    <t>STONECREST GOLF COURSE</t>
  </si>
  <si>
    <t>THE GOLF CLUB OCALA</t>
  </si>
  <si>
    <t>THE VILLAGES - AMBERWOOD</t>
  </si>
  <si>
    <t>THE VILLAGES - BRIARWOOD</t>
  </si>
  <si>
    <t>GRAND LAKE RV AND GOLF</t>
  </si>
  <si>
    <t>THE VILLAGES - NANCY LOPEZ LEGACY</t>
  </si>
  <si>
    <t>CONTINENTAL COUNTRY CLUB</t>
  </si>
  <si>
    <t>MIONA LAKE GOLF CLUB</t>
  </si>
  <si>
    <t>THE VILLAGES - BACALL</t>
  </si>
  <si>
    <t>THE VILLAGES - BELMONT</t>
  </si>
  <si>
    <t>THE VILLAGES - BOGART</t>
  </si>
  <si>
    <t>THE VILLAGES - CANE GARDEN</t>
  </si>
  <si>
    <t>THE VILLAGES - DE LA VISTA</t>
  </si>
  <si>
    <t>THE VILLAGES - EL SANTIAGO</t>
  </si>
  <si>
    <t>THE VILLAGES - HACIENDA HILLS</t>
  </si>
  <si>
    <t>THE VILLAGES - HAWKES BAY</t>
  </si>
  <si>
    <t>THE VILLAGES - HERON</t>
  </si>
  <si>
    <t>THE VILLAGES - MALLORY HILL</t>
  </si>
  <si>
    <t>THE VILLAGES - PALMER LEGENDS</t>
  </si>
  <si>
    <t>THE VILLAGES - PELICAN</t>
  </si>
  <si>
    <t>THE VILLAGES - PIMLICO</t>
  </si>
  <si>
    <t>THE VILLAGES - ROOSEVELT</t>
  </si>
  <si>
    <t>THE VILLAGES - SADDLEBROOK</t>
  </si>
  <si>
    <t>THE VILLAGES - SANDHILL</t>
  </si>
  <si>
    <t>THE VILLAGES - TRUMAN</t>
  </si>
  <si>
    <t>THE VILLAGES - TURTLE MOUND</t>
  </si>
  <si>
    <t>THE VILLAGES -TIERRA DEL SOL</t>
  </si>
  <si>
    <t>THE VILLAGES - GLENVIEW</t>
  </si>
  <si>
    <t>THE VILLAGES - HAVANA</t>
  </si>
  <si>
    <t>Ichetucknee</t>
  </si>
  <si>
    <t>THE COUNTRY CLUB AT LAKE CITY</t>
  </si>
  <si>
    <t>CREEKS/DUNES/PONDS COURSES AT QUAIL HEIGHTS COUNTRY CLUB</t>
  </si>
  <si>
    <t>Turkey Creek Golf and Country</t>
  </si>
  <si>
    <t>WILLISTON HIGHLANDS GOLF &amp; COUNTRY CLUB</t>
  </si>
  <si>
    <t>GOLDEN OCALA GOLF AND EQUESTRIAN CLUB</t>
  </si>
  <si>
    <t>JULLIETTE FALLS GOLF COURSE</t>
  </si>
  <si>
    <t>LINKS/TORTOISE/HARE COURSES AT ON TOP THE WORLD</t>
  </si>
  <si>
    <t>CANDLER HILLS GOLF COURSE</t>
  </si>
  <si>
    <t>RAINBOW`S END GOLF COURSE</t>
  </si>
  <si>
    <t>GOLDEN HILLS COUNTRY CLUB</t>
  </si>
  <si>
    <t>OAK RUN GOLF &amp; COUNTRY CLUB</t>
  </si>
  <si>
    <t>OCALA PALMS GOLF COURSE</t>
  </si>
  <si>
    <t>ROYAL OAKS GOLF CLUB</t>
  </si>
  <si>
    <t>STONE CREEK GOLF CLUB</t>
  </si>
  <si>
    <t>Citrus Hills</t>
  </si>
  <si>
    <t>Citrus Springs</t>
  </si>
  <si>
    <t>Skyview</t>
  </si>
  <si>
    <t>Twisted Oaks</t>
  </si>
  <si>
    <t>Plantation Inn</t>
  </si>
  <si>
    <t>Pine Ridge</t>
  </si>
  <si>
    <t xml:space="preserve">Has site specific data (see below) but does not look to be used in 2018 NSILT calculations </t>
  </si>
  <si>
    <t>Black Diamond</t>
  </si>
  <si>
    <t xml:space="preserve">Lakeside </t>
  </si>
  <si>
    <t>Seven Rivers</t>
  </si>
  <si>
    <t xml:space="preserve">2018 NSILT also has water and sand categories that don't look to be included in any of the calculations </t>
  </si>
  <si>
    <t>Sugarmill Woods Country Club</t>
  </si>
  <si>
    <t>(352) 382-3838</t>
  </si>
  <si>
    <t>In both Homosassa and Chass</t>
  </si>
  <si>
    <t>Inverness Golf and Country Club</t>
  </si>
  <si>
    <t>352-726-2583; igcc@tampabay.rr.com</t>
  </si>
  <si>
    <t>Point O'Woods Golf Club</t>
  </si>
  <si>
    <t xml:space="preserve">352-726-3113; pgolfclub@tampabay.rr.com </t>
  </si>
  <si>
    <t>Brooksville Country Club</t>
  </si>
  <si>
    <t>Was in Chass in 2018 NSILT but is located in Homosassa Springshed</t>
  </si>
  <si>
    <t>HEATHROW COUNTRY CLUB</t>
  </si>
  <si>
    <t>MAYFAIR COUNTRY CLUB</t>
  </si>
  <si>
    <t>TIMACUAN GOLF &amp; COUNTRY CLUB</t>
  </si>
  <si>
    <t>DEBARY GOLF AND COUNTRY CLUB</t>
  </si>
  <si>
    <t>GLEN ABBEY GOLF CLUB</t>
  </si>
  <si>
    <t>CYPRESS/OAK/PINE COURSES AT SUGARMILL WOODS COUNTRY CLUB</t>
  </si>
  <si>
    <t>SOUTHERN WOODS GOLF CLUB (now Citrus National Golf Club)</t>
  </si>
  <si>
    <t>Managed by Sugarmill Country Club Group</t>
  </si>
  <si>
    <t>Was split between Homosassa and Chass in 2018 NSILT, but is located in Chass Springshed</t>
  </si>
  <si>
    <t>Sweet Swing Driving Range</t>
  </si>
  <si>
    <t>Temporarily closed for reno</t>
  </si>
  <si>
    <t>PAR 3/PINE BARRENS/ROLLING OAK COURSES AT WORLD WOODS (Now Cabot Citrus Farms Golf Club)</t>
  </si>
  <si>
    <t>info@cabotcitrusfarms.com</t>
  </si>
  <si>
    <t>Closed Courses</t>
  </si>
  <si>
    <t>Deland Country Club</t>
  </si>
  <si>
    <t>Sandhill Golf Course</t>
  </si>
  <si>
    <t>DeBary Golf and Country Club</t>
  </si>
  <si>
    <t>386-668-1705; Justin Autrey</t>
  </si>
  <si>
    <t>Deltona Hills Golf &amp; Country Club</t>
  </si>
  <si>
    <t>386-789-4911 ; Pete Webb; info@thedeltonaclub.com</t>
  </si>
  <si>
    <t>Glen Abbey Golf Course</t>
  </si>
  <si>
    <t>386-668-4336; Mr. Nejstedt; glenabbeygc@yahoo.com</t>
  </si>
  <si>
    <t>Victoria Hills Golf Course</t>
  </si>
  <si>
    <t>386-738-6000; Jimmy Lawrence; jlawrence@hamptongolfclub.com; mpayne@hamptongolfclubs.com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</si>
</sst>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,##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F0000"/>
      <name val="Calibri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charset val="1"/>
    </font>
    <font>
      <sz val="11"/>
      <color rgb="FF000000"/>
      <name val="Calibri"/>
      <family val="2"/>
      <scheme val="minor"/>
    </font>
    <font>
      <sz val="11"/>
      <color rgb="FFED7D3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8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87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4" fillId="0" borderId="2" xfId="0" applyFont="1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4" fontId="3" fillId="0" borderId="5" xfId="1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64" fontId="3" fillId="2" borderId="7" xfId="1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164" fontId="0" fillId="3" borderId="0" xfId="1" applyNumberFormat="1" applyFont="1" applyFill="1" applyBorder="1"/>
    <xf numFmtId="164" fontId="0" fillId="0" borderId="5" xfId="1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9" fontId="0" fillId="0" borderId="9" xfId="2" applyFont="1" applyBorder="1" applyAlignment="1">
      <alignment horizontal="center"/>
    </xf>
    <xf numFmtId="0" fontId="0" fillId="0" borderId="10" xfId="0" applyBorder="1"/>
    <xf numFmtId="0" fontId="2" fillId="0" borderId="0" xfId="0" applyFont="1"/>
    <xf numFmtId="0" fontId="0" fillId="2" borderId="11" xfId="0" applyFill="1" applyBorder="1"/>
    <xf numFmtId="0" fontId="0" fillId="2" borderId="12" xfId="0" applyFill="1" applyBorder="1" applyAlignment="1">
      <alignment wrapText="1"/>
    </xf>
    <xf numFmtId="0" fontId="0" fillId="2" borderId="12" xfId="0" applyFill="1" applyBorder="1"/>
    <xf numFmtId="39" fontId="0" fillId="2" borderId="12" xfId="1" applyNumberFormat="1" applyFont="1" applyFill="1" applyBorder="1" applyAlignment="1">
      <alignment horizontal="center"/>
    </xf>
    <xf numFmtId="164" fontId="0" fillId="2" borderId="12" xfId="1" applyNumberFormat="1" applyFont="1" applyFill="1" applyBorder="1"/>
    <xf numFmtId="164" fontId="0" fillId="3" borderId="9" xfId="1" applyNumberFormat="1" applyFont="1" applyFill="1" applyBorder="1"/>
    <xf numFmtId="164" fontId="0" fillId="0" borderId="10" xfId="1" applyNumberFormat="1" applyFont="1" applyBorder="1" applyAlignment="1">
      <alignment horizontal="center"/>
    </xf>
    <xf numFmtId="164" fontId="0" fillId="0" borderId="0" xfId="1" applyNumberFormat="1" applyFont="1"/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165" fontId="3" fillId="2" borderId="7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65" fontId="5" fillId="2" borderId="7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0" fillId="2" borderId="7" xfId="0" applyFill="1" applyBorder="1"/>
    <xf numFmtId="0" fontId="0" fillId="2" borderId="6" xfId="0" applyFill="1" applyBorder="1"/>
    <xf numFmtId="0" fontId="3" fillId="2" borderId="6" xfId="0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left" vertical="center"/>
    </xf>
    <xf numFmtId="2" fontId="0" fillId="2" borderId="7" xfId="0" applyNumberForma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3" fillId="0" borderId="15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9" xfId="0" applyBorder="1"/>
    <xf numFmtId="0" fontId="3" fillId="0" borderId="0" xfId="0" applyFont="1" applyAlignment="1">
      <alignment horizontal="left" vertical="center"/>
    </xf>
    <xf numFmtId="164" fontId="0" fillId="0" borderId="0" xfId="1" applyNumberFormat="1" applyFont="1" applyFill="1" applyBorder="1"/>
    <xf numFmtId="39" fontId="0" fillId="0" borderId="0" xfId="1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39" fontId="0" fillId="2" borderId="18" xfId="1" applyNumberFormat="1" applyFont="1" applyFill="1" applyBorder="1" applyAlignment="1">
      <alignment horizontal="center"/>
    </xf>
    <xf numFmtId="39" fontId="3" fillId="2" borderId="12" xfId="1" applyNumberFormat="1" applyFont="1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39" fontId="0" fillId="2" borderId="19" xfId="1" applyNumberFormat="1" applyFont="1" applyFill="1" applyBorder="1" applyAlignment="1">
      <alignment horizontal="center"/>
    </xf>
    <xf numFmtId="164" fontId="0" fillId="2" borderId="19" xfId="1" applyNumberFormat="1" applyFont="1" applyFill="1" applyBorder="1"/>
    <xf numFmtId="39" fontId="3" fillId="2" borderId="19" xfId="1" applyNumberFormat="1" applyFon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wrapText="1"/>
    </xf>
    <xf numFmtId="0" fontId="3" fillId="2" borderId="20" xfId="0" applyFont="1" applyFill="1" applyBorder="1" applyAlignment="1">
      <alignment horizontal="left"/>
    </xf>
    <xf numFmtId="164" fontId="0" fillId="5" borderId="21" xfId="1" applyNumberFormat="1" applyFont="1" applyFill="1" applyBorder="1"/>
    <xf numFmtId="164" fontId="0" fillId="5" borderId="22" xfId="1" applyNumberFormat="1" applyFont="1" applyFill="1" applyBorder="1"/>
    <xf numFmtId="164" fontId="0" fillId="5" borderId="23" xfId="1" applyNumberFormat="1" applyFont="1" applyFill="1" applyBorder="1"/>
    <xf numFmtId="164" fontId="0" fillId="5" borderId="18" xfId="1" applyNumberFormat="1" applyFont="1" applyFill="1" applyBorder="1"/>
    <xf numFmtId="9" fontId="0" fillId="5" borderId="24" xfId="2" applyFont="1" applyFill="1" applyBorder="1"/>
    <xf numFmtId="164" fontId="0" fillId="5" borderId="9" xfId="1" applyNumberFormat="1" applyFont="1" applyFill="1" applyBorder="1"/>
    <xf numFmtId="164" fontId="0" fillId="5" borderId="25" xfId="1" applyNumberFormat="1" applyFont="1" applyFill="1" applyBorder="1"/>
    <xf numFmtId="164" fontId="0" fillId="5" borderId="24" xfId="1" applyNumberFormat="1" applyFont="1" applyFill="1" applyBorder="1"/>
    <xf numFmtId="0" fontId="0" fillId="5" borderId="9" xfId="0" applyFill="1" applyBorder="1"/>
    <xf numFmtId="0" fontId="0" fillId="5" borderId="11" xfId="0" applyFill="1" applyBorder="1"/>
    <xf numFmtId="3" fontId="0" fillId="0" borderId="26" xfId="0" applyNumberFormat="1" applyBorder="1"/>
    <xf numFmtId="3" fontId="0" fillId="6" borderId="0" xfId="0" applyNumberFormat="1" applyFill="1"/>
    <xf numFmtId="9" fontId="0" fillId="0" borderId="27" xfId="2" applyFont="1" applyBorder="1"/>
    <xf numFmtId="3" fontId="0" fillId="0" borderId="16" xfId="0" applyNumberFormat="1" applyBorder="1"/>
    <xf numFmtId="3" fontId="0" fillId="7" borderId="28" xfId="0" applyNumberFormat="1" applyFill="1" applyBorder="1"/>
    <xf numFmtId="0" fontId="0" fillId="7" borderId="28" xfId="0" applyFill="1" applyBorder="1"/>
    <xf numFmtId="9" fontId="0" fillId="0" borderId="29" xfId="2" applyFont="1" applyBorder="1"/>
    <xf numFmtId="3" fontId="0" fillId="0" borderId="0" xfId="0" applyNumberFormat="1"/>
    <xf numFmtId="166" fontId="0" fillId="7" borderId="28" xfId="0" applyNumberFormat="1" applyFill="1" applyBorder="1"/>
    <xf numFmtId="9" fontId="0" fillId="0" borderId="30" xfId="2" applyFont="1" applyBorder="1"/>
    <xf numFmtId="3" fontId="0" fillId="0" borderId="31" xfId="0" applyNumberFormat="1" applyBorder="1"/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0" xfId="0" applyBorder="1"/>
    <xf numFmtId="0" fontId="0" fillId="0" borderId="31" xfId="0" applyBorder="1"/>
    <xf numFmtId="0" fontId="0" fillId="0" borderId="36" xfId="0" applyBorder="1"/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9" xfId="0" applyFont="1" applyBorder="1"/>
    <xf numFmtId="0" fontId="8" fillId="0" borderId="37" xfId="0" applyFon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3" fillId="0" borderId="39" xfId="0" applyFont="1" applyBorder="1"/>
    <xf numFmtId="0" fontId="0" fillId="0" borderId="42" xfId="0" applyBorder="1"/>
    <xf numFmtId="0" fontId="3" fillId="2" borderId="35" xfId="0" applyFont="1" applyFill="1" applyBorder="1" applyAlignment="1">
      <alignment horizontal="center" vertical="center"/>
    </xf>
    <xf numFmtId="164" fontId="0" fillId="2" borderId="7" xfId="1" applyNumberFormat="1" applyFont="1" applyFill="1" applyBorder="1"/>
    <xf numFmtId="39" fontId="0" fillId="2" borderId="35" xfId="1" applyNumberFormat="1" applyFont="1" applyFill="1" applyBorder="1" applyAlignment="1">
      <alignment horizontal="center"/>
    </xf>
    <xf numFmtId="0" fontId="0" fillId="2" borderId="7" xfId="0" applyFill="1" applyBorder="1" applyAlignment="1">
      <alignment wrapText="1"/>
    </xf>
    <xf numFmtId="164" fontId="1" fillId="2" borderId="7" xfId="1" applyNumberFormat="1" applyFont="1" applyFill="1" applyBorder="1"/>
    <xf numFmtId="164" fontId="0" fillId="5" borderId="43" xfId="1" applyNumberFormat="1" applyFont="1" applyFill="1" applyBorder="1"/>
    <xf numFmtId="0" fontId="0" fillId="5" borderId="23" xfId="0" applyFill="1" applyBorder="1"/>
    <xf numFmtId="3" fontId="0" fillId="6" borderId="5" xfId="0" applyNumberFormat="1" applyFill="1" applyBorder="1"/>
    <xf numFmtId="9" fontId="0" fillId="0" borderId="33" xfId="2" applyFont="1" applyBorder="1"/>
    <xf numFmtId="3" fontId="0" fillId="0" borderId="34" xfId="0" applyNumberFormat="1" applyBorder="1"/>
    <xf numFmtId="0" fontId="0" fillId="7" borderId="33" xfId="0" applyFill="1" applyBorder="1"/>
    <xf numFmtId="0" fontId="0" fillId="7" borderId="35" xfId="0" applyFill="1" applyBorder="1"/>
    <xf numFmtId="0" fontId="0" fillId="7" borderId="0" xfId="0" applyFill="1"/>
    <xf numFmtId="0" fontId="0" fillId="7" borderId="7" xfId="0" applyFill="1" applyBorder="1"/>
    <xf numFmtId="0" fontId="7" fillId="0" borderId="37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27" xfId="0" applyFont="1" applyBorder="1"/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1" fontId="3" fillId="2" borderId="12" xfId="1" applyNumberFormat="1" applyFont="1" applyFill="1" applyBorder="1" applyAlignment="1">
      <alignment horizontal="center"/>
    </xf>
    <xf numFmtId="39" fontId="0" fillId="0" borderId="0" xfId="1" applyNumberFormat="1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164" fontId="9" fillId="3" borderId="0" xfId="1" applyNumberFormat="1" applyFont="1" applyFill="1" applyBorder="1"/>
    <xf numFmtId="3" fontId="9" fillId="3" borderId="0" xfId="0" applyNumberFormat="1" applyFont="1" applyFill="1"/>
    <xf numFmtId="0" fontId="10" fillId="0" borderId="0" xfId="4"/>
    <xf numFmtId="164" fontId="0" fillId="0" borderId="0" xfId="0" applyNumberFormat="1"/>
    <xf numFmtId="0" fontId="6" fillId="4" borderId="1" xfId="3" applyBorder="1" applyAlignment="1">
      <alignment horizontal="center"/>
    </xf>
    <xf numFmtId="0" fontId="11" fillId="0" borderId="0" xfId="3" applyFont="1" applyFill="1"/>
    <xf numFmtId="0" fontId="9" fillId="0" borderId="0" xfId="3" applyFont="1" applyFill="1"/>
    <xf numFmtId="0" fontId="2" fillId="2" borderId="6" xfId="0" applyFont="1" applyFill="1" applyBorder="1"/>
    <xf numFmtId="164" fontId="4" fillId="2" borderId="7" xfId="1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64" fontId="2" fillId="2" borderId="7" xfId="1" applyNumberFormat="1" applyFont="1" applyFill="1" applyBorder="1"/>
    <xf numFmtId="164" fontId="2" fillId="3" borderId="0" xfId="1" applyNumberFormat="1" applyFont="1" applyFill="1" applyBorder="1"/>
    <xf numFmtId="164" fontId="2" fillId="0" borderId="5" xfId="1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 vertical="center"/>
    </xf>
    <xf numFmtId="1" fontId="4" fillId="2" borderId="7" xfId="0" applyNumberFormat="1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/>
    </xf>
    <xf numFmtId="37" fontId="4" fillId="2" borderId="12" xfId="1" applyNumberFormat="1" applyFont="1" applyFill="1" applyBorder="1" applyAlignment="1">
      <alignment horizontal="center"/>
    </xf>
    <xf numFmtId="164" fontId="2" fillId="2" borderId="12" xfId="1" applyNumberFormat="1" applyFont="1" applyFill="1" applyBorder="1"/>
    <xf numFmtId="39" fontId="2" fillId="2" borderId="12" xfId="1" applyNumberFormat="1" applyFont="1" applyFill="1" applyBorder="1" applyAlignment="1">
      <alignment horizontal="center"/>
    </xf>
    <xf numFmtId="164" fontId="2" fillId="3" borderId="9" xfId="1" applyNumberFormat="1" applyFont="1" applyFill="1" applyBorder="1"/>
    <xf numFmtId="164" fontId="2" fillId="0" borderId="10" xfId="1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1" fontId="4" fillId="2" borderId="7" xfId="1" applyNumberFormat="1" applyFont="1" applyFill="1" applyBorder="1" applyAlignment="1">
      <alignment horizontal="center" vertical="center"/>
    </xf>
    <xf numFmtId="0" fontId="12" fillId="0" borderId="0" xfId="0" applyFont="1"/>
    <xf numFmtId="164" fontId="13" fillId="2" borderId="7" xfId="5" applyNumberFormat="1" applyFill="1" applyBorder="1" applyAlignment="1">
      <alignment horizontal="left" vertical="center" wrapText="1"/>
    </xf>
    <xf numFmtId="14" fontId="0" fillId="0" borderId="0" xfId="0" applyNumberFormat="1"/>
    <xf numFmtId="0" fontId="0" fillId="0" borderId="0" xfId="0" applyFont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164" fontId="3" fillId="0" borderId="0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64" fontId="3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3" fillId="0" borderId="5" xfId="1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8" borderId="47" xfId="0" applyFill="1" applyBorder="1" applyAlignment="1">
      <alignment horizontal="center"/>
    </xf>
    <xf numFmtId="0" fontId="0" fillId="8" borderId="48" xfId="0" applyFill="1" applyBorder="1" applyAlignment="1">
      <alignment horizontal="center"/>
    </xf>
    <xf numFmtId="0" fontId="0" fillId="8" borderId="49" xfId="0" applyFill="1" applyBorder="1" applyAlignment="1">
      <alignment horizontal="center"/>
    </xf>
    <xf numFmtId="164" fontId="3" fillId="0" borderId="16" xfId="1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6">
    <cellStyle name="Bad" xfId="3" builtinId="27"/>
    <cellStyle name="Comma" xfId="1" builtinId="3"/>
    <cellStyle name="Hyperlink" xfId="5" builtinId="8"/>
    <cellStyle name="Normal" xfId="0" builtinId="0"/>
    <cellStyle name="Normal 2" xfId="4" xr:uid="{16B2D42A-AFDB-4E52-A129-A9FDA42BB0F1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cabotcitrusfarms.co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C0E9-5D9E-46D8-A9CA-2C12445B32BE}">
  <dimension ref="A1:C2"/>
  <sheetViews>
    <sheetView workbookViewId="0">
      <selection activeCell="A3" sqref="A3"/>
    </sheetView>
  </sheetViews>
  <sheetFormatPr defaultRowHeight="15"/>
  <cols>
    <col min="1" max="1" width="9.7109375" bestFit="1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s="150">
        <v>45320</v>
      </c>
      <c r="B2" t="s">
        <v>3</v>
      </c>
      <c r="C2" t="s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440E0-AA9A-4A41-B51D-A7D1A4CE0A98}">
  <dimension ref="A1:R59"/>
  <sheetViews>
    <sheetView workbookViewId="0">
      <selection activeCell="L4" sqref="L4"/>
    </sheetView>
  </sheetViews>
  <sheetFormatPr defaultRowHeight="15"/>
  <cols>
    <col min="1" max="1" width="20.85546875" bestFit="1" customWidth="1"/>
    <col min="2" max="2" width="21.5703125" bestFit="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148</v>
      </c>
      <c r="B1" s="1" t="s">
        <v>47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10" t="s">
        <v>149</v>
      </c>
      <c r="C4" s="11"/>
      <c r="D4" s="11" t="s">
        <v>116</v>
      </c>
      <c r="E4" s="12">
        <v>124</v>
      </c>
      <c r="F4" s="13"/>
      <c r="G4" s="13"/>
      <c r="H4" s="13">
        <v>124</v>
      </c>
      <c r="I4" s="13"/>
      <c r="J4" s="14">
        <f t="shared" ref="J4:M9" si="0">(F4*$Q$4)*$Q$3</f>
        <v>0</v>
      </c>
      <c r="K4" s="14">
        <f t="shared" si="0"/>
        <v>0</v>
      </c>
      <c r="L4" s="14">
        <f t="shared" si="0"/>
        <v>11883.168</v>
      </c>
      <c r="M4" s="15">
        <f t="shared" si="0"/>
        <v>0</v>
      </c>
      <c r="P4" s="16" t="s">
        <v>76</v>
      </c>
      <c r="Q4" s="17">
        <v>1</v>
      </c>
      <c r="R4" s="18"/>
    </row>
    <row r="5" spans="1:18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>
        <f>SUM(J4:J9)</f>
        <v>0</v>
      </c>
      <c r="K10" s="27">
        <f t="shared" ref="K10:M10" si="1">SUM(K4:K9)</f>
        <v>0</v>
      </c>
      <c r="L10" s="27">
        <f t="shared" si="1"/>
        <v>11883.168</v>
      </c>
      <c r="M10" s="27">
        <f t="shared" si="1"/>
        <v>0</v>
      </c>
    </row>
    <row r="11" spans="1:18">
      <c r="B11" s="1" t="s">
        <v>55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</row>
    <row r="12" spans="1:1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>
      <c r="B14" s="10"/>
      <c r="C14" s="11"/>
      <c r="D14" s="11"/>
      <c r="E14" s="12"/>
      <c r="F14" s="13"/>
      <c r="G14" s="13"/>
      <c r="H14" s="13"/>
      <c r="I14" s="13"/>
      <c r="J14" s="14">
        <f t="shared" ref="J14:M19" si="2">(F14*$Q$4)*$Q$3</f>
        <v>0</v>
      </c>
      <c r="K14" s="14">
        <f t="shared" si="2"/>
        <v>0</v>
      </c>
      <c r="L14" s="14">
        <f t="shared" si="2"/>
        <v>0</v>
      </c>
      <c r="M14" s="15">
        <f t="shared" si="2"/>
        <v>0</v>
      </c>
    </row>
    <row r="15" spans="1:18">
      <c r="B15" s="10"/>
      <c r="C15" s="11"/>
      <c r="D15" s="11"/>
      <c r="E15" s="12"/>
      <c r="F15" s="13"/>
      <c r="G15" s="13"/>
      <c r="H15" s="13"/>
      <c r="I15" s="13"/>
      <c r="J15" s="14">
        <f t="shared" si="2"/>
        <v>0</v>
      </c>
      <c r="K15" s="14">
        <f t="shared" si="2"/>
        <v>0</v>
      </c>
      <c r="L15" s="14">
        <f t="shared" si="2"/>
        <v>0</v>
      </c>
      <c r="M15" s="15">
        <f t="shared" si="2"/>
        <v>0</v>
      </c>
    </row>
    <row r="16" spans="1:18">
      <c r="B16" s="10"/>
      <c r="C16" s="11"/>
      <c r="D16" s="11"/>
      <c r="E16" s="12"/>
      <c r="F16" s="13"/>
      <c r="G16" s="13"/>
      <c r="H16" s="13"/>
      <c r="I16" s="13"/>
      <c r="J16" s="14">
        <f t="shared" si="2"/>
        <v>0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2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>
      <c r="B18" s="10"/>
      <c r="C18" s="11"/>
      <c r="D18" s="11"/>
      <c r="E18" s="12"/>
      <c r="F18" s="13"/>
      <c r="G18" s="13"/>
      <c r="H18" s="13"/>
      <c r="I18" s="13"/>
      <c r="J18" s="14">
        <f t="shared" si="2"/>
        <v>0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2:13" ht="15.75" thickBot="1">
      <c r="B19" s="20"/>
      <c r="C19" s="21"/>
      <c r="D19" s="21"/>
      <c r="E19" s="22"/>
      <c r="F19" s="23"/>
      <c r="G19" s="24"/>
      <c r="H19" s="24"/>
      <c r="I19" s="23"/>
      <c r="J19" s="25">
        <f t="shared" si="2"/>
        <v>0</v>
      </c>
      <c r="K19" s="25">
        <f t="shared" si="2"/>
        <v>0</v>
      </c>
      <c r="L19" s="25">
        <f t="shared" si="2"/>
        <v>0</v>
      </c>
      <c r="M19" s="26">
        <f t="shared" si="2"/>
        <v>0</v>
      </c>
    </row>
    <row r="20" spans="2:13" ht="15.75" thickBot="1">
      <c r="J20" s="125">
        <f>SUM(J14:J19)</f>
        <v>0</v>
      </c>
      <c r="K20" s="125">
        <f t="shared" ref="K20:M20" si="3">SUM(K14:K19)</f>
        <v>0</v>
      </c>
      <c r="L20" s="125">
        <f t="shared" si="3"/>
        <v>0</v>
      </c>
      <c r="M20" s="125">
        <f t="shared" si="3"/>
        <v>0</v>
      </c>
    </row>
    <row r="21" spans="2:13">
      <c r="B21" s="1">
        <v>0</v>
      </c>
      <c r="C21" s="2"/>
      <c r="D21" s="2"/>
      <c r="E21" s="2"/>
      <c r="F21" s="3"/>
      <c r="G21" s="3"/>
      <c r="H21" s="3"/>
      <c r="I21" s="2"/>
      <c r="J21" s="4"/>
      <c r="K21" s="4"/>
      <c r="L21" s="4"/>
      <c r="M21" s="5"/>
    </row>
    <row r="22" spans="2:13">
      <c r="B22" s="161" t="s">
        <v>66</v>
      </c>
      <c r="C22" s="162" t="s">
        <v>67</v>
      </c>
      <c r="D22" s="160" t="s">
        <v>68</v>
      </c>
      <c r="E22" s="163" t="s">
        <v>69</v>
      </c>
      <c r="F22" s="164" t="s">
        <v>70</v>
      </c>
      <c r="G22" s="164"/>
      <c r="H22" s="164"/>
      <c r="I22" s="164"/>
      <c r="J22" s="162" t="s">
        <v>71</v>
      </c>
      <c r="K22" s="162"/>
      <c r="L22" s="162"/>
      <c r="M22" s="168"/>
    </row>
    <row r="23" spans="2:13">
      <c r="B23" s="161"/>
      <c r="C23" s="162"/>
      <c r="D23" s="160"/>
      <c r="E23" s="163"/>
      <c r="F23" s="154" t="s">
        <v>16</v>
      </c>
      <c r="G23" s="154" t="s">
        <v>17</v>
      </c>
      <c r="H23" s="154" t="s">
        <v>18</v>
      </c>
      <c r="I23" s="154" t="s">
        <v>19</v>
      </c>
      <c r="J23" s="153" t="s">
        <v>16</v>
      </c>
      <c r="K23" s="153" t="s">
        <v>17</v>
      </c>
      <c r="L23" s="153" t="s">
        <v>18</v>
      </c>
      <c r="M23" s="6" t="s">
        <v>19</v>
      </c>
    </row>
    <row r="24" spans="2:13">
      <c r="B24" s="10"/>
      <c r="C24" s="11"/>
      <c r="D24" s="11"/>
      <c r="E24" s="12"/>
      <c r="F24" s="13"/>
      <c r="G24" s="13"/>
      <c r="H24" s="13"/>
      <c r="I24" s="13"/>
      <c r="J24" s="14">
        <f t="shared" ref="J24:M29" si="4">(F24*$Q$4)*$Q$3</f>
        <v>0</v>
      </c>
      <c r="K24" s="14">
        <f t="shared" si="4"/>
        <v>0</v>
      </c>
      <c r="L24" s="14">
        <f t="shared" si="4"/>
        <v>0</v>
      </c>
      <c r="M24" s="15">
        <f t="shared" si="4"/>
        <v>0</v>
      </c>
    </row>
    <row r="25" spans="2:13">
      <c r="B25" s="10"/>
      <c r="C25" s="11"/>
      <c r="D25" s="11"/>
      <c r="E25" s="12"/>
      <c r="F25" s="13"/>
      <c r="G25" s="13"/>
      <c r="H25" s="13"/>
      <c r="I25" s="13"/>
      <c r="J25" s="14">
        <f t="shared" si="4"/>
        <v>0</v>
      </c>
      <c r="K25" s="14">
        <f t="shared" si="4"/>
        <v>0</v>
      </c>
      <c r="L25" s="14">
        <f t="shared" si="4"/>
        <v>0</v>
      </c>
      <c r="M25" s="15">
        <f t="shared" si="4"/>
        <v>0</v>
      </c>
    </row>
    <row r="26" spans="2:13">
      <c r="B26" s="10"/>
      <c r="C26" s="11"/>
      <c r="D26" s="11"/>
      <c r="E26" s="12"/>
      <c r="F26" s="13"/>
      <c r="G26" s="13"/>
      <c r="H26" s="13"/>
      <c r="I26" s="13"/>
      <c r="J26" s="14">
        <f t="shared" si="4"/>
        <v>0</v>
      </c>
      <c r="K26" s="14">
        <f t="shared" si="4"/>
        <v>0</v>
      </c>
      <c r="L26" s="14">
        <f t="shared" si="4"/>
        <v>0</v>
      </c>
      <c r="M26" s="15">
        <f t="shared" si="4"/>
        <v>0</v>
      </c>
    </row>
    <row r="27" spans="2:13">
      <c r="B27" s="10"/>
      <c r="C27" s="11"/>
      <c r="D27" s="11"/>
      <c r="E27" s="12"/>
      <c r="F27" s="13"/>
      <c r="G27" s="13"/>
      <c r="H27" s="13"/>
      <c r="I27" s="13"/>
      <c r="J27" s="14">
        <f t="shared" si="4"/>
        <v>0</v>
      </c>
      <c r="K27" s="14">
        <f t="shared" si="4"/>
        <v>0</v>
      </c>
      <c r="L27" s="14">
        <f t="shared" si="4"/>
        <v>0</v>
      </c>
      <c r="M27" s="15">
        <f t="shared" si="4"/>
        <v>0</v>
      </c>
    </row>
    <row r="28" spans="2:13">
      <c r="B28" s="10"/>
      <c r="C28" s="11"/>
      <c r="D28" s="11"/>
      <c r="E28" s="12"/>
      <c r="F28" s="13"/>
      <c r="G28" s="13"/>
      <c r="H28" s="13"/>
      <c r="I28" s="13"/>
      <c r="J28" s="14">
        <f t="shared" si="4"/>
        <v>0</v>
      </c>
      <c r="K28" s="14">
        <f t="shared" si="4"/>
        <v>0</v>
      </c>
      <c r="L28" s="14">
        <f t="shared" si="4"/>
        <v>0</v>
      </c>
      <c r="M28" s="15">
        <f t="shared" si="4"/>
        <v>0</v>
      </c>
    </row>
    <row r="29" spans="2:13" ht="15.75" thickBot="1">
      <c r="B29" s="20"/>
      <c r="C29" s="21"/>
      <c r="D29" s="21"/>
      <c r="E29" s="22"/>
      <c r="F29" s="23"/>
      <c r="G29" s="24"/>
      <c r="H29" s="24"/>
      <c r="I29" s="23"/>
      <c r="J29" s="25">
        <f t="shared" si="4"/>
        <v>0</v>
      </c>
      <c r="K29" s="25">
        <f t="shared" si="4"/>
        <v>0</v>
      </c>
      <c r="L29" s="25">
        <f t="shared" si="4"/>
        <v>0</v>
      </c>
      <c r="M29" s="26">
        <f t="shared" si="4"/>
        <v>0</v>
      </c>
    </row>
    <row r="30" spans="2:13" ht="15.75" thickBot="1"/>
    <row r="31" spans="2:13">
      <c r="B31" s="1">
        <v>0</v>
      </c>
      <c r="C31" s="2"/>
      <c r="D31" s="2"/>
      <c r="E31" s="2"/>
      <c r="F31" s="3"/>
      <c r="G31" s="3"/>
      <c r="H31" s="3"/>
      <c r="I31" s="2"/>
      <c r="J31" s="4"/>
      <c r="K31" s="4"/>
      <c r="L31" s="4"/>
      <c r="M31" s="5"/>
    </row>
    <row r="32" spans="2:13">
      <c r="B32" s="161" t="s">
        <v>66</v>
      </c>
      <c r="C32" s="162" t="s">
        <v>67</v>
      </c>
      <c r="D32" s="160" t="s">
        <v>68</v>
      </c>
      <c r="E32" s="163" t="s">
        <v>69</v>
      </c>
      <c r="F32" s="164" t="s">
        <v>70</v>
      </c>
      <c r="G32" s="164"/>
      <c r="H32" s="164"/>
      <c r="I32" s="164"/>
      <c r="J32" s="162" t="s">
        <v>71</v>
      </c>
      <c r="K32" s="162"/>
      <c r="L32" s="162"/>
      <c r="M32" s="168"/>
    </row>
    <row r="33" spans="2:13">
      <c r="B33" s="161"/>
      <c r="C33" s="162"/>
      <c r="D33" s="160"/>
      <c r="E33" s="163"/>
      <c r="F33" s="154" t="s">
        <v>16</v>
      </c>
      <c r="G33" s="154" t="s">
        <v>17</v>
      </c>
      <c r="H33" s="154" t="s">
        <v>18</v>
      </c>
      <c r="I33" s="154" t="s">
        <v>19</v>
      </c>
      <c r="J33" s="153" t="s">
        <v>16</v>
      </c>
      <c r="K33" s="153" t="s">
        <v>17</v>
      </c>
      <c r="L33" s="153" t="s">
        <v>18</v>
      </c>
      <c r="M33" s="6" t="s">
        <v>19</v>
      </c>
    </row>
    <row r="34" spans="2:13">
      <c r="B34" s="10"/>
      <c r="C34" s="11"/>
      <c r="D34" s="11"/>
      <c r="E34" s="12"/>
      <c r="F34" s="13"/>
      <c r="G34" s="13"/>
      <c r="H34" s="13"/>
      <c r="I34" s="13"/>
      <c r="J34" s="14">
        <f t="shared" ref="J34:M39" si="5">(F34*$Q$4)*$Q$3</f>
        <v>0</v>
      </c>
      <c r="K34" s="14">
        <f t="shared" si="5"/>
        <v>0</v>
      </c>
      <c r="L34" s="14">
        <f t="shared" si="5"/>
        <v>0</v>
      </c>
      <c r="M34" s="15">
        <f t="shared" si="5"/>
        <v>0</v>
      </c>
    </row>
    <row r="35" spans="2:13">
      <c r="B35" s="10"/>
      <c r="C35" s="11"/>
      <c r="D35" s="11"/>
      <c r="E35" s="12"/>
      <c r="F35" s="13"/>
      <c r="G35" s="13"/>
      <c r="H35" s="13"/>
      <c r="I35" s="13"/>
      <c r="J35" s="14">
        <f t="shared" si="5"/>
        <v>0</v>
      </c>
      <c r="K35" s="14">
        <f t="shared" si="5"/>
        <v>0</v>
      </c>
      <c r="L35" s="14">
        <f t="shared" si="5"/>
        <v>0</v>
      </c>
      <c r="M35" s="15">
        <f t="shared" si="5"/>
        <v>0</v>
      </c>
    </row>
    <row r="36" spans="2:13">
      <c r="B36" s="10"/>
      <c r="C36" s="11"/>
      <c r="D36" s="11"/>
      <c r="E36" s="12"/>
      <c r="F36" s="13"/>
      <c r="G36" s="13"/>
      <c r="H36" s="13"/>
      <c r="I36" s="13"/>
      <c r="J36" s="14">
        <f t="shared" si="5"/>
        <v>0</v>
      </c>
      <c r="K36" s="14">
        <f t="shared" si="5"/>
        <v>0</v>
      </c>
      <c r="L36" s="14">
        <f t="shared" si="5"/>
        <v>0</v>
      </c>
      <c r="M36" s="15">
        <f t="shared" si="5"/>
        <v>0</v>
      </c>
    </row>
    <row r="37" spans="2:13">
      <c r="B37" s="10"/>
      <c r="C37" s="11"/>
      <c r="D37" s="11"/>
      <c r="E37" s="12"/>
      <c r="F37" s="13"/>
      <c r="G37" s="13"/>
      <c r="H37" s="13"/>
      <c r="I37" s="13"/>
      <c r="J37" s="14">
        <f t="shared" si="5"/>
        <v>0</v>
      </c>
      <c r="K37" s="14">
        <f t="shared" si="5"/>
        <v>0</v>
      </c>
      <c r="L37" s="14">
        <f t="shared" si="5"/>
        <v>0</v>
      </c>
      <c r="M37" s="15">
        <f t="shared" si="5"/>
        <v>0</v>
      </c>
    </row>
    <row r="38" spans="2:13">
      <c r="B38" s="10"/>
      <c r="C38" s="11"/>
      <c r="D38" s="11"/>
      <c r="E38" s="12"/>
      <c r="F38" s="13"/>
      <c r="G38" s="13"/>
      <c r="H38" s="13"/>
      <c r="I38" s="13"/>
      <c r="J38" s="14">
        <f t="shared" si="5"/>
        <v>0</v>
      </c>
      <c r="K38" s="14">
        <f t="shared" si="5"/>
        <v>0</v>
      </c>
      <c r="L38" s="14">
        <f t="shared" si="5"/>
        <v>0</v>
      </c>
      <c r="M38" s="15">
        <f t="shared" si="5"/>
        <v>0</v>
      </c>
    </row>
    <row r="39" spans="2:13" ht="15.75" thickBot="1">
      <c r="B39" s="20"/>
      <c r="C39" s="21"/>
      <c r="D39" s="21"/>
      <c r="E39" s="22"/>
      <c r="F39" s="23"/>
      <c r="G39" s="24"/>
      <c r="H39" s="24"/>
      <c r="I39" s="23"/>
      <c r="J39" s="25">
        <f t="shared" si="5"/>
        <v>0</v>
      </c>
      <c r="K39" s="25">
        <f t="shared" si="5"/>
        <v>0</v>
      </c>
      <c r="L39" s="25">
        <f t="shared" si="5"/>
        <v>0</v>
      </c>
      <c r="M39" s="26">
        <f t="shared" si="5"/>
        <v>0</v>
      </c>
    </row>
    <row r="40" spans="2:13" ht="15.75" thickBot="1"/>
    <row r="41" spans="2:13">
      <c r="B41" s="1">
        <v>0</v>
      </c>
      <c r="C41" s="2"/>
      <c r="D41" s="2"/>
      <c r="E41" s="2"/>
      <c r="F41" s="3"/>
      <c r="G41" s="3"/>
      <c r="H41" s="3"/>
      <c r="I41" s="2"/>
      <c r="J41" s="4"/>
      <c r="K41" s="4"/>
      <c r="L41" s="4"/>
      <c r="M41" s="5"/>
    </row>
    <row r="42" spans="2:13">
      <c r="B42" s="161" t="s">
        <v>66</v>
      </c>
      <c r="C42" s="162" t="s">
        <v>67</v>
      </c>
      <c r="D42" s="160" t="s">
        <v>68</v>
      </c>
      <c r="E42" s="163" t="s">
        <v>69</v>
      </c>
      <c r="F42" s="164" t="s">
        <v>70</v>
      </c>
      <c r="G42" s="164"/>
      <c r="H42" s="164"/>
      <c r="I42" s="164"/>
      <c r="J42" s="162" t="s">
        <v>71</v>
      </c>
      <c r="K42" s="162"/>
      <c r="L42" s="162"/>
      <c r="M42" s="168"/>
    </row>
    <row r="43" spans="2:13">
      <c r="B43" s="161"/>
      <c r="C43" s="162"/>
      <c r="D43" s="160"/>
      <c r="E43" s="163"/>
      <c r="F43" s="154" t="s">
        <v>16</v>
      </c>
      <c r="G43" s="154" t="s">
        <v>17</v>
      </c>
      <c r="H43" s="154" t="s">
        <v>18</v>
      </c>
      <c r="I43" s="154" t="s">
        <v>19</v>
      </c>
      <c r="J43" s="153" t="s">
        <v>16</v>
      </c>
      <c r="K43" s="153" t="s">
        <v>17</v>
      </c>
      <c r="L43" s="153" t="s">
        <v>18</v>
      </c>
      <c r="M43" s="6" t="s">
        <v>19</v>
      </c>
    </row>
    <row r="44" spans="2:13">
      <c r="B44" s="10"/>
      <c r="C44" s="11"/>
      <c r="D44" s="11"/>
      <c r="E44" s="12"/>
      <c r="F44" s="13"/>
      <c r="G44" s="13"/>
      <c r="H44" s="13"/>
      <c r="I44" s="13"/>
      <c r="J44" s="14">
        <f t="shared" ref="J44:M49" si="6">(F44*$Q$4)*$Q$3</f>
        <v>0</v>
      </c>
      <c r="K44" s="14">
        <f t="shared" si="6"/>
        <v>0</v>
      </c>
      <c r="L44" s="14">
        <f t="shared" si="6"/>
        <v>0</v>
      </c>
      <c r="M44" s="15">
        <f t="shared" si="6"/>
        <v>0</v>
      </c>
    </row>
    <row r="45" spans="2:13">
      <c r="B45" s="10"/>
      <c r="C45" s="11"/>
      <c r="D45" s="11"/>
      <c r="E45" s="12"/>
      <c r="F45" s="13"/>
      <c r="G45" s="13"/>
      <c r="H45" s="13"/>
      <c r="I45" s="13"/>
      <c r="J45" s="14">
        <f t="shared" si="6"/>
        <v>0</v>
      </c>
      <c r="K45" s="14">
        <f t="shared" si="6"/>
        <v>0</v>
      </c>
      <c r="L45" s="14">
        <f t="shared" si="6"/>
        <v>0</v>
      </c>
      <c r="M45" s="15">
        <f t="shared" si="6"/>
        <v>0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si="6"/>
        <v>0</v>
      </c>
      <c r="K46" s="14">
        <f t="shared" si="6"/>
        <v>0</v>
      </c>
      <c r="L46" s="14">
        <f t="shared" si="6"/>
        <v>0</v>
      </c>
      <c r="M46" s="15">
        <f t="shared" si="6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6"/>
        <v>0</v>
      </c>
      <c r="K47" s="14">
        <f t="shared" si="6"/>
        <v>0</v>
      </c>
      <c r="L47" s="14">
        <f t="shared" si="6"/>
        <v>0</v>
      </c>
      <c r="M47" s="15">
        <f t="shared" si="6"/>
        <v>0</v>
      </c>
    </row>
    <row r="48" spans="2:13">
      <c r="B48" s="10"/>
      <c r="C48" s="11"/>
      <c r="D48" s="11"/>
      <c r="E48" s="12"/>
      <c r="F48" s="13"/>
      <c r="G48" s="13"/>
      <c r="H48" s="13"/>
      <c r="I48" s="13"/>
      <c r="J48" s="14">
        <f t="shared" si="6"/>
        <v>0</v>
      </c>
      <c r="K48" s="14">
        <f t="shared" si="6"/>
        <v>0</v>
      </c>
      <c r="L48" s="14">
        <f t="shared" si="6"/>
        <v>0</v>
      </c>
      <c r="M48" s="15">
        <f t="shared" si="6"/>
        <v>0</v>
      </c>
    </row>
    <row r="49" spans="2:13" ht="15.75" thickBot="1">
      <c r="B49" s="20"/>
      <c r="C49" s="21"/>
      <c r="D49" s="21"/>
      <c r="E49" s="22"/>
      <c r="F49" s="23"/>
      <c r="G49" s="24"/>
      <c r="H49" s="24"/>
      <c r="I49" s="23"/>
      <c r="J49" s="25">
        <f t="shared" si="6"/>
        <v>0</v>
      </c>
      <c r="K49" s="25">
        <f t="shared" si="6"/>
        <v>0</v>
      </c>
      <c r="L49" s="25">
        <f t="shared" si="6"/>
        <v>0</v>
      </c>
      <c r="M49" s="26">
        <f t="shared" si="6"/>
        <v>0</v>
      </c>
    </row>
    <row r="50" spans="2:13" ht="15.75" thickBot="1"/>
    <row r="51" spans="2:13">
      <c r="B51" s="1">
        <v>0</v>
      </c>
      <c r="C51" s="2"/>
      <c r="D51" s="2"/>
      <c r="E51" s="2"/>
      <c r="F51" s="3"/>
      <c r="G51" s="3"/>
      <c r="H51" s="3"/>
      <c r="I51" s="2"/>
      <c r="J51" s="4"/>
      <c r="K51" s="4"/>
      <c r="L51" s="4"/>
      <c r="M51" s="5"/>
    </row>
    <row r="52" spans="2:13">
      <c r="B52" s="161" t="s">
        <v>66</v>
      </c>
      <c r="C52" s="162" t="s">
        <v>67</v>
      </c>
      <c r="D52" s="160" t="s">
        <v>68</v>
      </c>
      <c r="E52" s="163" t="s">
        <v>69</v>
      </c>
      <c r="F52" s="164" t="s">
        <v>70</v>
      </c>
      <c r="G52" s="164"/>
      <c r="H52" s="164"/>
      <c r="I52" s="164"/>
      <c r="J52" s="162" t="s">
        <v>71</v>
      </c>
      <c r="K52" s="162"/>
      <c r="L52" s="162"/>
      <c r="M52" s="168"/>
    </row>
    <row r="53" spans="2:13">
      <c r="B53" s="161"/>
      <c r="C53" s="162"/>
      <c r="D53" s="160"/>
      <c r="E53" s="163"/>
      <c r="F53" s="154" t="s">
        <v>16</v>
      </c>
      <c r="G53" s="154" t="s">
        <v>17</v>
      </c>
      <c r="H53" s="154" t="s">
        <v>18</v>
      </c>
      <c r="I53" s="154" t="s">
        <v>19</v>
      </c>
      <c r="J53" s="153" t="s">
        <v>16</v>
      </c>
      <c r="K53" s="153" t="s">
        <v>17</v>
      </c>
      <c r="L53" s="153" t="s">
        <v>18</v>
      </c>
      <c r="M53" s="6" t="s">
        <v>19</v>
      </c>
    </row>
    <row r="54" spans="2:13">
      <c r="B54" s="10"/>
      <c r="C54" s="11"/>
      <c r="D54" s="11"/>
      <c r="E54" s="12"/>
      <c r="F54" s="13"/>
      <c r="G54" s="13"/>
      <c r="H54" s="13"/>
      <c r="I54" s="13"/>
      <c r="J54" s="14">
        <f t="shared" ref="J54:M59" si="7">(F54*$Q$4)*$Q$3</f>
        <v>0</v>
      </c>
      <c r="K54" s="14">
        <f t="shared" si="7"/>
        <v>0</v>
      </c>
      <c r="L54" s="14">
        <f t="shared" si="7"/>
        <v>0</v>
      </c>
      <c r="M54" s="15">
        <f t="shared" si="7"/>
        <v>0</v>
      </c>
    </row>
    <row r="55" spans="2:13">
      <c r="B55" s="10"/>
      <c r="C55" s="11"/>
      <c r="D55" s="11"/>
      <c r="E55" s="12"/>
      <c r="F55" s="13"/>
      <c r="G55" s="13"/>
      <c r="H55" s="13"/>
      <c r="I55" s="13"/>
      <c r="J55" s="14">
        <f t="shared" si="7"/>
        <v>0</v>
      </c>
      <c r="K55" s="14">
        <f t="shared" si="7"/>
        <v>0</v>
      </c>
      <c r="L55" s="14">
        <f t="shared" si="7"/>
        <v>0</v>
      </c>
      <c r="M55" s="15">
        <f t="shared" si="7"/>
        <v>0</v>
      </c>
    </row>
    <row r="56" spans="2:13">
      <c r="B56" s="10"/>
      <c r="C56" s="11"/>
      <c r="D56" s="11"/>
      <c r="E56" s="12"/>
      <c r="F56" s="13"/>
      <c r="G56" s="13"/>
      <c r="H56" s="13"/>
      <c r="I56" s="13"/>
      <c r="J56" s="14">
        <f t="shared" si="7"/>
        <v>0</v>
      </c>
      <c r="K56" s="14">
        <f t="shared" si="7"/>
        <v>0</v>
      </c>
      <c r="L56" s="14">
        <f t="shared" si="7"/>
        <v>0</v>
      </c>
      <c r="M56" s="15">
        <f t="shared" si="7"/>
        <v>0</v>
      </c>
    </row>
    <row r="57" spans="2:13">
      <c r="B57" s="10"/>
      <c r="C57" s="11"/>
      <c r="D57" s="11"/>
      <c r="E57" s="12"/>
      <c r="F57" s="13"/>
      <c r="G57" s="13"/>
      <c r="H57" s="13"/>
      <c r="I57" s="13"/>
      <c r="J57" s="14">
        <f t="shared" si="7"/>
        <v>0</v>
      </c>
      <c r="K57" s="14">
        <f t="shared" si="7"/>
        <v>0</v>
      </c>
      <c r="L57" s="14">
        <f t="shared" si="7"/>
        <v>0</v>
      </c>
      <c r="M57" s="15">
        <f t="shared" si="7"/>
        <v>0</v>
      </c>
    </row>
    <row r="58" spans="2:13">
      <c r="B58" s="10"/>
      <c r="C58" s="11"/>
      <c r="D58" s="11"/>
      <c r="E58" s="12"/>
      <c r="F58" s="13"/>
      <c r="G58" s="13"/>
      <c r="H58" s="13"/>
      <c r="I58" s="13"/>
      <c r="J58" s="14">
        <f t="shared" si="7"/>
        <v>0</v>
      </c>
      <c r="K58" s="14">
        <f t="shared" si="7"/>
        <v>0</v>
      </c>
      <c r="L58" s="14">
        <f t="shared" si="7"/>
        <v>0</v>
      </c>
      <c r="M58" s="15">
        <f t="shared" si="7"/>
        <v>0</v>
      </c>
    </row>
    <row r="59" spans="2:13" ht="15.75" thickBot="1">
      <c r="B59" s="20"/>
      <c r="C59" s="21"/>
      <c r="D59" s="21"/>
      <c r="E59" s="22"/>
      <c r="F59" s="23"/>
      <c r="G59" s="24"/>
      <c r="H59" s="24"/>
      <c r="I59" s="23"/>
      <c r="J59" s="25">
        <f t="shared" si="7"/>
        <v>0</v>
      </c>
      <c r="K59" s="25">
        <f t="shared" si="7"/>
        <v>0</v>
      </c>
      <c r="L59" s="25">
        <f t="shared" si="7"/>
        <v>0</v>
      </c>
      <c r="M59" s="26">
        <f t="shared" si="7"/>
        <v>0</v>
      </c>
    </row>
  </sheetData>
  <mergeCells count="37">
    <mergeCell ref="J42:M42"/>
    <mergeCell ref="B52:B53"/>
    <mergeCell ref="C52:C53"/>
    <mergeCell ref="D52:D53"/>
    <mergeCell ref="E52:E53"/>
    <mergeCell ref="F52:I52"/>
    <mergeCell ref="J52:M52"/>
    <mergeCell ref="B42:B43"/>
    <mergeCell ref="C42:C43"/>
    <mergeCell ref="D42:D43"/>
    <mergeCell ref="E42:E43"/>
    <mergeCell ref="F42:I42"/>
    <mergeCell ref="J32:M32"/>
    <mergeCell ref="B22:B23"/>
    <mergeCell ref="C22:C23"/>
    <mergeCell ref="D22:D23"/>
    <mergeCell ref="E22:E23"/>
    <mergeCell ref="F22:I22"/>
    <mergeCell ref="J22:M22"/>
    <mergeCell ref="B32:B33"/>
    <mergeCell ref="C32:C33"/>
    <mergeCell ref="D32:D33"/>
    <mergeCell ref="E32:E33"/>
    <mergeCell ref="F32:I32"/>
    <mergeCell ref="F2:I2"/>
    <mergeCell ref="P2:R2"/>
    <mergeCell ref="C12:C13"/>
    <mergeCell ref="D12:D13"/>
    <mergeCell ref="E12:E13"/>
    <mergeCell ref="F12:I12"/>
    <mergeCell ref="J12:M12"/>
    <mergeCell ref="J2:M2"/>
    <mergeCell ref="B12:B1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F0A3-7EB2-4C75-BF44-9FFD776CBDCF}">
  <dimension ref="A1:R60"/>
  <sheetViews>
    <sheetView topLeftCell="A26" workbookViewId="0">
      <selection activeCell="K44" sqref="K44"/>
    </sheetView>
  </sheetViews>
  <sheetFormatPr defaultRowHeight="15"/>
  <cols>
    <col min="1" max="1" width="20.85546875" bestFit="1" customWidth="1"/>
    <col min="2" max="2" width="11.85546875" bestFit="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30</v>
      </c>
      <c r="B1" s="126" t="s">
        <v>41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10"/>
      <c r="C4" s="11"/>
      <c r="D4" s="11"/>
      <c r="E4" s="12"/>
      <c r="F4" s="13"/>
      <c r="G4" s="13"/>
      <c r="H4" s="13"/>
      <c r="I4" s="13"/>
      <c r="J4" s="14">
        <f t="shared" ref="J4:M9" si="0">(F4*$Q$4)*$Q$3</f>
        <v>0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18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>
        <f>SUM(J4:J9)</f>
        <v>0</v>
      </c>
      <c r="K10" s="27">
        <f t="shared" ref="K10:M10" si="1">SUM(K4:K9)</f>
        <v>0</v>
      </c>
      <c r="L10" s="27">
        <f t="shared" si="1"/>
        <v>0</v>
      </c>
      <c r="M10" s="27">
        <f t="shared" si="1"/>
        <v>0</v>
      </c>
    </row>
    <row r="11" spans="1:18">
      <c r="A11" t="s">
        <v>150</v>
      </c>
      <c r="B11" s="1" t="s">
        <v>45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</row>
    <row r="12" spans="1:1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>
      <c r="B14" s="10"/>
      <c r="C14" s="11"/>
      <c r="D14" s="11"/>
      <c r="E14" s="12"/>
      <c r="F14" s="13"/>
      <c r="G14" s="13"/>
      <c r="H14" s="13"/>
      <c r="I14" s="13"/>
      <c r="J14" s="14">
        <f t="shared" ref="J14:M19" si="2">(F14*$Q$4)*$Q$3</f>
        <v>0</v>
      </c>
      <c r="K14" s="14">
        <f t="shared" si="2"/>
        <v>0</v>
      </c>
      <c r="L14" s="14">
        <f t="shared" si="2"/>
        <v>0</v>
      </c>
      <c r="M14" s="15">
        <f t="shared" si="2"/>
        <v>0</v>
      </c>
    </row>
    <row r="15" spans="1:18">
      <c r="B15" s="10"/>
      <c r="C15" s="11"/>
      <c r="D15" s="11"/>
      <c r="E15" s="12"/>
      <c r="F15" s="13"/>
      <c r="G15" s="13"/>
      <c r="H15" s="13"/>
      <c r="I15" s="13"/>
      <c r="J15" s="14">
        <f t="shared" si="2"/>
        <v>0</v>
      </c>
      <c r="K15" s="14">
        <f t="shared" si="2"/>
        <v>0</v>
      </c>
      <c r="L15" s="14">
        <f t="shared" si="2"/>
        <v>0</v>
      </c>
      <c r="M15" s="15">
        <f t="shared" si="2"/>
        <v>0</v>
      </c>
    </row>
    <row r="16" spans="1:18">
      <c r="B16" s="10"/>
      <c r="C16" s="11"/>
      <c r="D16" s="11"/>
      <c r="E16" s="12"/>
      <c r="F16" s="13"/>
      <c r="G16" s="13"/>
      <c r="H16" s="13"/>
      <c r="I16" s="13"/>
      <c r="J16" s="14">
        <f t="shared" si="2"/>
        <v>0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2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>
      <c r="B18" s="10"/>
      <c r="C18" s="11"/>
      <c r="D18" s="11"/>
      <c r="E18" s="12"/>
      <c r="F18" s="13"/>
      <c r="G18" s="13"/>
      <c r="H18" s="13"/>
      <c r="I18" s="13"/>
      <c r="J18" s="14">
        <f t="shared" si="2"/>
        <v>0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2:13" ht="15.75" thickBot="1">
      <c r="B19" s="20"/>
      <c r="C19" s="21"/>
      <c r="D19" s="21"/>
      <c r="E19" s="22"/>
      <c r="F19" s="23"/>
      <c r="G19" s="24"/>
      <c r="H19" s="24"/>
      <c r="I19" s="23"/>
      <c r="J19" s="25">
        <f t="shared" si="2"/>
        <v>0</v>
      </c>
      <c r="K19" s="25">
        <f t="shared" si="2"/>
        <v>0</v>
      </c>
      <c r="L19" s="25">
        <f t="shared" si="2"/>
        <v>0</v>
      </c>
      <c r="M19" s="26">
        <f t="shared" si="2"/>
        <v>0</v>
      </c>
    </row>
    <row r="20" spans="2:13" ht="15.75" thickBot="1">
      <c r="J20" s="125">
        <f>SUM(J14:J19)</f>
        <v>0</v>
      </c>
      <c r="K20" s="125">
        <f t="shared" ref="K20:M20" si="3">SUM(K14:K19)</f>
        <v>0</v>
      </c>
      <c r="L20" s="125">
        <f t="shared" si="3"/>
        <v>0</v>
      </c>
      <c r="M20" s="125">
        <f t="shared" si="3"/>
        <v>0</v>
      </c>
    </row>
    <row r="21" spans="2:13">
      <c r="B21" s="1" t="s">
        <v>58</v>
      </c>
      <c r="C21" s="2"/>
      <c r="D21" s="2"/>
      <c r="E21" s="2"/>
      <c r="F21" s="3"/>
      <c r="G21" s="3"/>
      <c r="H21" s="3"/>
      <c r="I21" s="2"/>
      <c r="J21" s="4"/>
      <c r="K21" s="4"/>
      <c r="L21" s="4"/>
      <c r="M21" s="5"/>
    </row>
    <row r="22" spans="2:13">
      <c r="B22" s="161" t="s">
        <v>66</v>
      </c>
      <c r="C22" s="162" t="s">
        <v>67</v>
      </c>
      <c r="D22" s="160" t="s">
        <v>68</v>
      </c>
      <c r="E22" s="163" t="s">
        <v>69</v>
      </c>
      <c r="F22" s="164" t="s">
        <v>70</v>
      </c>
      <c r="G22" s="164"/>
      <c r="H22" s="164"/>
      <c r="I22" s="164"/>
      <c r="J22" s="162" t="s">
        <v>71</v>
      </c>
      <c r="K22" s="162"/>
      <c r="L22" s="162"/>
      <c r="M22" s="168"/>
    </row>
    <row r="23" spans="2:13">
      <c r="B23" s="161"/>
      <c r="C23" s="162"/>
      <c r="D23" s="160"/>
      <c r="E23" s="163"/>
      <c r="F23" s="154" t="s">
        <v>16</v>
      </c>
      <c r="G23" s="154" t="s">
        <v>17</v>
      </c>
      <c r="H23" s="154" t="s">
        <v>18</v>
      </c>
      <c r="I23" s="154" t="s">
        <v>19</v>
      </c>
      <c r="J23" s="153" t="s">
        <v>16</v>
      </c>
      <c r="K23" s="153" t="s">
        <v>17</v>
      </c>
      <c r="L23" s="153" t="s">
        <v>18</v>
      </c>
      <c r="M23" s="6" t="s">
        <v>19</v>
      </c>
    </row>
    <row r="24" spans="2:13">
      <c r="B24" s="10"/>
      <c r="C24" s="11"/>
      <c r="D24" s="11"/>
      <c r="E24" s="12"/>
      <c r="F24" s="13"/>
      <c r="G24" s="13"/>
      <c r="H24" s="13"/>
      <c r="I24" s="13"/>
      <c r="J24" s="14">
        <f t="shared" ref="J24:M29" si="4">(F24*$Q$4)*$Q$3</f>
        <v>0</v>
      </c>
      <c r="K24" s="14">
        <f t="shared" si="4"/>
        <v>0</v>
      </c>
      <c r="L24" s="14">
        <f t="shared" si="4"/>
        <v>0</v>
      </c>
      <c r="M24" s="15">
        <f t="shared" si="4"/>
        <v>0</v>
      </c>
    </row>
    <row r="25" spans="2:13">
      <c r="B25" s="10"/>
      <c r="C25" s="11"/>
      <c r="D25" s="11"/>
      <c r="E25" s="12"/>
      <c r="F25" s="13"/>
      <c r="G25" s="13"/>
      <c r="H25" s="13"/>
      <c r="I25" s="13"/>
      <c r="J25" s="14">
        <f t="shared" si="4"/>
        <v>0</v>
      </c>
      <c r="K25" s="14">
        <f t="shared" si="4"/>
        <v>0</v>
      </c>
      <c r="L25" s="14">
        <f t="shared" si="4"/>
        <v>0</v>
      </c>
      <c r="M25" s="15">
        <f t="shared" si="4"/>
        <v>0</v>
      </c>
    </row>
    <row r="26" spans="2:13">
      <c r="B26" s="10"/>
      <c r="C26" s="11"/>
      <c r="D26" s="11"/>
      <c r="E26" s="12"/>
      <c r="F26" s="13"/>
      <c r="G26" s="13"/>
      <c r="H26" s="13"/>
      <c r="I26" s="13"/>
      <c r="J26" s="14">
        <f t="shared" si="4"/>
        <v>0</v>
      </c>
      <c r="K26" s="14">
        <f t="shared" si="4"/>
        <v>0</v>
      </c>
      <c r="L26" s="14">
        <f t="shared" si="4"/>
        <v>0</v>
      </c>
      <c r="M26" s="15">
        <f t="shared" si="4"/>
        <v>0</v>
      </c>
    </row>
    <row r="27" spans="2:13">
      <c r="B27" s="10"/>
      <c r="C27" s="11"/>
      <c r="D27" s="11"/>
      <c r="E27" s="12"/>
      <c r="F27" s="13"/>
      <c r="G27" s="13"/>
      <c r="H27" s="13"/>
      <c r="I27" s="13"/>
      <c r="J27" s="14">
        <f t="shared" si="4"/>
        <v>0</v>
      </c>
      <c r="K27" s="14">
        <f t="shared" si="4"/>
        <v>0</v>
      </c>
      <c r="L27" s="14">
        <f t="shared" si="4"/>
        <v>0</v>
      </c>
      <c r="M27" s="15">
        <f t="shared" si="4"/>
        <v>0</v>
      </c>
    </row>
    <row r="28" spans="2:13">
      <c r="B28" s="10"/>
      <c r="C28" s="11"/>
      <c r="D28" s="11"/>
      <c r="E28" s="12"/>
      <c r="F28" s="13"/>
      <c r="G28" s="13"/>
      <c r="H28" s="13"/>
      <c r="I28" s="13"/>
      <c r="J28" s="14">
        <f t="shared" si="4"/>
        <v>0</v>
      </c>
      <c r="K28" s="14">
        <f t="shared" si="4"/>
        <v>0</v>
      </c>
      <c r="L28" s="14">
        <f t="shared" si="4"/>
        <v>0</v>
      </c>
      <c r="M28" s="15">
        <f t="shared" si="4"/>
        <v>0</v>
      </c>
    </row>
    <row r="29" spans="2:13" ht="15.75" thickBot="1">
      <c r="B29" s="20"/>
      <c r="C29" s="21"/>
      <c r="D29" s="21"/>
      <c r="E29" s="22"/>
      <c r="F29" s="23"/>
      <c r="G29" s="24"/>
      <c r="H29" s="24"/>
      <c r="I29" s="23"/>
      <c r="J29" s="25">
        <f t="shared" si="4"/>
        <v>0</v>
      </c>
      <c r="K29" s="25">
        <f t="shared" si="4"/>
        <v>0</v>
      </c>
      <c r="L29" s="25">
        <f t="shared" si="4"/>
        <v>0</v>
      </c>
      <c r="M29" s="26">
        <f t="shared" si="4"/>
        <v>0</v>
      </c>
    </row>
    <row r="30" spans="2:13" ht="15.75" thickBot="1">
      <c r="J30" s="125">
        <f>SUM(J24:J29)</f>
        <v>0</v>
      </c>
      <c r="K30" s="125">
        <f t="shared" ref="K30:M30" si="5">SUM(K24:K29)</f>
        <v>0</v>
      </c>
      <c r="L30" s="125">
        <f t="shared" si="5"/>
        <v>0</v>
      </c>
      <c r="M30" s="125">
        <f t="shared" si="5"/>
        <v>0</v>
      </c>
    </row>
    <row r="31" spans="2:13">
      <c r="B31" s="1" t="s">
        <v>55</v>
      </c>
      <c r="C31" s="2"/>
      <c r="D31" s="2"/>
      <c r="E31" s="2"/>
      <c r="F31" s="3"/>
      <c r="G31" s="3"/>
      <c r="H31" s="3"/>
      <c r="I31" s="2"/>
      <c r="J31" s="4"/>
      <c r="K31" s="4"/>
      <c r="L31" s="4"/>
      <c r="M31" s="5"/>
    </row>
    <row r="32" spans="2:13">
      <c r="B32" s="161" t="s">
        <v>66</v>
      </c>
      <c r="C32" s="162" t="s">
        <v>67</v>
      </c>
      <c r="D32" s="160" t="s">
        <v>68</v>
      </c>
      <c r="E32" s="163" t="s">
        <v>69</v>
      </c>
      <c r="F32" s="164" t="s">
        <v>70</v>
      </c>
      <c r="G32" s="164"/>
      <c r="H32" s="164"/>
      <c r="I32" s="164"/>
      <c r="J32" s="162" t="s">
        <v>71</v>
      </c>
      <c r="K32" s="162"/>
      <c r="L32" s="162"/>
      <c r="M32" s="168"/>
    </row>
    <row r="33" spans="2:13">
      <c r="B33" s="161"/>
      <c r="C33" s="162"/>
      <c r="D33" s="160"/>
      <c r="E33" s="163"/>
      <c r="F33" s="154" t="s">
        <v>16</v>
      </c>
      <c r="G33" s="154" t="s">
        <v>17</v>
      </c>
      <c r="H33" s="154" t="s">
        <v>18</v>
      </c>
      <c r="I33" s="154" t="s">
        <v>19</v>
      </c>
      <c r="J33" s="153" t="s">
        <v>16</v>
      </c>
      <c r="K33" s="153" t="s">
        <v>17</v>
      </c>
      <c r="L33" s="153" t="s">
        <v>18</v>
      </c>
      <c r="M33" s="6" t="s">
        <v>19</v>
      </c>
    </row>
    <row r="34" spans="2:13">
      <c r="B34" s="10"/>
      <c r="C34" s="11"/>
      <c r="D34" s="11"/>
      <c r="E34" s="12"/>
      <c r="F34" s="13"/>
      <c r="G34" s="13"/>
      <c r="H34" s="13"/>
      <c r="I34" s="13"/>
      <c r="J34" s="14">
        <f t="shared" ref="J34:M39" si="6">(F34*$Q$4)*$Q$3</f>
        <v>0</v>
      </c>
      <c r="K34" s="14">
        <f t="shared" si="6"/>
        <v>0</v>
      </c>
      <c r="L34" s="14">
        <f t="shared" si="6"/>
        <v>0</v>
      </c>
      <c r="M34" s="15">
        <f t="shared" si="6"/>
        <v>0</v>
      </c>
    </row>
    <row r="35" spans="2:13">
      <c r="B35" s="10"/>
      <c r="C35" s="11"/>
      <c r="D35" s="11"/>
      <c r="E35" s="12"/>
      <c r="F35" s="13"/>
      <c r="G35" s="13"/>
      <c r="H35" s="13"/>
      <c r="I35" s="13"/>
      <c r="J35" s="14">
        <f t="shared" si="6"/>
        <v>0</v>
      </c>
      <c r="K35" s="14">
        <f t="shared" si="6"/>
        <v>0</v>
      </c>
      <c r="L35" s="14">
        <f t="shared" si="6"/>
        <v>0</v>
      </c>
      <c r="M35" s="15">
        <f t="shared" si="6"/>
        <v>0</v>
      </c>
    </row>
    <row r="36" spans="2:13">
      <c r="B36" s="10"/>
      <c r="C36" s="11"/>
      <c r="D36" s="11"/>
      <c r="E36" s="12"/>
      <c r="F36" s="13"/>
      <c r="G36" s="13"/>
      <c r="H36" s="13"/>
      <c r="I36" s="13"/>
      <c r="J36" s="14">
        <f t="shared" si="6"/>
        <v>0</v>
      </c>
      <c r="K36" s="14">
        <f t="shared" si="6"/>
        <v>0</v>
      </c>
      <c r="L36" s="14">
        <f t="shared" si="6"/>
        <v>0</v>
      </c>
      <c r="M36" s="15">
        <f t="shared" si="6"/>
        <v>0</v>
      </c>
    </row>
    <row r="37" spans="2:13">
      <c r="B37" s="10"/>
      <c r="C37" s="11"/>
      <c r="D37" s="11"/>
      <c r="E37" s="12"/>
      <c r="F37" s="13"/>
      <c r="G37" s="13"/>
      <c r="H37" s="13"/>
      <c r="I37" s="13"/>
      <c r="J37" s="14">
        <f t="shared" si="6"/>
        <v>0</v>
      </c>
      <c r="K37" s="14">
        <f t="shared" si="6"/>
        <v>0</v>
      </c>
      <c r="L37" s="14">
        <f t="shared" si="6"/>
        <v>0</v>
      </c>
      <c r="M37" s="15">
        <f t="shared" si="6"/>
        <v>0</v>
      </c>
    </row>
    <row r="38" spans="2:13">
      <c r="B38" s="10"/>
      <c r="C38" s="11"/>
      <c r="D38" s="11"/>
      <c r="E38" s="12"/>
      <c r="F38" s="13"/>
      <c r="G38" s="13"/>
      <c r="H38" s="13"/>
      <c r="I38" s="13"/>
      <c r="J38" s="14">
        <f t="shared" si="6"/>
        <v>0</v>
      </c>
      <c r="K38" s="14">
        <f t="shared" si="6"/>
        <v>0</v>
      </c>
      <c r="L38" s="14">
        <f t="shared" si="6"/>
        <v>0</v>
      </c>
      <c r="M38" s="15">
        <f t="shared" si="6"/>
        <v>0</v>
      </c>
    </row>
    <row r="39" spans="2:13" ht="15.75" thickBot="1">
      <c r="B39" s="20"/>
      <c r="C39" s="21"/>
      <c r="D39" s="21"/>
      <c r="E39" s="22"/>
      <c r="F39" s="23"/>
      <c r="G39" s="24"/>
      <c r="H39" s="24"/>
      <c r="I39" s="23"/>
      <c r="J39" s="25">
        <f t="shared" si="6"/>
        <v>0</v>
      </c>
      <c r="K39" s="25">
        <f t="shared" si="6"/>
        <v>0</v>
      </c>
      <c r="L39" s="25">
        <f t="shared" si="6"/>
        <v>0</v>
      </c>
      <c r="M39" s="26">
        <f t="shared" si="6"/>
        <v>0</v>
      </c>
    </row>
    <row r="40" spans="2:13" ht="15.75" thickBot="1">
      <c r="J40" s="125">
        <f>SUM(J34:J39)</f>
        <v>0</v>
      </c>
      <c r="K40" s="125">
        <f t="shared" ref="K40:M40" si="7">SUM(K34:K39)</f>
        <v>0</v>
      </c>
      <c r="L40" s="125">
        <f t="shared" si="7"/>
        <v>0</v>
      </c>
      <c r="M40" s="125">
        <f t="shared" si="7"/>
        <v>0</v>
      </c>
    </row>
    <row r="41" spans="2:13">
      <c r="B41" s="1" t="s">
        <v>54</v>
      </c>
      <c r="C41" s="2"/>
      <c r="D41" s="2"/>
      <c r="E41" s="2"/>
      <c r="F41" s="3"/>
      <c r="G41" s="3"/>
      <c r="H41" s="3"/>
      <c r="I41" s="2"/>
      <c r="J41" s="4"/>
      <c r="K41" s="4"/>
      <c r="L41" s="4"/>
      <c r="M41" s="5"/>
    </row>
    <row r="42" spans="2:13">
      <c r="B42" s="161" t="s">
        <v>66</v>
      </c>
      <c r="C42" s="162" t="s">
        <v>67</v>
      </c>
      <c r="D42" s="160" t="s">
        <v>68</v>
      </c>
      <c r="E42" s="163" t="s">
        <v>69</v>
      </c>
      <c r="F42" s="164" t="s">
        <v>70</v>
      </c>
      <c r="G42" s="164"/>
      <c r="H42" s="164"/>
      <c r="I42" s="164"/>
      <c r="J42" s="162" t="s">
        <v>71</v>
      </c>
      <c r="K42" s="162"/>
      <c r="L42" s="162"/>
      <c r="M42" s="168"/>
    </row>
    <row r="43" spans="2:13">
      <c r="B43" s="161"/>
      <c r="C43" s="162"/>
      <c r="D43" s="160"/>
      <c r="E43" s="163"/>
      <c r="F43" s="154" t="s">
        <v>16</v>
      </c>
      <c r="G43" s="154" t="s">
        <v>17</v>
      </c>
      <c r="H43" s="154" t="s">
        <v>18</v>
      </c>
      <c r="I43" s="154" t="s">
        <v>19</v>
      </c>
      <c r="J43" s="153" t="s">
        <v>16</v>
      </c>
      <c r="K43" s="153" t="s">
        <v>17</v>
      </c>
      <c r="L43" s="153" t="s">
        <v>18</v>
      </c>
      <c r="M43" s="6" t="s">
        <v>19</v>
      </c>
    </row>
    <row r="44" spans="2:13">
      <c r="B44" s="37" t="s">
        <v>151</v>
      </c>
      <c r="C44" s="38" t="s">
        <v>152</v>
      </c>
      <c r="D44" s="11"/>
      <c r="E44" s="12"/>
      <c r="F44" s="13">
        <v>61.03</v>
      </c>
      <c r="G44" s="13">
        <v>0.32901055683199998</v>
      </c>
      <c r="H44" s="13"/>
      <c r="I44" s="13"/>
      <c r="J44" s="14">
        <f t="shared" ref="J44:M49" si="8">(F44*$Q$4)*$Q$3</f>
        <v>5848.6269599999996</v>
      </c>
      <c r="K44" s="14">
        <f t="shared" si="8"/>
        <v>31.52973968232422</v>
      </c>
      <c r="L44" s="14">
        <f t="shared" si="8"/>
        <v>0</v>
      </c>
      <c r="M44" s="15">
        <f t="shared" si="8"/>
        <v>0</v>
      </c>
    </row>
    <row r="45" spans="2:13">
      <c r="B45" s="10"/>
      <c r="C45" s="11"/>
      <c r="D45" s="11"/>
      <c r="E45" s="12"/>
      <c r="F45" s="13"/>
      <c r="G45" s="13"/>
      <c r="H45" s="13"/>
      <c r="I45" s="13"/>
      <c r="J45" s="14">
        <f t="shared" si="8"/>
        <v>0</v>
      </c>
      <c r="K45" s="14">
        <f t="shared" si="8"/>
        <v>0</v>
      </c>
      <c r="L45" s="14">
        <f t="shared" si="8"/>
        <v>0</v>
      </c>
      <c r="M45" s="15">
        <f t="shared" si="8"/>
        <v>0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si="8"/>
        <v>0</v>
      </c>
      <c r="K46" s="14">
        <f t="shared" si="8"/>
        <v>0</v>
      </c>
      <c r="L46" s="14">
        <f t="shared" si="8"/>
        <v>0</v>
      </c>
      <c r="M46" s="15">
        <f t="shared" si="8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8"/>
        <v>0</v>
      </c>
      <c r="K47" s="14">
        <f t="shared" si="8"/>
        <v>0</v>
      </c>
      <c r="L47" s="14">
        <f t="shared" si="8"/>
        <v>0</v>
      </c>
      <c r="M47" s="15">
        <f t="shared" si="8"/>
        <v>0</v>
      </c>
    </row>
    <row r="48" spans="2:13">
      <c r="B48" s="10"/>
      <c r="C48" s="11"/>
      <c r="D48" s="11"/>
      <c r="E48" s="12"/>
      <c r="F48" s="13"/>
      <c r="G48" s="13"/>
      <c r="H48" s="13"/>
      <c r="I48" s="13"/>
      <c r="J48" s="14">
        <f t="shared" si="8"/>
        <v>0</v>
      </c>
      <c r="K48" s="14">
        <f t="shared" si="8"/>
        <v>0</v>
      </c>
      <c r="L48" s="14">
        <f t="shared" si="8"/>
        <v>0</v>
      </c>
      <c r="M48" s="15">
        <f t="shared" si="8"/>
        <v>0</v>
      </c>
    </row>
    <row r="49" spans="2:13" ht="15.75" thickBot="1">
      <c r="B49" s="20"/>
      <c r="C49" s="21"/>
      <c r="D49" s="21"/>
      <c r="E49" s="22"/>
      <c r="F49" s="23"/>
      <c r="G49" s="24"/>
      <c r="H49" s="24"/>
      <c r="I49" s="23"/>
      <c r="J49" s="25">
        <f t="shared" si="8"/>
        <v>0</v>
      </c>
      <c r="K49" s="25">
        <f t="shared" si="8"/>
        <v>0</v>
      </c>
      <c r="L49" s="25">
        <f t="shared" si="8"/>
        <v>0</v>
      </c>
      <c r="M49" s="26">
        <f t="shared" si="8"/>
        <v>0</v>
      </c>
    </row>
    <row r="50" spans="2:13" ht="15.75" thickBot="1">
      <c r="J50" s="125">
        <f>SUM(J44:J49)</f>
        <v>5848.6269599999996</v>
      </c>
      <c r="K50" s="125">
        <f t="shared" ref="K50:M50" si="9">SUM(K44:K49)</f>
        <v>31.52973968232422</v>
      </c>
      <c r="L50" s="125">
        <f t="shared" si="9"/>
        <v>0</v>
      </c>
      <c r="M50" s="125">
        <f t="shared" si="9"/>
        <v>0</v>
      </c>
    </row>
    <row r="51" spans="2:13">
      <c r="B51" s="1" t="s">
        <v>64</v>
      </c>
      <c r="C51" s="2"/>
      <c r="D51" s="2"/>
      <c r="E51" s="2"/>
      <c r="F51" s="3"/>
      <c r="G51" s="3"/>
      <c r="H51" s="3"/>
      <c r="I51" s="2"/>
      <c r="J51" s="4"/>
      <c r="K51" s="4"/>
      <c r="L51" s="4"/>
      <c r="M51" s="5"/>
    </row>
    <row r="52" spans="2:13">
      <c r="B52" s="161" t="s">
        <v>66</v>
      </c>
      <c r="C52" s="162" t="s">
        <v>67</v>
      </c>
      <c r="D52" s="160" t="s">
        <v>68</v>
      </c>
      <c r="E52" s="163" t="s">
        <v>69</v>
      </c>
      <c r="F52" s="164" t="s">
        <v>70</v>
      </c>
      <c r="G52" s="164"/>
      <c r="H52" s="164"/>
      <c r="I52" s="164"/>
      <c r="J52" s="162" t="s">
        <v>71</v>
      </c>
      <c r="K52" s="162"/>
      <c r="L52" s="162"/>
      <c r="M52" s="168"/>
    </row>
    <row r="53" spans="2:13">
      <c r="B53" s="161"/>
      <c r="C53" s="162"/>
      <c r="D53" s="160"/>
      <c r="E53" s="163"/>
      <c r="F53" s="154" t="s">
        <v>16</v>
      </c>
      <c r="G53" s="154" t="s">
        <v>17</v>
      </c>
      <c r="H53" s="154" t="s">
        <v>18</v>
      </c>
      <c r="I53" s="154" t="s">
        <v>19</v>
      </c>
      <c r="J53" s="153" t="s">
        <v>16</v>
      </c>
      <c r="K53" s="153" t="s">
        <v>17</v>
      </c>
      <c r="L53" s="153" t="s">
        <v>18</v>
      </c>
      <c r="M53" s="6" t="s">
        <v>19</v>
      </c>
    </row>
    <row r="54" spans="2:13">
      <c r="B54" s="10"/>
      <c r="C54" s="11"/>
      <c r="D54" s="11"/>
      <c r="E54" s="12"/>
      <c r="F54" s="13"/>
      <c r="G54" s="13"/>
      <c r="H54" s="13"/>
      <c r="I54" s="13"/>
      <c r="J54" s="14">
        <f t="shared" ref="J54:M59" si="10">(F54*$Q$4)*$Q$3</f>
        <v>0</v>
      </c>
      <c r="K54" s="14">
        <f t="shared" si="10"/>
        <v>0</v>
      </c>
      <c r="L54" s="14">
        <f t="shared" si="10"/>
        <v>0</v>
      </c>
      <c r="M54" s="15">
        <f t="shared" si="10"/>
        <v>0</v>
      </c>
    </row>
    <row r="55" spans="2:13">
      <c r="B55" s="10"/>
      <c r="C55" s="11"/>
      <c r="D55" s="11"/>
      <c r="E55" s="12"/>
      <c r="F55" s="13"/>
      <c r="G55" s="13"/>
      <c r="H55" s="13"/>
      <c r="I55" s="13"/>
      <c r="J55" s="14">
        <f t="shared" si="10"/>
        <v>0</v>
      </c>
      <c r="K55" s="14">
        <f t="shared" si="10"/>
        <v>0</v>
      </c>
      <c r="L55" s="14">
        <f t="shared" si="10"/>
        <v>0</v>
      </c>
      <c r="M55" s="15">
        <f t="shared" si="10"/>
        <v>0</v>
      </c>
    </row>
    <row r="56" spans="2:13">
      <c r="B56" s="10"/>
      <c r="C56" s="11"/>
      <c r="D56" s="11"/>
      <c r="E56" s="12"/>
      <c r="F56" s="13"/>
      <c r="G56" s="13"/>
      <c r="H56" s="13"/>
      <c r="I56" s="13"/>
      <c r="J56" s="14">
        <f t="shared" si="10"/>
        <v>0</v>
      </c>
      <c r="K56" s="14">
        <f t="shared" si="10"/>
        <v>0</v>
      </c>
      <c r="L56" s="14">
        <f t="shared" si="10"/>
        <v>0</v>
      </c>
      <c r="M56" s="15">
        <f t="shared" si="10"/>
        <v>0</v>
      </c>
    </row>
    <row r="57" spans="2:13">
      <c r="B57" s="10"/>
      <c r="C57" s="11"/>
      <c r="D57" s="11"/>
      <c r="E57" s="12"/>
      <c r="F57" s="13"/>
      <c r="G57" s="13"/>
      <c r="H57" s="13"/>
      <c r="I57" s="13"/>
      <c r="J57" s="14">
        <f t="shared" si="10"/>
        <v>0</v>
      </c>
      <c r="K57" s="14">
        <f t="shared" si="10"/>
        <v>0</v>
      </c>
      <c r="L57" s="14">
        <f t="shared" si="10"/>
        <v>0</v>
      </c>
      <c r="M57" s="15">
        <f t="shared" si="10"/>
        <v>0</v>
      </c>
    </row>
    <row r="58" spans="2:13">
      <c r="B58" s="10"/>
      <c r="C58" s="11"/>
      <c r="D58" s="11"/>
      <c r="E58" s="12"/>
      <c r="F58" s="13"/>
      <c r="G58" s="13"/>
      <c r="H58" s="13"/>
      <c r="I58" s="13"/>
      <c r="J58" s="14">
        <f t="shared" si="10"/>
        <v>0</v>
      </c>
      <c r="K58" s="14">
        <f t="shared" si="10"/>
        <v>0</v>
      </c>
      <c r="L58" s="14">
        <f t="shared" si="10"/>
        <v>0</v>
      </c>
      <c r="M58" s="15">
        <f t="shared" si="10"/>
        <v>0</v>
      </c>
    </row>
    <row r="59" spans="2:13" ht="15.75" thickBot="1">
      <c r="B59" s="20"/>
      <c r="C59" s="21"/>
      <c r="D59" s="21"/>
      <c r="E59" s="22"/>
      <c r="F59" s="23"/>
      <c r="G59" s="24"/>
      <c r="H59" s="24"/>
      <c r="I59" s="23"/>
      <c r="J59" s="25">
        <f t="shared" si="10"/>
        <v>0</v>
      </c>
      <c r="K59" s="25">
        <f t="shared" si="10"/>
        <v>0</v>
      </c>
      <c r="L59" s="25">
        <f t="shared" si="10"/>
        <v>0</v>
      </c>
      <c r="M59" s="26">
        <f t="shared" si="10"/>
        <v>0</v>
      </c>
    </row>
    <row r="60" spans="2:13">
      <c r="J60" s="125">
        <f>SUM(J54:J59)</f>
        <v>0</v>
      </c>
      <c r="K60" s="125">
        <f t="shared" ref="K60:M60" si="11">SUM(K54:K59)</f>
        <v>0</v>
      </c>
      <c r="L60" s="125">
        <f t="shared" si="11"/>
        <v>0</v>
      </c>
      <c r="M60" s="125">
        <f t="shared" si="11"/>
        <v>0</v>
      </c>
    </row>
  </sheetData>
  <mergeCells count="37">
    <mergeCell ref="J42:M42"/>
    <mergeCell ref="B52:B53"/>
    <mergeCell ref="C52:C53"/>
    <mergeCell ref="D52:D53"/>
    <mergeCell ref="E52:E53"/>
    <mergeCell ref="F52:I52"/>
    <mergeCell ref="J52:M52"/>
    <mergeCell ref="B42:B43"/>
    <mergeCell ref="C42:C43"/>
    <mergeCell ref="D42:D43"/>
    <mergeCell ref="E42:E43"/>
    <mergeCell ref="F42:I42"/>
    <mergeCell ref="J32:M32"/>
    <mergeCell ref="B22:B23"/>
    <mergeCell ref="C22:C23"/>
    <mergeCell ref="D22:D23"/>
    <mergeCell ref="E22:E23"/>
    <mergeCell ref="F22:I22"/>
    <mergeCell ref="J22:M22"/>
    <mergeCell ref="B32:B33"/>
    <mergeCell ref="C32:C33"/>
    <mergeCell ref="D32:D33"/>
    <mergeCell ref="E32:E33"/>
    <mergeCell ref="F32:I32"/>
    <mergeCell ref="F2:I2"/>
    <mergeCell ref="P2:R2"/>
    <mergeCell ref="C12:C13"/>
    <mergeCell ref="D12:D13"/>
    <mergeCell ref="E12:E13"/>
    <mergeCell ref="F12:I12"/>
    <mergeCell ref="J12:M12"/>
    <mergeCell ref="J2:M2"/>
    <mergeCell ref="B12:B1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9F61-976C-473C-A57A-612DBBE9B88E}">
  <dimension ref="A1:R60"/>
  <sheetViews>
    <sheetView workbookViewId="0">
      <selection activeCell="J24" sqref="J24"/>
    </sheetView>
  </sheetViews>
  <sheetFormatPr defaultRowHeight="15"/>
  <cols>
    <col min="1" max="1" width="20.85546875" bestFit="1" customWidth="1"/>
    <col min="2" max="2" width="32.42578125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153</v>
      </c>
      <c r="B1" s="1" t="s">
        <v>42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10"/>
      <c r="C4" s="11"/>
      <c r="D4" s="11"/>
      <c r="E4" s="12"/>
      <c r="F4" s="13"/>
      <c r="G4" s="13"/>
      <c r="H4" s="13"/>
      <c r="I4" s="13"/>
      <c r="J4" s="14">
        <f t="shared" ref="J4:M9" si="0">(F4*$Q$4)*$Q$3</f>
        <v>0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18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>
        <f>SUM(J4:J9)</f>
        <v>0</v>
      </c>
      <c r="K10" s="27">
        <f t="shared" ref="K10:M10" si="1">SUM(K4:K9)</f>
        <v>0</v>
      </c>
      <c r="L10" s="27">
        <f t="shared" si="1"/>
        <v>0</v>
      </c>
      <c r="M10" s="27">
        <f t="shared" si="1"/>
        <v>0</v>
      </c>
    </row>
    <row r="11" spans="1:18">
      <c r="B11" s="1" t="s">
        <v>52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</row>
    <row r="12" spans="1:1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>
      <c r="B14" s="10"/>
      <c r="C14" s="11"/>
      <c r="D14" s="11"/>
      <c r="E14" s="12"/>
      <c r="F14" s="13"/>
      <c r="G14" s="13"/>
      <c r="H14" s="13"/>
      <c r="I14" s="13"/>
      <c r="J14" s="14">
        <f t="shared" ref="J14:M19" si="2">(F14*$Q$4)*$Q$3</f>
        <v>0</v>
      </c>
      <c r="K14" s="14">
        <f t="shared" si="2"/>
        <v>0</v>
      </c>
      <c r="L14" s="14">
        <f t="shared" si="2"/>
        <v>0</v>
      </c>
      <c r="M14" s="15">
        <f t="shared" si="2"/>
        <v>0</v>
      </c>
    </row>
    <row r="15" spans="1:18">
      <c r="B15" s="10"/>
      <c r="C15" s="11"/>
      <c r="D15" s="11"/>
      <c r="E15" s="12"/>
      <c r="F15" s="13"/>
      <c r="G15" s="13"/>
      <c r="H15" s="13"/>
      <c r="I15" s="13"/>
      <c r="J15" s="14">
        <f t="shared" si="2"/>
        <v>0</v>
      </c>
      <c r="K15" s="14">
        <f t="shared" si="2"/>
        <v>0</v>
      </c>
      <c r="L15" s="14">
        <f t="shared" si="2"/>
        <v>0</v>
      </c>
      <c r="M15" s="15">
        <f t="shared" si="2"/>
        <v>0</v>
      </c>
    </row>
    <row r="16" spans="1:18">
      <c r="B16" s="10"/>
      <c r="C16" s="11"/>
      <c r="D16" s="11"/>
      <c r="E16" s="12"/>
      <c r="F16" s="13"/>
      <c r="G16" s="13"/>
      <c r="H16" s="13"/>
      <c r="I16" s="13"/>
      <c r="J16" s="14">
        <f t="shared" si="2"/>
        <v>0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1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1:13">
      <c r="B18" s="10"/>
      <c r="C18" s="11"/>
      <c r="D18" s="11"/>
      <c r="E18" s="12"/>
      <c r="F18" s="13"/>
      <c r="G18" s="13"/>
      <c r="H18" s="13"/>
      <c r="I18" s="13"/>
      <c r="J18" s="14">
        <f t="shared" si="2"/>
        <v>0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1:13" ht="15.75" thickBot="1">
      <c r="B19" s="20"/>
      <c r="C19" s="21"/>
      <c r="D19" s="21"/>
      <c r="E19" s="22"/>
      <c r="F19" s="23"/>
      <c r="G19" s="24"/>
      <c r="H19" s="24"/>
      <c r="I19" s="23"/>
      <c r="J19" s="25">
        <f t="shared" si="2"/>
        <v>0</v>
      </c>
      <c r="K19" s="25">
        <f t="shared" si="2"/>
        <v>0</v>
      </c>
      <c r="L19" s="25">
        <f t="shared" si="2"/>
        <v>0</v>
      </c>
      <c r="M19" s="26">
        <f t="shared" si="2"/>
        <v>0</v>
      </c>
    </row>
    <row r="20" spans="1:13" ht="15.75" thickBot="1">
      <c r="J20" s="125">
        <f>SUM(J14:J19)</f>
        <v>0</v>
      </c>
      <c r="K20" s="125">
        <f t="shared" ref="K20:M20" si="3">SUM(K14:K19)</f>
        <v>0</v>
      </c>
      <c r="L20" s="125">
        <f t="shared" si="3"/>
        <v>0</v>
      </c>
      <c r="M20" s="125">
        <f t="shared" si="3"/>
        <v>0</v>
      </c>
    </row>
    <row r="21" spans="1:13">
      <c r="A21" t="s">
        <v>154</v>
      </c>
      <c r="B21" s="1" t="s">
        <v>46</v>
      </c>
      <c r="C21" s="2"/>
      <c r="D21" s="2"/>
      <c r="E21" s="2"/>
      <c r="F21" s="3"/>
      <c r="G21" s="3"/>
      <c r="H21" s="3"/>
      <c r="I21" s="2"/>
      <c r="J21" s="4"/>
      <c r="K21" s="4"/>
      <c r="L21" s="4"/>
      <c r="M21" s="5"/>
    </row>
    <row r="22" spans="1:13">
      <c r="B22" s="161" t="s">
        <v>66</v>
      </c>
      <c r="C22" s="162" t="s">
        <v>67</v>
      </c>
      <c r="D22" s="160" t="s">
        <v>68</v>
      </c>
      <c r="E22" s="163" t="s">
        <v>69</v>
      </c>
      <c r="F22" s="164" t="s">
        <v>70</v>
      </c>
      <c r="G22" s="164"/>
      <c r="H22" s="164"/>
      <c r="I22" s="164"/>
      <c r="J22" s="162" t="s">
        <v>71</v>
      </c>
      <c r="K22" s="162"/>
      <c r="L22" s="162"/>
      <c r="M22" s="168"/>
    </row>
    <row r="23" spans="1:13">
      <c r="B23" s="161"/>
      <c r="C23" s="162"/>
      <c r="D23" s="160"/>
      <c r="E23" s="163"/>
      <c r="F23" s="154" t="s">
        <v>16</v>
      </c>
      <c r="G23" s="154" t="s">
        <v>17</v>
      </c>
      <c r="H23" s="154" t="s">
        <v>18</v>
      </c>
      <c r="I23" s="154" t="s">
        <v>19</v>
      </c>
      <c r="J23" s="153" t="s">
        <v>16</v>
      </c>
      <c r="K23" s="153" t="s">
        <v>17</v>
      </c>
      <c r="L23" s="153" t="s">
        <v>18</v>
      </c>
      <c r="M23" s="6" t="s">
        <v>19</v>
      </c>
    </row>
    <row r="24" spans="1:13">
      <c r="B24" s="37" t="s">
        <v>155</v>
      </c>
      <c r="C24" s="38" t="s">
        <v>156</v>
      </c>
      <c r="D24" s="11"/>
      <c r="E24" s="12"/>
      <c r="F24" s="13">
        <v>123.824058428</v>
      </c>
      <c r="G24" s="13"/>
      <c r="H24" s="13"/>
      <c r="I24" s="13"/>
      <c r="J24" s="14">
        <f t="shared" ref="J24:M29" si="4">(F24*$Q$4)*$Q$3</f>
        <v>11866.307167272094</v>
      </c>
      <c r="K24" s="14">
        <f t="shared" si="4"/>
        <v>0</v>
      </c>
      <c r="L24" s="14">
        <f t="shared" si="4"/>
        <v>0</v>
      </c>
      <c r="M24" s="15">
        <f t="shared" si="4"/>
        <v>0</v>
      </c>
    </row>
    <row r="25" spans="1:13">
      <c r="B25" s="10"/>
      <c r="C25" s="11"/>
      <c r="D25" s="11"/>
      <c r="E25" s="12"/>
      <c r="F25" s="13"/>
      <c r="G25" s="13"/>
      <c r="H25" s="13"/>
      <c r="I25" s="13"/>
      <c r="J25" s="14">
        <f t="shared" si="4"/>
        <v>0</v>
      </c>
      <c r="K25" s="14">
        <f t="shared" si="4"/>
        <v>0</v>
      </c>
      <c r="L25" s="14">
        <f t="shared" si="4"/>
        <v>0</v>
      </c>
      <c r="M25" s="15">
        <f t="shared" si="4"/>
        <v>0</v>
      </c>
    </row>
    <row r="26" spans="1:13">
      <c r="B26" s="10"/>
      <c r="C26" s="11"/>
      <c r="D26" s="11"/>
      <c r="E26" s="12"/>
      <c r="F26" s="13"/>
      <c r="G26" s="13"/>
      <c r="H26" s="13"/>
      <c r="I26" s="13"/>
      <c r="J26" s="14">
        <f t="shared" si="4"/>
        <v>0</v>
      </c>
      <c r="K26" s="14">
        <f t="shared" si="4"/>
        <v>0</v>
      </c>
      <c r="L26" s="14">
        <f t="shared" si="4"/>
        <v>0</v>
      </c>
      <c r="M26" s="15">
        <f t="shared" si="4"/>
        <v>0</v>
      </c>
    </row>
    <row r="27" spans="1:13">
      <c r="B27" s="10"/>
      <c r="C27" s="11"/>
      <c r="D27" s="11"/>
      <c r="E27" s="12"/>
      <c r="F27" s="13"/>
      <c r="G27" s="13"/>
      <c r="H27" s="13"/>
      <c r="I27" s="13"/>
      <c r="J27" s="14">
        <f t="shared" si="4"/>
        <v>0</v>
      </c>
      <c r="K27" s="14">
        <f t="shared" si="4"/>
        <v>0</v>
      </c>
      <c r="L27" s="14">
        <f t="shared" si="4"/>
        <v>0</v>
      </c>
      <c r="M27" s="15">
        <f t="shared" si="4"/>
        <v>0</v>
      </c>
    </row>
    <row r="28" spans="1:13">
      <c r="B28" s="10"/>
      <c r="C28" s="11"/>
      <c r="D28" s="11"/>
      <c r="E28" s="12"/>
      <c r="F28" s="13"/>
      <c r="G28" s="13"/>
      <c r="H28" s="13"/>
      <c r="I28" s="13"/>
      <c r="J28" s="14">
        <f t="shared" si="4"/>
        <v>0</v>
      </c>
      <c r="K28" s="14">
        <f t="shared" si="4"/>
        <v>0</v>
      </c>
      <c r="L28" s="14">
        <f t="shared" si="4"/>
        <v>0</v>
      </c>
      <c r="M28" s="15">
        <f t="shared" si="4"/>
        <v>0</v>
      </c>
    </row>
    <row r="29" spans="1:13" ht="15.75" thickBot="1">
      <c r="B29" s="20"/>
      <c r="C29" s="21"/>
      <c r="D29" s="21"/>
      <c r="E29" s="22"/>
      <c r="F29" s="23"/>
      <c r="G29" s="24"/>
      <c r="H29" s="24"/>
      <c r="I29" s="23"/>
      <c r="J29" s="25">
        <f t="shared" si="4"/>
        <v>0</v>
      </c>
      <c r="K29" s="25">
        <f t="shared" si="4"/>
        <v>0</v>
      </c>
      <c r="L29" s="25">
        <f t="shared" si="4"/>
        <v>0</v>
      </c>
      <c r="M29" s="26">
        <f t="shared" si="4"/>
        <v>0</v>
      </c>
    </row>
    <row r="30" spans="1:13" ht="15.75" thickBot="1">
      <c r="J30" s="125">
        <f>SUM(J24:J29)</f>
        <v>11866.307167272094</v>
      </c>
      <c r="K30" s="125">
        <f t="shared" ref="K30:M30" si="5">SUM(K24:K29)</f>
        <v>0</v>
      </c>
      <c r="L30" s="125">
        <f t="shared" si="5"/>
        <v>0</v>
      </c>
      <c r="M30" s="125">
        <f t="shared" si="5"/>
        <v>0</v>
      </c>
    </row>
    <row r="31" spans="1:13">
      <c r="B31" s="1"/>
      <c r="C31" s="2"/>
      <c r="D31" s="2"/>
      <c r="E31" s="2"/>
      <c r="F31" s="3"/>
      <c r="G31" s="3"/>
      <c r="H31" s="3"/>
      <c r="I31" s="2"/>
      <c r="J31" s="4"/>
      <c r="K31" s="4"/>
      <c r="L31" s="4"/>
      <c r="M31" s="5"/>
    </row>
    <row r="32" spans="1:13">
      <c r="B32" s="161" t="s">
        <v>66</v>
      </c>
      <c r="C32" s="162" t="s">
        <v>67</v>
      </c>
      <c r="D32" s="160" t="s">
        <v>68</v>
      </c>
      <c r="E32" s="163" t="s">
        <v>69</v>
      </c>
      <c r="F32" s="164" t="s">
        <v>70</v>
      </c>
      <c r="G32" s="164"/>
      <c r="H32" s="164"/>
      <c r="I32" s="164"/>
      <c r="J32" s="162" t="s">
        <v>71</v>
      </c>
      <c r="K32" s="162"/>
      <c r="L32" s="162"/>
      <c r="M32" s="168"/>
    </row>
    <row r="33" spans="2:13">
      <c r="B33" s="161"/>
      <c r="C33" s="162"/>
      <c r="D33" s="160"/>
      <c r="E33" s="163"/>
      <c r="F33" s="154" t="s">
        <v>16</v>
      </c>
      <c r="G33" s="154" t="s">
        <v>17</v>
      </c>
      <c r="H33" s="154" t="s">
        <v>18</v>
      </c>
      <c r="I33" s="154" t="s">
        <v>19</v>
      </c>
      <c r="J33" s="153" t="s">
        <v>16</v>
      </c>
      <c r="K33" s="153" t="s">
        <v>17</v>
      </c>
      <c r="L33" s="153" t="s">
        <v>18</v>
      </c>
      <c r="M33" s="6" t="s">
        <v>19</v>
      </c>
    </row>
    <row r="34" spans="2:13">
      <c r="B34" s="10"/>
      <c r="C34" s="11"/>
      <c r="D34" s="11"/>
      <c r="E34" s="12"/>
      <c r="F34" s="13"/>
      <c r="G34" s="13"/>
      <c r="H34" s="13"/>
      <c r="I34" s="13"/>
      <c r="J34" s="14">
        <f t="shared" ref="J34:M39" si="6">(F34*$Q$4)*$Q$3</f>
        <v>0</v>
      </c>
      <c r="K34" s="14">
        <f t="shared" si="6"/>
        <v>0</v>
      </c>
      <c r="L34" s="14">
        <f t="shared" si="6"/>
        <v>0</v>
      </c>
      <c r="M34" s="15">
        <f t="shared" si="6"/>
        <v>0</v>
      </c>
    </row>
    <row r="35" spans="2:13">
      <c r="B35" s="10"/>
      <c r="C35" s="11"/>
      <c r="D35" s="11"/>
      <c r="E35" s="12"/>
      <c r="F35" s="13"/>
      <c r="G35" s="13"/>
      <c r="H35" s="13"/>
      <c r="I35" s="13"/>
      <c r="J35" s="14">
        <f t="shared" si="6"/>
        <v>0</v>
      </c>
      <c r="K35" s="14">
        <f t="shared" si="6"/>
        <v>0</v>
      </c>
      <c r="L35" s="14">
        <f t="shared" si="6"/>
        <v>0</v>
      </c>
      <c r="M35" s="15">
        <f t="shared" si="6"/>
        <v>0</v>
      </c>
    </row>
    <row r="36" spans="2:13">
      <c r="B36" s="10"/>
      <c r="C36" s="11"/>
      <c r="D36" s="11"/>
      <c r="E36" s="12"/>
      <c r="F36" s="13"/>
      <c r="G36" s="13"/>
      <c r="H36" s="13"/>
      <c r="I36" s="13"/>
      <c r="J36" s="14">
        <f t="shared" si="6"/>
        <v>0</v>
      </c>
      <c r="K36" s="14">
        <f t="shared" si="6"/>
        <v>0</v>
      </c>
      <c r="L36" s="14">
        <f t="shared" si="6"/>
        <v>0</v>
      </c>
      <c r="M36" s="15">
        <f t="shared" si="6"/>
        <v>0</v>
      </c>
    </row>
    <row r="37" spans="2:13">
      <c r="B37" s="10"/>
      <c r="C37" s="11"/>
      <c r="D37" s="11"/>
      <c r="E37" s="12"/>
      <c r="F37" s="13"/>
      <c r="G37" s="13"/>
      <c r="H37" s="13"/>
      <c r="I37" s="13"/>
      <c r="J37" s="14">
        <f t="shared" si="6"/>
        <v>0</v>
      </c>
      <c r="K37" s="14">
        <f t="shared" si="6"/>
        <v>0</v>
      </c>
      <c r="L37" s="14">
        <f t="shared" si="6"/>
        <v>0</v>
      </c>
      <c r="M37" s="15">
        <f t="shared" si="6"/>
        <v>0</v>
      </c>
    </row>
    <row r="38" spans="2:13">
      <c r="B38" s="10"/>
      <c r="C38" s="11"/>
      <c r="D38" s="11"/>
      <c r="E38" s="12"/>
      <c r="F38" s="13"/>
      <c r="G38" s="13"/>
      <c r="H38" s="13"/>
      <c r="I38" s="13"/>
      <c r="J38" s="14">
        <f t="shared" si="6"/>
        <v>0</v>
      </c>
      <c r="K38" s="14">
        <f t="shared" si="6"/>
        <v>0</v>
      </c>
      <c r="L38" s="14">
        <f t="shared" si="6"/>
        <v>0</v>
      </c>
      <c r="M38" s="15">
        <f t="shared" si="6"/>
        <v>0</v>
      </c>
    </row>
    <row r="39" spans="2:13" ht="15.75" thickBot="1">
      <c r="B39" s="20"/>
      <c r="C39" s="21"/>
      <c r="D39" s="21"/>
      <c r="E39" s="22"/>
      <c r="F39" s="23"/>
      <c r="G39" s="24"/>
      <c r="H39" s="24"/>
      <c r="I39" s="23"/>
      <c r="J39" s="25">
        <f t="shared" si="6"/>
        <v>0</v>
      </c>
      <c r="K39" s="25">
        <f t="shared" si="6"/>
        <v>0</v>
      </c>
      <c r="L39" s="25">
        <f t="shared" si="6"/>
        <v>0</v>
      </c>
      <c r="M39" s="26">
        <f t="shared" si="6"/>
        <v>0</v>
      </c>
    </row>
    <row r="40" spans="2:13" ht="15.75" thickBot="1">
      <c r="J40" s="125">
        <f>SUM(J34:J39)</f>
        <v>0</v>
      </c>
      <c r="K40" s="125">
        <f t="shared" ref="K40:M40" si="7">SUM(K34:K39)</f>
        <v>0</v>
      </c>
      <c r="L40" s="125">
        <f t="shared" si="7"/>
        <v>0</v>
      </c>
      <c r="M40" s="125">
        <f t="shared" si="7"/>
        <v>0</v>
      </c>
    </row>
    <row r="41" spans="2:13">
      <c r="B41" s="1"/>
      <c r="C41" s="2"/>
      <c r="D41" s="2"/>
      <c r="E41" s="2"/>
      <c r="F41" s="3"/>
      <c r="G41" s="3"/>
      <c r="H41" s="3"/>
      <c r="I41" s="2"/>
      <c r="J41" s="4"/>
      <c r="K41" s="4"/>
      <c r="L41" s="4"/>
      <c r="M41" s="5"/>
    </row>
    <row r="42" spans="2:13">
      <c r="B42" s="161" t="s">
        <v>66</v>
      </c>
      <c r="C42" s="162" t="s">
        <v>67</v>
      </c>
      <c r="D42" s="160" t="s">
        <v>68</v>
      </c>
      <c r="E42" s="163" t="s">
        <v>69</v>
      </c>
      <c r="F42" s="164" t="s">
        <v>70</v>
      </c>
      <c r="G42" s="164"/>
      <c r="H42" s="164"/>
      <c r="I42" s="164"/>
      <c r="J42" s="162" t="s">
        <v>71</v>
      </c>
      <c r="K42" s="162"/>
      <c r="L42" s="162"/>
      <c r="M42" s="168"/>
    </row>
    <row r="43" spans="2:13">
      <c r="B43" s="161"/>
      <c r="C43" s="162"/>
      <c r="D43" s="160"/>
      <c r="E43" s="163"/>
      <c r="F43" s="154" t="s">
        <v>16</v>
      </c>
      <c r="G43" s="154" t="s">
        <v>17</v>
      </c>
      <c r="H43" s="154" t="s">
        <v>18</v>
      </c>
      <c r="I43" s="154" t="s">
        <v>19</v>
      </c>
      <c r="J43" s="153" t="s">
        <v>16</v>
      </c>
      <c r="K43" s="153" t="s">
        <v>17</v>
      </c>
      <c r="L43" s="153" t="s">
        <v>18</v>
      </c>
      <c r="M43" s="6" t="s">
        <v>19</v>
      </c>
    </row>
    <row r="44" spans="2:13">
      <c r="B44" s="10"/>
      <c r="C44" s="11"/>
      <c r="D44" s="11"/>
      <c r="E44" s="12"/>
      <c r="F44" s="13"/>
      <c r="G44" s="13"/>
      <c r="H44" s="13"/>
      <c r="I44" s="13"/>
      <c r="J44" s="14">
        <f t="shared" ref="J44:M49" si="8">(F44*$Q$4)*$Q$3</f>
        <v>0</v>
      </c>
      <c r="K44" s="14">
        <f t="shared" si="8"/>
        <v>0</v>
      </c>
      <c r="L44" s="14">
        <f t="shared" si="8"/>
        <v>0</v>
      </c>
      <c r="M44" s="15">
        <f t="shared" si="8"/>
        <v>0</v>
      </c>
    </row>
    <row r="45" spans="2:13">
      <c r="B45" s="10"/>
      <c r="C45" s="11"/>
      <c r="D45" s="11"/>
      <c r="E45" s="12"/>
      <c r="F45" s="13"/>
      <c r="G45" s="13"/>
      <c r="H45" s="13"/>
      <c r="I45" s="13"/>
      <c r="J45" s="14">
        <f t="shared" si="8"/>
        <v>0</v>
      </c>
      <c r="K45" s="14">
        <f t="shared" si="8"/>
        <v>0</v>
      </c>
      <c r="L45" s="14">
        <f t="shared" si="8"/>
        <v>0</v>
      </c>
      <c r="M45" s="15">
        <f t="shared" si="8"/>
        <v>0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si="8"/>
        <v>0</v>
      </c>
      <c r="K46" s="14">
        <f t="shared" si="8"/>
        <v>0</v>
      </c>
      <c r="L46" s="14">
        <f t="shared" si="8"/>
        <v>0</v>
      </c>
      <c r="M46" s="15">
        <f t="shared" si="8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8"/>
        <v>0</v>
      </c>
      <c r="K47" s="14">
        <f t="shared" si="8"/>
        <v>0</v>
      </c>
      <c r="L47" s="14">
        <f t="shared" si="8"/>
        <v>0</v>
      </c>
      <c r="M47" s="15">
        <f t="shared" si="8"/>
        <v>0</v>
      </c>
    </row>
    <row r="48" spans="2:13">
      <c r="B48" s="10"/>
      <c r="C48" s="11"/>
      <c r="D48" s="11"/>
      <c r="E48" s="12"/>
      <c r="F48" s="13"/>
      <c r="G48" s="13"/>
      <c r="H48" s="13"/>
      <c r="I48" s="13"/>
      <c r="J48" s="14">
        <f t="shared" si="8"/>
        <v>0</v>
      </c>
      <c r="K48" s="14">
        <f t="shared" si="8"/>
        <v>0</v>
      </c>
      <c r="L48" s="14">
        <f t="shared" si="8"/>
        <v>0</v>
      </c>
      <c r="M48" s="15">
        <f t="shared" si="8"/>
        <v>0</v>
      </c>
    </row>
    <row r="49" spans="2:13" ht="15.75" thickBot="1">
      <c r="B49" s="20"/>
      <c r="C49" s="21"/>
      <c r="D49" s="21"/>
      <c r="E49" s="22"/>
      <c r="F49" s="23"/>
      <c r="G49" s="24"/>
      <c r="H49" s="24"/>
      <c r="I49" s="23"/>
      <c r="J49" s="25">
        <f t="shared" si="8"/>
        <v>0</v>
      </c>
      <c r="K49" s="25">
        <f t="shared" si="8"/>
        <v>0</v>
      </c>
      <c r="L49" s="25">
        <f t="shared" si="8"/>
        <v>0</v>
      </c>
      <c r="M49" s="26">
        <f t="shared" si="8"/>
        <v>0</v>
      </c>
    </row>
    <row r="50" spans="2:13" ht="15.75" thickBot="1">
      <c r="J50" s="125">
        <f>SUM(J44:J49)</f>
        <v>0</v>
      </c>
      <c r="K50" s="125">
        <f t="shared" ref="K50:M50" si="9">SUM(K44:K49)</f>
        <v>0</v>
      </c>
      <c r="L50" s="125">
        <f t="shared" si="9"/>
        <v>0</v>
      </c>
      <c r="M50" s="125">
        <f t="shared" si="9"/>
        <v>0</v>
      </c>
    </row>
    <row r="51" spans="2:13">
      <c r="B51" s="1" t="s">
        <v>64</v>
      </c>
      <c r="C51" s="2"/>
      <c r="D51" s="2"/>
      <c r="E51" s="2"/>
      <c r="F51" s="3"/>
      <c r="G51" s="3"/>
      <c r="H51" s="3"/>
      <c r="I51" s="2"/>
      <c r="J51" s="4"/>
      <c r="K51" s="4"/>
      <c r="L51" s="4"/>
      <c r="M51" s="5"/>
    </row>
    <row r="52" spans="2:13">
      <c r="B52" s="161" t="s">
        <v>66</v>
      </c>
      <c r="C52" s="162" t="s">
        <v>67</v>
      </c>
      <c r="D52" s="160" t="s">
        <v>68</v>
      </c>
      <c r="E52" s="163" t="s">
        <v>69</v>
      </c>
      <c r="F52" s="164" t="s">
        <v>70</v>
      </c>
      <c r="G52" s="164"/>
      <c r="H52" s="164"/>
      <c r="I52" s="164"/>
      <c r="J52" s="162" t="s">
        <v>71</v>
      </c>
      <c r="K52" s="162"/>
      <c r="L52" s="162"/>
      <c r="M52" s="168"/>
    </row>
    <row r="53" spans="2:13">
      <c r="B53" s="161"/>
      <c r="C53" s="162"/>
      <c r="D53" s="160"/>
      <c r="E53" s="163"/>
      <c r="F53" s="154" t="s">
        <v>16</v>
      </c>
      <c r="G53" s="154" t="s">
        <v>17</v>
      </c>
      <c r="H53" s="154" t="s">
        <v>18</v>
      </c>
      <c r="I53" s="154" t="s">
        <v>19</v>
      </c>
      <c r="J53" s="153" t="s">
        <v>16</v>
      </c>
      <c r="K53" s="153" t="s">
        <v>17</v>
      </c>
      <c r="L53" s="153" t="s">
        <v>18</v>
      </c>
      <c r="M53" s="6" t="s">
        <v>19</v>
      </c>
    </row>
    <row r="54" spans="2:13">
      <c r="B54" s="10"/>
      <c r="C54" s="11"/>
      <c r="D54" s="11"/>
      <c r="E54" s="12"/>
      <c r="F54" s="13"/>
      <c r="G54" s="13"/>
      <c r="H54" s="13"/>
      <c r="I54" s="13"/>
      <c r="J54" s="14">
        <f t="shared" ref="J54:M59" si="10">(F54*$Q$4)*$Q$3</f>
        <v>0</v>
      </c>
      <c r="K54" s="14">
        <f t="shared" si="10"/>
        <v>0</v>
      </c>
      <c r="L54" s="14">
        <f t="shared" si="10"/>
        <v>0</v>
      </c>
      <c r="M54" s="15">
        <f t="shared" si="10"/>
        <v>0</v>
      </c>
    </row>
    <row r="55" spans="2:13">
      <c r="B55" s="10"/>
      <c r="C55" s="11"/>
      <c r="D55" s="11"/>
      <c r="E55" s="12"/>
      <c r="F55" s="13"/>
      <c r="G55" s="13"/>
      <c r="H55" s="13"/>
      <c r="I55" s="13"/>
      <c r="J55" s="14">
        <f t="shared" si="10"/>
        <v>0</v>
      </c>
      <c r="K55" s="14">
        <f t="shared" si="10"/>
        <v>0</v>
      </c>
      <c r="L55" s="14">
        <f t="shared" si="10"/>
        <v>0</v>
      </c>
      <c r="M55" s="15">
        <f t="shared" si="10"/>
        <v>0</v>
      </c>
    </row>
    <row r="56" spans="2:13">
      <c r="B56" s="10"/>
      <c r="C56" s="11"/>
      <c r="D56" s="11"/>
      <c r="E56" s="12"/>
      <c r="F56" s="13"/>
      <c r="G56" s="13"/>
      <c r="H56" s="13"/>
      <c r="I56" s="13"/>
      <c r="J56" s="14">
        <f t="shared" si="10"/>
        <v>0</v>
      </c>
      <c r="K56" s="14">
        <f t="shared" si="10"/>
        <v>0</v>
      </c>
      <c r="L56" s="14">
        <f t="shared" si="10"/>
        <v>0</v>
      </c>
      <c r="M56" s="15">
        <f t="shared" si="10"/>
        <v>0</v>
      </c>
    </row>
    <row r="57" spans="2:13">
      <c r="B57" s="10"/>
      <c r="C57" s="11"/>
      <c r="D57" s="11"/>
      <c r="E57" s="12"/>
      <c r="F57" s="13"/>
      <c r="G57" s="13"/>
      <c r="H57" s="13"/>
      <c r="I57" s="13"/>
      <c r="J57" s="14">
        <f t="shared" si="10"/>
        <v>0</v>
      </c>
      <c r="K57" s="14">
        <f t="shared" si="10"/>
        <v>0</v>
      </c>
      <c r="L57" s="14">
        <f t="shared" si="10"/>
        <v>0</v>
      </c>
      <c r="M57" s="15">
        <f t="shared" si="10"/>
        <v>0</v>
      </c>
    </row>
    <row r="58" spans="2:13">
      <c r="B58" s="10"/>
      <c r="C58" s="11"/>
      <c r="D58" s="11"/>
      <c r="E58" s="12"/>
      <c r="F58" s="13"/>
      <c r="G58" s="13"/>
      <c r="H58" s="13"/>
      <c r="I58" s="13"/>
      <c r="J58" s="14">
        <f t="shared" si="10"/>
        <v>0</v>
      </c>
      <c r="K58" s="14">
        <f t="shared" si="10"/>
        <v>0</v>
      </c>
      <c r="L58" s="14">
        <f t="shared" si="10"/>
        <v>0</v>
      </c>
      <c r="M58" s="15">
        <f t="shared" si="10"/>
        <v>0</v>
      </c>
    </row>
    <row r="59" spans="2:13" ht="15.75" thickBot="1">
      <c r="B59" s="20"/>
      <c r="C59" s="21"/>
      <c r="D59" s="21"/>
      <c r="E59" s="22"/>
      <c r="F59" s="23"/>
      <c r="G59" s="24"/>
      <c r="H59" s="24"/>
      <c r="I59" s="23"/>
      <c r="J59" s="25">
        <f t="shared" si="10"/>
        <v>0</v>
      </c>
      <c r="K59" s="25">
        <f t="shared" si="10"/>
        <v>0</v>
      </c>
      <c r="L59" s="25">
        <f t="shared" si="10"/>
        <v>0</v>
      </c>
      <c r="M59" s="26">
        <f t="shared" si="10"/>
        <v>0</v>
      </c>
    </row>
    <row r="60" spans="2:13">
      <c r="J60" s="125">
        <f>SUM(J54:J59)</f>
        <v>0</v>
      </c>
      <c r="K60" s="125">
        <f t="shared" ref="K60:M60" si="11">SUM(K54:K59)</f>
        <v>0</v>
      </c>
      <c r="L60" s="125">
        <f t="shared" si="11"/>
        <v>0</v>
      </c>
      <c r="M60" s="125">
        <f t="shared" si="11"/>
        <v>0</v>
      </c>
    </row>
  </sheetData>
  <mergeCells count="37">
    <mergeCell ref="J42:M42"/>
    <mergeCell ref="B52:B53"/>
    <mergeCell ref="C52:C53"/>
    <mergeCell ref="D52:D53"/>
    <mergeCell ref="E52:E53"/>
    <mergeCell ref="F52:I52"/>
    <mergeCell ref="J52:M52"/>
    <mergeCell ref="B42:B43"/>
    <mergeCell ref="C42:C43"/>
    <mergeCell ref="D42:D43"/>
    <mergeCell ref="E42:E43"/>
    <mergeCell ref="F42:I42"/>
    <mergeCell ref="J32:M32"/>
    <mergeCell ref="B22:B23"/>
    <mergeCell ref="C22:C23"/>
    <mergeCell ref="D22:D23"/>
    <mergeCell ref="E22:E23"/>
    <mergeCell ref="F22:I22"/>
    <mergeCell ref="J22:M22"/>
    <mergeCell ref="B32:B33"/>
    <mergeCell ref="C32:C33"/>
    <mergeCell ref="D32:D33"/>
    <mergeCell ref="E32:E33"/>
    <mergeCell ref="F32:I32"/>
    <mergeCell ref="F2:I2"/>
    <mergeCell ref="P2:R2"/>
    <mergeCell ref="C12:C13"/>
    <mergeCell ref="D12:D13"/>
    <mergeCell ref="E12:E13"/>
    <mergeCell ref="F12:I12"/>
    <mergeCell ref="J12:M12"/>
    <mergeCell ref="J2:M2"/>
    <mergeCell ref="B12:B13"/>
    <mergeCell ref="B2:B3"/>
    <mergeCell ref="C2:C3"/>
    <mergeCell ref="D2:D3"/>
    <mergeCell ref="E2: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DD60-0E95-407B-8B90-2D4F2BDFB41C}">
  <sheetPr>
    <tabColor rgb="FFFF0000"/>
  </sheetPr>
  <dimension ref="A1:AL89"/>
  <sheetViews>
    <sheetView topLeftCell="B60" workbookViewId="0">
      <selection activeCell="O70" sqref="O70"/>
    </sheetView>
  </sheetViews>
  <sheetFormatPr defaultRowHeight="15"/>
  <cols>
    <col min="1" max="1" width="20.85546875" bestFit="1" customWidth="1"/>
    <col min="2" max="2" width="6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38" ht="15.75" thickBot="1">
      <c r="A1" t="s">
        <v>7</v>
      </c>
      <c r="B1" s="1" t="s">
        <v>40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3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3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38" ht="15.75" thickBot="1">
      <c r="B4" s="10"/>
      <c r="C4" s="11"/>
      <c r="D4" s="11"/>
      <c r="E4" s="12"/>
      <c r="F4" s="13"/>
      <c r="G4" s="13"/>
      <c r="H4" s="13"/>
      <c r="I4" s="13"/>
      <c r="J4" s="14">
        <f t="shared" ref="J4:M9" si="0">(F4*$Q$4)*$Q$3</f>
        <v>0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38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3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3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3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3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38" ht="15.75" thickBot="1">
      <c r="C10" s="27"/>
      <c r="D10" s="27"/>
      <c r="F10" s="27"/>
      <c r="G10" s="27"/>
      <c r="H10" s="27"/>
      <c r="I10" s="27"/>
      <c r="J10" s="27">
        <f>SUM(J4:J9)</f>
        <v>0</v>
      </c>
      <c r="K10" s="27">
        <f t="shared" ref="K10:M10" si="1">SUM(K4:K9)</f>
        <v>0</v>
      </c>
      <c r="L10" s="27">
        <f t="shared" si="1"/>
        <v>0</v>
      </c>
      <c r="M10" s="27">
        <f t="shared" si="1"/>
        <v>0</v>
      </c>
      <c r="P10" s="98"/>
      <c r="Q10" s="97" t="s">
        <v>123</v>
      </c>
      <c r="R10" s="177" t="s">
        <v>124</v>
      </c>
      <c r="S10" s="166"/>
      <c r="T10" s="166"/>
      <c r="U10" s="155"/>
      <c r="V10" s="96" t="s">
        <v>98</v>
      </c>
      <c r="W10" s="94" t="s">
        <v>125</v>
      </c>
      <c r="X10" s="96" t="s">
        <v>100</v>
      </c>
      <c r="Y10" s="95" t="s">
        <v>125</v>
      </c>
      <c r="Z10" s="96" t="s">
        <v>101</v>
      </c>
      <c r="AA10" s="94" t="s">
        <v>125</v>
      </c>
      <c r="AB10" s="95" t="s">
        <v>102</v>
      </c>
      <c r="AC10" s="94" t="s">
        <v>125</v>
      </c>
      <c r="AD10" s="157" t="s">
        <v>126</v>
      </c>
      <c r="AE10" s="156" t="s">
        <v>127</v>
      </c>
      <c r="AF10" s="156" t="s">
        <v>128</v>
      </c>
      <c r="AG10" s="95" t="s">
        <v>129</v>
      </c>
      <c r="AH10" s="94" t="s">
        <v>130</v>
      </c>
      <c r="AI10" s="178" t="s">
        <v>131</v>
      </c>
      <c r="AJ10" s="178"/>
      <c r="AK10" s="178"/>
      <c r="AL10" s="179"/>
    </row>
    <row r="11" spans="1:38">
      <c r="B11" s="1" t="s">
        <v>43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  <c r="P11" s="93" t="s">
        <v>15</v>
      </c>
      <c r="Q11" s="116" t="s">
        <v>134</v>
      </c>
      <c r="R11" s="115" t="s">
        <v>16</v>
      </c>
      <c r="S11" s="82" t="s">
        <v>17</v>
      </c>
      <c r="T11" s="82" t="s">
        <v>18</v>
      </c>
      <c r="U11" s="81" t="s">
        <v>19</v>
      </c>
      <c r="V11" s="85"/>
      <c r="W11" s="83"/>
      <c r="X11" s="85"/>
      <c r="Y11" s="84"/>
      <c r="Z11" s="85"/>
      <c r="AA11" s="83"/>
      <c r="AB11" s="84"/>
      <c r="AC11" s="83"/>
      <c r="AD11" s="85"/>
      <c r="AE11" s="84"/>
      <c r="AF11" s="84"/>
      <c r="AG11" s="84"/>
      <c r="AH11" s="83"/>
      <c r="AI11" s="82" t="s">
        <v>16</v>
      </c>
      <c r="AJ11" s="82" t="s">
        <v>17</v>
      </c>
      <c r="AK11" s="82" t="s">
        <v>18</v>
      </c>
      <c r="AL11" s="114" t="s">
        <v>19</v>
      </c>
    </row>
    <row r="12" spans="1:3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  <c r="P12" s="113" t="s">
        <v>56</v>
      </c>
      <c r="Q12" s="112" t="s">
        <v>157</v>
      </c>
      <c r="R12" s="111">
        <v>142.03299999999899</v>
      </c>
      <c r="S12" s="111">
        <v>12.7479999999999</v>
      </c>
      <c r="T12" s="111"/>
      <c r="U12" s="111"/>
      <c r="V12" s="110">
        <v>32</v>
      </c>
      <c r="W12" s="109">
        <v>174.24</v>
      </c>
      <c r="X12" s="111">
        <v>60</v>
      </c>
      <c r="Y12" s="111">
        <v>87.12</v>
      </c>
      <c r="Z12" s="110">
        <v>2.5</v>
      </c>
      <c r="AA12" s="109">
        <v>348.48</v>
      </c>
      <c r="AB12" s="110">
        <v>4</v>
      </c>
      <c r="AC12" s="109">
        <v>174.24</v>
      </c>
      <c r="AD12" s="85">
        <v>3</v>
      </c>
      <c r="AE12" s="84">
        <v>2</v>
      </c>
      <c r="AF12" s="108">
        <v>10</v>
      </c>
      <c r="AG12" s="108">
        <f>SUM(AB12,Z12,X12,V12)</f>
        <v>98.5</v>
      </c>
      <c r="AH12" s="107">
        <f>AG12/(SUM(R12:U12))</f>
        <v>0.6363830185875573</v>
      </c>
      <c r="AI12" s="71">
        <f>((V12*W12)+(X12*Y12)+(Z12*AA12)+(AB12*AC12))*(R12/SUM(R12:S12))</f>
        <v>11352.142215905054</v>
      </c>
      <c r="AJ12" s="71">
        <f>((V12*W12)+(X12*Y12)+(Z12*AA12)+(AB12*AC12))*(S12/SUM(R12:S12))</f>
        <v>1018.8977840949465</v>
      </c>
      <c r="AK12" s="71"/>
      <c r="AL12" s="106"/>
    </row>
    <row r="13" spans="1:38" ht="15.75" thickBot="1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  <c r="P13" s="69" t="s">
        <v>144</v>
      </c>
      <c r="Q13" s="105"/>
      <c r="R13" s="63">
        <f t="shared" ref="R13:AG13" si="2">SUM(R12:R12)</f>
        <v>142.03299999999899</v>
      </c>
      <c r="S13" s="62">
        <f t="shared" si="2"/>
        <v>12.7479999999999</v>
      </c>
      <c r="T13" s="62">
        <f t="shared" si="2"/>
        <v>0</v>
      </c>
      <c r="U13" s="61">
        <f t="shared" si="2"/>
        <v>0</v>
      </c>
      <c r="V13" s="63">
        <f t="shared" si="2"/>
        <v>32</v>
      </c>
      <c r="W13" s="61">
        <f t="shared" si="2"/>
        <v>174.24</v>
      </c>
      <c r="X13" s="63">
        <f t="shared" si="2"/>
        <v>60</v>
      </c>
      <c r="Y13" s="61">
        <f t="shared" si="2"/>
        <v>87.12</v>
      </c>
      <c r="Z13" s="63">
        <f t="shared" si="2"/>
        <v>2.5</v>
      </c>
      <c r="AA13" s="61">
        <f t="shared" si="2"/>
        <v>348.48</v>
      </c>
      <c r="AB13" s="63">
        <f t="shared" si="2"/>
        <v>4</v>
      </c>
      <c r="AC13" s="61">
        <f t="shared" si="2"/>
        <v>174.24</v>
      </c>
      <c r="AD13" s="66">
        <f t="shared" si="2"/>
        <v>3</v>
      </c>
      <c r="AE13" s="65">
        <f t="shared" si="2"/>
        <v>2</v>
      </c>
      <c r="AF13" s="65">
        <f t="shared" si="2"/>
        <v>10</v>
      </c>
      <c r="AG13" s="65">
        <f t="shared" si="2"/>
        <v>98.5</v>
      </c>
      <c r="AH13" s="64">
        <f>AVERAGE(AH12:AH12)</f>
        <v>0.6363830185875573</v>
      </c>
      <c r="AI13" s="63">
        <f>SUM(AI12:AI12)</f>
        <v>11352.142215905054</v>
      </c>
      <c r="AJ13" s="62">
        <f>SUM(AJ12:AJ12)</f>
        <v>1018.8977840949465</v>
      </c>
      <c r="AK13" s="62"/>
      <c r="AL13" s="104">
        <f>SUM(AL12:AL12)</f>
        <v>0</v>
      </c>
    </row>
    <row r="14" spans="1:38">
      <c r="B14" s="36" t="s">
        <v>158</v>
      </c>
      <c r="C14" s="11"/>
      <c r="D14" s="11"/>
      <c r="E14" s="12"/>
      <c r="F14" s="103">
        <v>83.033000000000001</v>
      </c>
      <c r="G14" s="103">
        <v>4.9770000000000003</v>
      </c>
      <c r="H14" s="103">
        <v>104.729</v>
      </c>
      <c r="I14" s="13"/>
      <c r="J14" s="14">
        <f t="shared" ref="J14:J23" si="3">(F14*$Q$4)*$Q$3</f>
        <v>7957.2184559999996</v>
      </c>
      <c r="K14" s="14">
        <f t="shared" ref="K14:K23" si="4">(G14*$Q$4)*$Q$3</f>
        <v>476.95586400000002</v>
      </c>
      <c r="L14" s="14">
        <f t="shared" ref="L14:L23" si="5">(H14*$Q$4)*$Q$3</f>
        <v>10036.389528</v>
      </c>
      <c r="M14" s="15">
        <f t="shared" ref="M14:M23" si="6">(I14*$Q$4)*$Q$3</f>
        <v>0</v>
      </c>
    </row>
    <row r="15" spans="1:38">
      <c r="B15" s="36" t="s">
        <v>159</v>
      </c>
      <c r="C15" s="11"/>
      <c r="D15" s="11"/>
      <c r="E15" s="12"/>
      <c r="F15" s="103"/>
      <c r="G15" s="103">
        <v>13.804</v>
      </c>
      <c r="H15" s="103">
        <v>53.762</v>
      </c>
      <c r="I15" s="13"/>
      <c r="J15" s="14">
        <f t="shared" si="3"/>
        <v>0</v>
      </c>
      <c r="K15" s="14">
        <f t="shared" si="4"/>
        <v>1322.864928</v>
      </c>
      <c r="L15" s="14">
        <f t="shared" si="5"/>
        <v>5152.1199839999999</v>
      </c>
      <c r="M15" s="15">
        <f t="shared" si="6"/>
        <v>0</v>
      </c>
    </row>
    <row r="16" spans="1:38">
      <c r="B16" s="36" t="s">
        <v>160</v>
      </c>
      <c r="C16" s="11"/>
      <c r="D16" s="11"/>
      <c r="E16" s="12"/>
      <c r="F16" s="103"/>
      <c r="G16" s="103">
        <v>38.197000000000003</v>
      </c>
      <c r="H16" s="103">
        <v>80.38</v>
      </c>
      <c r="I16" s="13"/>
      <c r="J16" s="14">
        <f t="shared" si="3"/>
        <v>0</v>
      </c>
      <c r="K16" s="14">
        <f t="shared" si="4"/>
        <v>3660.4949040000001</v>
      </c>
      <c r="L16" s="14">
        <f t="shared" si="5"/>
        <v>7702.9761599999993</v>
      </c>
      <c r="M16" s="15">
        <f t="shared" si="6"/>
        <v>0</v>
      </c>
    </row>
    <row r="17" spans="2:13">
      <c r="B17" s="36" t="s">
        <v>161</v>
      </c>
      <c r="C17" s="11"/>
      <c r="D17" s="11"/>
      <c r="E17" s="12"/>
      <c r="F17" s="103"/>
      <c r="G17" s="103">
        <v>45.442</v>
      </c>
      <c r="H17" s="103"/>
      <c r="I17" s="13"/>
      <c r="J17" s="14">
        <f t="shared" si="3"/>
        <v>0</v>
      </c>
      <c r="K17" s="14">
        <f t="shared" si="4"/>
        <v>4354.7977439999995</v>
      </c>
      <c r="L17" s="14">
        <f t="shared" si="5"/>
        <v>0</v>
      </c>
      <c r="M17" s="15">
        <f t="shared" si="6"/>
        <v>0</v>
      </c>
    </row>
    <row r="18" spans="2:13">
      <c r="B18" s="36" t="s">
        <v>162</v>
      </c>
      <c r="C18" s="11"/>
      <c r="D18" s="11"/>
      <c r="E18" s="12"/>
      <c r="F18" s="103"/>
      <c r="G18" s="103">
        <v>32.116</v>
      </c>
      <c r="H18" s="103"/>
      <c r="I18" s="13"/>
      <c r="J18" s="14">
        <f t="shared" si="3"/>
        <v>0</v>
      </c>
      <c r="K18" s="14">
        <f t="shared" si="4"/>
        <v>3077.7405119999999</v>
      </c>
      <c r="L18" s="14">
        <f t="shared" si="5"/>
        <v>0</v>
      </c>
      <c r="M18" s="15">
        <f t="shared" si="6"/>
        <v>0</v>
      </c>
    </row>
    <row r="19" spans="2:13">
      <c r="B19" s="36" t="s">
        <v>163</v>
      </c>
      <c r="C19" s="11"/>
      <c r="D19" s="11"/>
      <c r="E19" s="12"/>
      <c r="F19" s="103"/>
      <c r="G19" s="103">
        <v>36.0369999999999</v>
      </c>
      <c r="H19" s="103"/>
      <c r="I19" s="13"/>
      <c r="J19" s="14">
        <f t="shared" si="3"/>
        <v>0</v>
      </c>
      <c r="K19" s="14">
        <f t="shared" si="4"/>
        <v>3453.4977839999901</v>
      </c>
      <c r="L19" s="14">
        <f t="shared" si="5"/>
        <v>0</v>
      </c>
      <c r="M19" s="15">
        <f t="shared" si="6"/>
        <v>0</v>
      </c>
    </row>
    <row r="20" spans="2:13">
      <c r="B20" s="36" t="s">
        <v>164</v>
      </c>
      <c r="C20" s="11"/>
      <c r="D20" s="11"/>
      <c r="E20" s="12"/>
      <c r="F20" s="103"/>
      <c r="G20" s="103">
        <v>145.729999999999</v>
      </c>
      <c r="H20" s="103">
        <v>0.28699999999999998</v>
      </c>
      <c r="I20" s="13"/>
      <c r="J20" s="14">
        <f t="shared" si="3"/>
        <v>0</v>
      </c>
      <c r="K20" s="14">
        <f t="shared" si="4"/>
        <v>13965.597359999903</v>
      </c>
      <c r="L20" s="14">
        <f t="shared" si="5"/>
        <v>27.503783999999996</v>
      </c>
      <c r="M20" s="15">
        <f t="shared" si="6"/>
        <v>0</v>
      </c>
    </row>
    <row r="21" spans="2:13">
      <c r="B21" s="36" t="s">
        <v>165</v>
      </c>
      <c r="C21" s="11"/>
      <c r="D21" s="11"/>
      <c r="E21" s="12"/>
      <c r="F21" s="103"/>
      <c r="G21" s="103">
        <v>29.373000000000001</v>
      </c>
      <c r="H21" s="103">
        <v>2.0030000000000001</v>
      </c>
      <c r="I21" s="13"/>
      <c r="J21" s="14">
        <f t="shared" si="3"/>
        <v>0</v>
      </c>
      <c r="K21" s="14">
        <f t="shared" si="4"/>
        <v>2814.8733360000001</v>
      </c>
      <c r="L21" s="14">
        <f t="shared" si="5"/>
        <v>191.95149599999999</v>
      </c>
      <c r="M21" s="15">
        <f t="shared" si="6"/>
        <v>0</v>
      </c>
    </row>
    <row r="22" spans="2:13">
      <c r="B22" s="36" t="s">
        <v>166</v>
      </c>
      <c r="C22" s="11"/>
      <c r="D22" s="11"/>
      <c r="E22" s="12"/>
      <c r="F22" s="103"/>
      <c r="G22" s="103">
        <v>92.117999999999896</v>
      </c>
      <c r="H22" s="103"/>
      <c r="I22" s="13"/>
      <c r="J22" s="14">
        <f t="shared" si="3"/>
        <v>0</v>
      </c>
      <c r="K22" s="14">
        <f t="shared" si="4"/>
        <v>8827.8521759999894</v>
      </c>
      <c r="L22" s="14">
        <f t="shared" si="5"/>
        <v>0</v>
      </c>
      <c r="M22" s="15">
        <f t="shared" si="6"/>
        <v>0</v>
      </c>
    </row>
    <row r="23" spans="2:13" ht="15.75" thickBot="1">
      <c r="B23" s="20"/>
      <c r="C23" s="21"/>
      <c r="D23" s="21"/>
      <c r="E23" s="22"/>
      <c r="F23" s="23"/>
      <c r="G23" s="24"/>
      <c r="H23" s="24"/>
      <c r="I23" s="23"/>
      <c r="J23" s="25">
        <f t="shared" si="3"/>
        <v>0</v>
      </c>
      <c r="K23" s="25">
        <f t="shared" si="4"/>
        <v>0</v>
      </c>
      <c r="L23" s="25">
        <f t="shared" si="5"/>
        <v>0</v>
      </c>
      <c r="M23" s="26">
        <f t="shared" si="6"/>
        <v>0</v>
      </c>
    </row>
    <row r="24" spans="2:13" ht="15.75" thickBot="1">
      <c r="J24" s="125">
        <f>SUM(J14:J23)</f>
        <v>7957.2184559999996</v>
      </c>
      <c r="K24" s="125">
        <f t="shared" ref="K24:M24" si="7">SUM(K14:K23)</f>
        <v>41954.674607999885</v>
      </c>
      <c r="L24" s="125">
        <f t="shared" si="7"/>
        <v>23110.940952000001</v>
      </c>
      <c r="M24" s="125">
        <f t="shared" si="7"/>
        <v>0</v>
      </c>
    </row>
    <row r="25" spans="2:13">
      <c r="B25" s="1" t="s">
        <v>56</v>
      </c>
      <c r="C25" s="2"/>
      <c r="D25" s="2"/>
      <c r="E25" s="2"/>
      <c r="F25" s="3"/>
      <c r="G25" s="3"/>
      <c r="H25" s="3"/>
      <c r="I25" s="2"/>
      <c r="J25" s="4"/>
      <c r="K25" s="4"/>
      <c r="L25" s="4"/>
      <c r="M25" s="5"/>
    </row>
    <row r="26" spans="2:13">
      <c r="B26" s="161" t="s">
        <v>66</v>
      </c>
      <c r="C26" s="162" t="s">
        <v>67</v>
      </c>
      <c r="D26" s="160" t="s">
        <v>68</v>
      </c>
      <c r="E26" s="163" t="s">
        <v>69</v>
      </c>
      <c r="F26" s="164" t="s">
        <v>70</v>
      </c>
      <c r="G26" s="164"/>
      <c r="H26" s="164"/>
      <c r="I26" s="164"/>
      <c r="J26" s="162" t="s">
        <v>71</v>
      </c>
      <c r="K26" s="162"/>
      <c r="L26" s="162"/>
      <c r="M26" s="168"/>
    </row>
    <row r="27" spans="2:13">
      <c r="B27" s="161"/>
      <c r="C27" s="162"/>
      <c r="D27" s="160"/>
      <c r="E27" s="163"/>
      <c r="F27" s="154" t="s">
        <v>16</v>
      </c>
      <c r="G27" s="154" t="s">
        <v>17</v>
      </c>
      <c r="H27" s="154" t="s">
        <v>18</v>
      </c>
      <c r="I27" s="154" t="s">
        <v>19</v>
      </c>
      <c r="J27" s="153" t="s">
        <v>16</v>
      </c>
      <c r="K27" s="153" t="s">
        <v>17</v>
      </c>
      <c r="L27" s="153" t="s">
        <v>18</v>
      </c>
      <c r="M27" s="6" t="s">
        <v>19</v>
      </c>
    </row>
    <row r="28" spans="2:13">
      <c r="B28" s="36" t="s">
        <v>167</v>
      </c>
      <c r="C28" s="11"/>
      <c r="D28" s="11"/>
      <c r="E28" s="12"/>
      <c r="F28" s="100">
        <v>82.572999999999894</v>
      </c>
      <c r="G28" s="100">
        <v>11.888</v>
      </c>
      <c r="H28" s="100"/>
      <c r="I28" s="100"/>
      <c r="J28" s="14">
        <f t="shared" ref="J28:J41" si="8">(F28*$Q$4)*$Q$3</f>
        <v>7913.1357359999893</v>
      </c>
      <c r="K28" s="14">
        <f t="shared" ref="K28:K41" si="9">(G28*$Q$4)*$Q$3</f>
        <v>1139.250816</v>
      </c>
      <c r="L28" s="14">
        <f t="shared" ref="L28:L41" si="10">(H28*$Q$4)*$Q$3</f>
        <v>0</v>
      </c>
      <c r="M28" s="15">
        <f t="shared" ref="M28:M41" si="11">(I28*$Q$4)*$Q$3</f>
        <v>0</v>
      </c>
    </row>
    <row r="29" spans="2:13">
      <c r="B29" s="36" t="s">
        <v>168</v>
      </c>
      <c r="C29" s="11"/>
      <c r="D29" s="11"/>
      <c r="E29" s="12"/>
      <c r="F29" s="100"/>
      <c r="G29" s="100">
        <v>113.465999999999</v>
      </c>
      <c r="H29" s="100">
        <v>8.5350000000000001</v>
      </c>
      <c r="I29" s="100">
        <v>81.1009999999999</v>
      </c>
      <c r="J29" s="14">
        <f t="shared" si="8"/>
        <v>0</v>
      </c>
      <c r="K29" s="14">
        <f t="shared" si="9"/>
        <v>10873.673711999903</v>
      </c>
      <c r="L29" s="14">
        <f t="shared" si="10"/>
        <v>817.92611999999997</v>
      </c>
      <c r="M29" s="15">
        <f t="shared" si="11"/>
        <v>7772.0710319999898</v>
      </c>
    </row>
    <row r="30" spans="2:13">
      <c r="B30" s="36" t="s">
        <v>169</v>
      </c>
      <c r="C30" s="11"/>
      <c r="D30" s="11"/>
      <c r="E30" s="12"/>
      <c r="F30" s="100"/>
      <c r="G30" s="100">
        <v>50.543999999999897</v>
      </c>
      <c r="H30" s="100"/>
      <c r="I30" s="100"/>
      <c r="J30" s="14">
        <f t="shared" si="8"/>
        <v>0</v>
      </c>
      <c r="K30" s="14">
        <f t="shared" si="9"/>
        <v>4843.7326079999903</v>
      </c>
      <c r="L30" s="14">
        <f t="shared" si="10"/>
        <v>0</v>
      </c>
      <c r="M30" s="15">
        <f t="shared" si="11"/>
        <v>0</v>
      </c>
    </row>
    <row r="31" spans="2:13">
      <c r="B31" s="36" t="s">
        <v>170</v>
      </c>
      <c r="C31" s="11"/>
      <c r="D31" s="11"/>
      <c r="E31" s="12"/>
      <c r="F31" s="100">
        <v>79.126999999999896</v>
      </c>
      <c r="G31" s="100">
        <v>7.6310000000000002</v>
      </c>
      <c r="H31" s="100"/>
      <c r="I31" s="100"/>
      <c r="J31" s="14">
        <f t="shared" si="8"/>
        <v>7582.8986639999894</v>
      </c>
      <c r="K31" s="14">
        <f t="shared" si="9"/>
        <v>731.293992</v>
      </c>
      <c r="L31" s="14">
        <f t="shared" si="10"/>
        <v>0</v>
      </c>
      <c r="M31" s="15">
        <f t="shared" si="11"/>
        <v>0</v>
      </c>
    </row>
    <row r="32" spans="2:13">
      <c r="B32" s="36" t="s">
        <v>171</v>
      </c>
      <c r="C32" s="11"/>
      <c r="D32" s="11"/>
      <c r="E32" s="12"/>
      <c r="F32" s="100">
        <v>67.7229999999999</v>
      </c>
      <c r="G32" s="100">
        <v>452.253999999999</v>
      </c>
      <c r="H32" s="100"/>
      <c r="I32" s="100"/>
      <c r="J32" s="14">
        <f t="shared" si="8"/>
        <v>6490.0305359999902</v>
      </c>
      <c r="K32" s="14">
        <f t="shared" si="9"/>
        <v>43340.405327999899</v>
      </c>
      <c r="L32" s="14">
        <f t="shared" si="10"/>
        <v>0</v>
      </c>
      <c r="M32" s="15">
        <f t="shared" si="11"/>
        <v>0</v>
      </c>
    </row>
    <row r="33" spans="2:13">
      <c r="B33" s="36" t="s">
        <v>172</v>
      </c>
      <c r="C33" s="11"/>
      <c r="D33" s="11"/>
      <c r="E33" s="12"/>
      <c r="F33" s="100">
        <v>80.269000000000005</v>
      </c>
      <c r="G33" s="100">
        <v>109.51600000000001</v>
      </c>
      <c r="H33" s="100">
        <v>15.0459999999999</v>
      </c>
      <c r="I33" s="100"/>
      <c r="J33" s="14">
        <f t="shared" si="8"/>
        <v>7692.3388080000004</v>
      </c>
      <c r="K33" s="14">
        <f t="shared" si="9"/>
        <v>10495.137311999999</v>
      </c>
      <c r="L33" s="14">
        <f t="shared" si="10"/>
        <v>1441.8882719999904</v>
      </c>
      <c r="M33" s="15">
        <f t="shared" si="11"/>
        <v>0</v>
      </c>
    </row>
    <row r="34" spans="2:13">
      <c r="B34" s="36" t="s">
        <v>173</v>
      </c>
      <c r="C34" s="11"/>
      <c r="D34" s="11"/>
      <c r="E34" s="12"/>
      <c r="F34" s="100">
        <v>152.703</v>
      </c>
      <c r="G34" s="100">
        <v>114.154</v>
      </c>
      <c r="H34" s="100"/>
      <c r="I34" s="100">
        <v>1.607</v>
      </c>
      <c r="J34" s="14">
        <f t="shared" si="8"/>
        <v>14633.833896</v>
      </c>
      <c r="K34" s="14">
        <f t="shared" si="9"/>
        <v>10939.606127999999</v>
      </c>
      <c r="L34" s="14">
        <f t="shared" si="10"/>
        <v>0</v>
      </c>
      <c r="M34" s="15">
        <f t="shared" si="11"/>
        <v>154.00202399999998</v>
      </c>
    </row>
    <row r="35" spans="2:13">
      <c r="B35" s="36" t="s">
        <v>174</v>
      </c>
      <c r="C35" s="11"/>
      <c r="D35" s="11"/>
      <c r="E35" s="12"/>
      <c r="F35" s="100">
        <v>8.4039999999999999</v>
      </c>
      <c r="G35" s="100">
        <v>222.64500000000001</v>
      </c>
      <c r="H35" s="100"/>
      <c r="I35" s="100"/>
      <c r="J35" s="14">
        <f t="shared" si="8"/>
        <v>805.37212799999998</v>
      </c>
      <c r="K35" s="14">
        <f t="shared" si="9"/>
        <v>21336.515639999998</v>
      </c>
      <c r="L35" s="14">
        <f t="shared" si="10"/>
        <v>0</v>
      </c>
      <c r="M35" s="15">
        <f t="shared" si="11"/>
        <v>0</v>
      </c>
    </row>
    <row r="36" spans="2:13">
      <c r="B36" s="36" t="s">
        <v>175</v>
      </c>
      <c r="C36" s="11"/>
      <c r="D36" s="11"/>
      <c r="E36" s="12"/>
      <c r="F36" s="100"/>
      <c r="G36" s="100">
        <v>188.97800000000001</v>
      </c>
      <c r="H36" s="100"/>
      <c r="I36" s="100"/>
      <c r="J36" s="14">
        <f t="shared" si="8"/>
        <v>0</v>
      </c>
      <c r="K36" s="14">
        <f t="shared" si="9"/>
        <v>18110.139695999998</v>
      </c>
      <c r="L36" s="14">
        <f t="shared" si="10"/>
        <v>0</v>
      </c>
      <c r="M36" s="15">
        <f t="shared" si="11"/>
        <v>0</v>
      </c>
    </row>
    <row r="37" spans="2:13">
      <c r="B37" s="36" t="s">
        <v>176</v>
      </c>
      <c r="C37" s="102"/>
      <c r="D37" s="102"/>
      <c r="E37" s="35"/>
      <c r="F37" s="100">
        <v>100.185</v>
      </c>
      <c r="G37" s="100">
        <v>53.661000000000001</v>
      </c>
      <c r="H37" s="100"/>
      <c r="I37" s="100"/>
      <c r="J37" s="14">
        <f t="shared" si="8"/>
        <v>9600.9289200000003</v>
      </c>
      <c r="K37" s="14">
        <f t="shared" si="9"/>
        <v>5142.4409519999999</v>
      </c>
      <c r="L37" s="14">
        <f t="shared" si="10"/>
        <v>0</v>
      </c>
      <c r="M37" s="15">
        <f t="shared" si="11"/>
        <v>0</v>
      </c>
    </row>
    <row r="38" spans="2:13">
      <c r="B38" s="36" t="s">
        <v>177</v>
      </c>
      <c r="C38" s="11"/>
      <c r="D38" s="11"/>
      <c r="E38" s="12"/>
      <c r="F38" s="100">
        <v>46.521999999999899</v>
      </c>
      <c r="G38" s="100">
        <v>7.282</v>
      </c>
      <c r="H38" s="100"/>
      <c r="I38" s="100"/>
      <c r="J38" s="14">
        <f t="shared" si="8"/>
        <v>4458.2963039999904</v>
      </c>
      <c r="K38" s="14">
        <f t="shared" si="9"/>
        <v>697.84862399999997</v>
      </c>
      <c r="L38" s="14">
        <f t="shared" si="10"/>
        <v>0</v>
      </c>
      <c r="M38" s="15">
        <f t="shared" si="11"/>
        <v>0</v>
      </c>
    </row>
    <row r="39" spans="2:13">
      <c r="B39" s="36" t="s">
        <v>178</v>
      </c>
      <c r="C39" s="11"/>
      <c r="D39" s="11"/>
      <c r="E39" s="12"/>
      <c r="F39" s="100"/>
      <c r="G39" s="100">
        <v>84.379999999999896</v>
      </c>
      <c r="H39" s="100"/>
      <c r="I39" s="100"/>
      <c r="J39" s="14">
        <f t="shared" si="8"/>
        <v>0</v>
      </c>
      <c r="K39" s="14">
        <f t="shared" si="9"/>
        <v>8086.3041599999897</v>
      </c>
      <c r="L39" s="14">
        <f t="shared" si="10"/>
        <v>0</v>
      </c>
      <c r="M39" s="15">
        <f t="shared" si="11"/>
        <v>0</v>
      </c>
    </row>
    <row r="40" spans="2:13">
      <c r="B40" s="36" t="s">
        <v>179</v>
      </c>
      <c r="C40" s="11"/>
      <c r="D40" s="11"/>
      <c r="E40" s="12"/>
      <c r="F40" s="100">
        <v>111.82000000000001</v>
      </c>
      <c r="G40" s="100">
        <v>4.8330000000000002</v>
      </c>
      <c r="H40" s="100"/>
      <c r="I40" s="100"/>
      <c r="J40" s="14">
        <f t="shared" si="8"/>
        <v>10715.934240000001</v>
      </c>
      <c r="K40" s="14">
        <f t="shared" si="9"/>
        <v>463.15605599999998</v>
      </c>
      <c r="L40" s="14">
        <f t="shared" si="10"/>
        <v>0</v>
      </c>
      <c r="M40" s="15">
        <f t="shared" si="11"/>
        <v>0</v>
      </c>
    </row>
    <row r="41" spans="2:13" ht="15.75" thickBot="1">
      <c r="B41" s="20" t="s">
        <v>180</v>
      </c>
      <c r="C41" s="21"/>
      <c r="D41" s="21"/>
      <c r="E41" s="22"/>
      <c r="F41" s="24">
        <v>20.460999999999899</v>
      </c>
      <c r="G41" s="24">
        <v>249.334</v>
      </c>
      <c r="H41" s="24"/>
      <c r="I41" s="24"/>
      <c r="J41" s="25">
        <f t="shared" si="8"/>
        <v>1960.8185519999902</v>
      </c>
      <c r="K41" s="25">
        <f t="shared" si="9"/>
        <v>23894.175887999998</v>
      </c>
      <c r="L41" s="25">
        <f t="shared" si="10"/>
        <v>0</v>
      </c>
      <c r="M41" s="26">
        <f t="shared" si="11"/>
        <v>0</v>
      </c>
    </row>
    <row r="42" spans="2:13" ht="15.75" thickBot="1">
      <c r="J42" s="125">
        <f>SUM(J28:J41)</f>
        <v>71853.587783999959</v>
      </c>
      <c r="K42" s="125">
        <f t="shared" ref="K42:M42" si="12">SUM(K28:K41)</f>
        <v>160093.68091199978</v>
      </c>
      <c r="L42" s="125">
        <f t="shared" si="12"/>
        <v>2259.8143919999902</v>
      </c>
      <c r="M42" s="125">
        <f t="shared" si="12"/>
        <v>7926.0730559999902</v>
      </c>
    </row>
    <row r="43" spans="2:13">
      <c r="B43" s="1" t="s">
        <v>61</v>
      </c>
      <c r="C43" s="2"/>
      <c r="D43" s="2"/>
      <c r="E43" s="2"/>
      <c r="F43" s="3"/>
      <c r="G43" s="3"/>
      <c r="H43" s="3"/>
      <c r="I43" s="2"/>
      <c r="J43" s="4"/>
      <c r="K43" s="4"/>
      <c r="L43" s="4"/>
      <c r="M43" s="5"/>
    </row>
    <row r="44" spans="2:13">
      <c r="B44" s="161" t="s">
        <v>66</v>
      </c>
      <c r="C44" s="162" t="s">
        <v>67</v>
      </c>
      <c r="D44" s="160" t="s">
        <v>68</v>
      </c>
      <c r="E44" s="163" t="s">
        <v>69</v>
      </c>
      <c r="F44" s="164" t="s">
        <v>70</v>
      </c>
      <c r="G44" s="164"/>
      <c r="H44" s="164"/>
      <c r="I44" s="164"/>
      <c r="J44" s="162" t="s">
        <v>71</v>
      </c>
      <c r="K44" s="162"/>
      <c r="L44" s="162"/>
      <c r="M44" s="168"/>
    </row>
    <row r="45" spans="2:13">
      <c r="B45" s="169"/>
      <c r="C45" s="175"/>
      <c r="D45" s="170"/>
      <c r="E45" s="176"/>
      <c r="F45" s="154" t="s">
        <v>16</v>
      </c>
      <c r="G45" s="154" t="s">
        <v>17</v>
      </c>
      <c r="H45" s="154" t="s">
        <v>18</v>
      </c>
      <c r="I45" s="154" t="s">
        <v>19</v>
      </c>
      <c r="J45" s="153" t="s">
        <v>16</v>
      </c>
      <c r="K45" s="153" t="s">
        <v>17</v>
      </c>
      <c r="L45" s="153" t="s">
        <v>18</v>
      </c>
      <c r="M45" s="6" t="s">
        <v>19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ref="J46:M51" si="13">(F46*$Q$4)*$Q$3</f>
        <v>0</v>
      </c>
      <c r="K46" s="14">
        <f t="shared" si="13"/>
        <v>0</v>
      </c>
      <c r="L46" s="14">
        <f t="shared" si="13"/>
        <v>0</v>
      </c>
      <c r="M46" s="15">
        <f t="shared" si="13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13"/>
        <v>0</v>
      </c>
      <c r="K47" s="14">
        <f t="shared" si="13"/>
        <v>0</v>
      </c>
      <c r="L47" s="14">
        <f t="shared" si="13"/>
        <v>0</v>
      </c>
      <c r="M47" s="15">
        <f t="shared" si="13"/>
        <v>0</v>
      </c>
    </row>
    <row r="48" spans="2:13">
      <c r="B48" s="10"/>
      <c r="C48" s="11"/>
      <c r="D48" s="11"/>
      <c r="E48" s="12"/>
      <c r="F48" s="13"/>
      <c r="G48" s="13"/>
      <c r="H48" s="13"/>
      <c r="I48" s="13"/>
      <c r="J48" s="14">
        <f t="shared" si="13"/>
        <v>0</v>
      </c>
      <c r="K48" s="14">
        <f t="shared" si="13"/>
        <v>0</v>
      </c>
      <c r="L48" s="14">
        <f t="shared" si="13"/>
        <v>0</v>
      </c>
      <c r="M48" s="15">
        <f t="shared" si="13"/>
        <v>0</v>
      </c>
    </row>
    <row r="49" spans="2:13">
      <c r="B49" s="10"/>
      <c r="C49" s="11"/>
      <c r="D49" s="11"/>
      <c r="E49" s="12"/>
      <c r="F49" s="13"/>
      <c r="G49" s="13"/>
      <c r="H49" s="13"/>
      <c r="I49" s="13"/>
      <c r="J49" s="14">
        <f t="shared" si="13"/>
        <v>0</v>
      </c>
      <c r="K49" s="14">
        <f t="shared" si="13"/>
        <v>0</v>
      </c>
      <c r="L49" s="14">
        <f t="shared" si="13"/>
        <v>0</v>
      </c>
      <c r="M49" s="15">
        <f t="shared" si="13"/>
        <v>0</v>
      </c>
    </row>
    <row r="50" spans="2:13">
      <c r="B50" s="10"/>
      <c r="C50" s="11"/>
      <c r="D50" s="11"/>
      <c r="E50" s="12"/>
      <c r="F50" s="13"/>
      <c r="G50" s="13"/>
      <c r="H50" s="13"/>
      <c r="I50" s="13"/>
      <c r="J50" s="14">
        <f t="shared" si="13"/>
        <v>0</v>
      </c>
      <c r="K50" s="14">
        <f t="shared" si="13"/>
        <v>0</v>
      </c>
      <c r="L50" s="14">
        <f t="shared" si="13"/>
        <v>0</v>
      </c>
      <c r="M50" s="15">
        <f t="shared" si="13"/>
        <v>0</v>
      </c>
    </row>
    <row r="51" spans="2:13" ht="15.75" thickBot="1">
      <c r="B51" s="20"/>
      <c r="C51" s="21"/>
      <c r="D51" s="21"/>
      <c r="E51" s="22"/>
      <c r="F51" s="23"/>
      <c r="G51" s="24"/>
      <c r="H51" s="24"/>
      <c r="I51" s="23"/>
      <c r="J51" s="25">
        <f t="shared" si="13"/>
        <v>0</v>
      </c>
      <c r="K51" s="25">
        <f t="shared" si="13"/>
        <v>0</v>
      </c>
      <c r="L51" s="25">
        <f t="shared" si="13"/>
        <v>0</v>
      </c>
      <c r="M51" s="26">
        <f t="shared" si="13"/>
        <v>0</v>
      </c>
    </row>
    <row r="52" spans="2:13" ht="15.75" thickBot="1">
      <c r="J52" s="125">
        <f>SUM(J46:J51)</f>
        <v>0</v>
      </c>
      <c r="K52" s="125">
        <f t="shared" ref="K52:M52" si="14">SUM(K46:K51)</f>
        <v>0</v>
      </c>
      <c r="L52" s="125">
        <f t="shared" si="14"/>
        <v>0</v>
      </c>
      <c r="M52" s="125">
        <f t="shared" si="14"/>
        <v>0</v>
      </c>
    </row>
    <row r="53" spans="2:13">
      <c r="B53" s="1" t="s">
        <v>63</v>
      </c>
      <c r="C53" s="2"/>
      <c r="D53" s="2"/>
      <c r="E53" s="2"/>
      <c r="F53" s="3"/>
      <c r="G53" s="3"/>
      <c r="H53" s="3"/>
      <c r="I53" s="2"/>
      <c r="J53" s="4"/>
      <c r="K53" s="4"/>
      <c r="L53" s="4"/>
      <c r="M53" s="5"/>
    </row>
    <row r="54" spans="2:13">
      <c r="B54" s="161" t="s">
        <v>66</v>
      </c>
      <c r="C54" s="162" t="s">
        <v>67</v>
      </c>
      <c r="D54" s="160" t="s">
        <v>68</v>
      </c>
      <c r="E54" s="163" t="s">
        <v>69</v>
      </c>
      <c r="F54" s="164" t="s">
        <v>70</v>
      </c>
      <c r="G54" s="164"/>
      <c r="H54" s="164"/>
      <c r="I54" s="164"/>
      <c r="J54" s="162" t="s">
        <v>71</v>
      </c>
      <c r="K54" s="162"/>
      <c r="L54" s="162"/>
      <c r="M54" s="168"/>
    </row>
    <row r="55" spans="2:13">
      <c r="B55" s="161"/>
      <c r="C55" s="162"/>
      <c r="D55" s="160"/>
      <c r="E55" s="163"/>
      <c r="F55" s="154" t="s">
        <v>16</v>
      </c>
      <c r="G55" s="154" t="s">
        <v>17</v>
      </c>
      <c r="H55" s="154" t="s">
        <v>18</v>
      </c>
      <c r="I55" s="154" t="s">
        <v>19</v>
      </c>
      <c r="J55" s="153" t="s">
        <v>16</v>
      </c>
      <c r="K55" s="153" t="s">
        <v>17</v>
      </c>
      <c r="L55" s="153" t="s">
        <v>18</v>
      </c>
      <c r="M55" s="6" t="s">
        <v>19</v>
      </c>
    </row>
    <row r="56" spans="2:13">
      <c r="B56" s="36" t="s">
        <v>181</v>
      </c>
      <c r="C56" s="11"/>
      <c r="D56" s="11"/>
      <c r="E56" s="12"/>
      <c r="F56" s="100"/>
      <c r="G56" s="100"/>
      <c r="H56" s="100">
        <v>0.42</v>
      </c>
      <c r="I56" s="99"/>
      <c r="J56" s="14">
        <f t="shared" ref="J56:M71" si="15">(F56*$Q$4)*$Q$3</f>
        <v>0</v>
      </c>
      <c r="K56" s="14">
        <f t="shared" si="15"/>
        <v>0</v>
      </c>
      <c r="L56" s="14">
        <f t="shared" si="15"/>
        <v>40.249439999999993</v>
      </c>
      <c r="M56" s="15">
        <f t="shared" si="15"/>
        <v>0</v>
      </c>
    </row>
    <row r="57" spans="2:13">
      <c r="B57" s="129" t="s">
        <v>182</v>
      </c>
      <c r="C57" s="130"/>
      <c r="D57" s="130"/>
      <c r="E57" s="131"/>
      <c r="F57" s="132"/>
      <c r="G57" s="132">
        <v>75.28</v>
      </c>
      <c r="H57" s="132">
        <v>22.081</v>
      </c>
      <c r="I57" s="137"/>
      <c r="J57" s="133"/>
      <c r="K57" s="133"/>
      <c r="L57" s="133"/>
      <c r="M57" s="134">
        <f t="shared" si="15"/>
        <v>0</v>
      </c>
    </row>
    <row r="58" spans="2:13">
      <c r="B58" s="36" t="s">
        <v>183</v>
      </c>
      <c r="C58" s="11"/>
      <c r="D58" s="11"/>
      <c r="E58" s="12"/>
      <c r="F58" s="100">
        <v>29.747</v>
      </c>
      <c r="G58" s="100">
        <v>176.15600000000001</v>
      </c>
      <c r="H58" s="100"/>
      <c r="I58" s="99"/>
      <c r="J58" s="14">
        <f t="shared" si="15"/>
        <v>2850.7145039999996</v>
      </c>
      <c r="K58" s="14">
        <f t="shared" si="15"/>
        <v>16881.381792</v>
      </c>
      <c r="L58" s="14">
        <f t="shared" si="15"/>
        <v>0</v>
      </c>
      <c r="M58" s="15">
        <f t="shared" si="15"/>
        <v>0</v>
      </c>
    </row>
    <row r="59" spans="2:13">
      <c r="B59" s="36" t="s">
        <v>184</v>
      </c>
      <c r="C59" s="11"/>
      <c r="D59" s="11"/>
      <c r="E59" s="12"/>
      <c r="F59" s="100"/>
      <c r="G59" s="100">
        <v>81.219999999999899</v>
      </c>
      <c r="H59" s="100"/>
      <c r="I59" s="99"/>
      <c r="J59" s="14">
        <f t="shared" si="15"/>
        <v>0</v>
      </c>
      <c r="K59" s="14">
        <f t="shared" si="15"/>
        <v>7783.4750399999903</v>
      </c>
      <c r="L59" s="14">
        <f t="shared" si="15"/>
        <v>0</v>
      </c>
      <c r="M59" s="15"/>
    </row>
    <row r="60" spans="2:13">
      <c r="B60" s="36" t="s">
        <v>185</v>
      </c>
      <c r="C60" s="11"/>
      <c r="D60" s="11"/>
      <c r="E60" s="12"/>
      <c r="F60" s="100"/>
      <c r="G60" s="100">
        <v>67.616</v>
      </c>
      <c r="H60" s="100"/>
      <c r="I60" s="99"/>
      <c r="J60" s="14">
        <f t="shared" si="15"/>
        <v>0</v>
      </c>
      <c r="K60" s="14">
        <f>(G60*$Q$4)*$Q$3</f>
        <v>6479.7765119999995</v>
      </c>
      <c r="L60" s="14">
        <f t="shared" si="15"/>
        <v>0</v>
      </c>
      <c r="M60" s="15">
        <f>(I60*$Q$4)*$Q$3</f>
        <v>0</v>
      </c>
    </row>
    <row r="61" spans="2:13">
      <c r="B61" s="36" t="s">
        <v>186</v>
      </c>
      <c r="C61" s="11"/>
      <c r="D61" s="11"/>
      <c r="E61" s="12"/>
      <c r="F61" s="100">
        <v>137.892</v>
      </c>
      <c r="G61" s="100">
        <v>406.24799999999902</v>
      </c>
      <c r="H61" s="100">
        <v>103.846999999999</v>
      </c>
      <c r="I61" s="99"/>
      <c r="J61" s="14">
        <f>(F61*$Q$4)*$Q$3</f>
        <v>13214.466143999998</v>
      </c>
      <c r="K61" s="14">
        <f t="shared" ref="K61:L79" si="16">(G61*$Q$4)*$Q$3</f>
        <v>38931.558335999907</v>
      </c>
      <c r="L61" s="14">
        <f t="shared" si="15"/>
        <v>9951.8657039999034</v>
      </c>
      <c r="M61" s="15"/>
    </row>
    <row r="62" spans="2:13">
      <c r="B62" s="36" t="s">
        <v>187</v>
      </c>
      <c r="C62" s="11"/>
      <c r="D62" s="11"/>
      <c r="E62" s="12"/>
      <c r="F62" s="100"/>
      <c r="G62" s="100">
        <v>35.055999999999898</v>
      </c>
      <c r="H62" s="100">
        <v>3.3319999999999999</v>
      </c>
      <c r="I62" s="99"/>
      <c r="J62" s="14">
        <f t="shared" si="15"/>
        <v>0</v>
      </c>
      <c r="K62" s="14">
        <f t="shared" si="16"/>
        <v>3359.4865919999902</v>
      </c>
      <c r="L62" s="14">
        <f t="shared" si="15"/>
        <v>319.31222399999996</v>
      </c>
      <c r="M62" s="15">
        <f t="shared" ref="J62:M63" si="17">(I62*$Q$4)*$Q$3</f>
        <v>0</v>
      </c>
    </row>
    <row r="63" spans="2:13">
      <c r="B63" s="36" t="s">
        <v>188</v>
      </c>
      <c r="C63" s="102"/>
      <c r="D63" s="102"/>
      <c r="E63" s="35"/>
      <c r="F63" s="100"/>
      <c r="G63" s="100">
        <v>74.686999999999898</v>
      </c>
      <c r="H63" s="100"/>
      <c r="I63" s="101"/>
      <c r="J63" s="14">
        <f t="shared" si="15"/>
        <v>0</v>
      </c>
      <c r="K63" s="14">
        <f t="shared" si="16"/>
        <v>7157.4045839999899</v>
      </c>
      <c r="L63" s="14">
        <f t="shared" si="15"/>
        <v>0</v>
      </c>
      <c r="M63" s="15">
        <f t="shared" si="17"/>
        <v>0</v>
      </c>
    </row>
    <row r="64" spans="2:13">
      <c r="B64" s="36" t="s">
        <v>189</v>
      </c>
      <c r="C64" s="102"/>
      <c r="D64" s="102"/>
      <c r="E64" s="35"/>
      <c r="F64" s="100"/>
      <c r="G64" s="100">
        <v>196.203</v>
      </c>
      <c r="H64" s="100"/>
      <c r="I64" s="101"/>
      <c r="J64" s="14">
        <f t="shared" si="15"/>
        <v>0</v>
      </c>
      <c r="K64" s="14">
        <f t="shared" si="16"/>
        <v>18802.525895999999</v>
      </c>
      <c r="L64" s="14">
        <f t="shared" si="15"/>
        <v>0</v>
      </c>
      <c r="M64" s="15"/>
    </row>
    <row r="65" spans="2:13">
      <c r="B65" s="36" t="s">
        <v>190</v>
      </c>
      <c r="C65" s="11"/>
      <c r="D65" s="11"/>
      <c r="E65" s="12"/>
      <c r="F65" s="100"/>
      <c r="G65" s="100">
        <v>29.983000000000001</v>
      </c>
      <c r="H65" s="100"/>
      <c r="I65" s="99"/>
      <c r="J65" s="14">
        <f t="shared" si="15"/>
        <v>0</v>
      </c>
      <c r="K65" s="14">
        <f t="shared" si="16"/>
        <v>2873.330856</v>
      </c>
      <c r="L65" s="14">
        <f t="shared" si="15"/>
        <v>0</v>
      </c>
      <c r="M65" s="15"/>
    </row>
    <row r="66" spans="2:13">
      <c r="B66" s="36" t="s">
        <v>191</v>
      </c>
      <c r="C66" s="11"/>
      <c r="D66" s="11"/>
      <c r="E66" s="12"/>
      <c r="F66" s="100"/>
      <c r="G66" s="100">
        <v>12.349</v>
      </c>
      <c r="H66" s="100">
        <v>33.609000000000002</v>
      </c>
      <c r="I66" s="99"/>
      <c r="J66" s="14">
        <f t="shared" si="15"/>
        <v>0</v>
      </c>
      <c r="K66" s="14">
        <f t="shared" si="16"/>
        <v>1183.4293679999998</v>
      </c>
      <c r="L66" s="14">
        <f t="shared" si="15"/>
        <v>3220.8176880000001</v>
      </c>
      <c r="M66" s="15">
        <f>(I66*$Q$4)*$Q$3</f>
        <v>0</v>
      </c>
    </row>
    <row r="67" spans="2:13">
      <c r="B67" s="36" t="s">
        <v>192</v>
      </c>
      <c r="C67" s="11"/>
      <c r="D67" s="11"/>
      <c r="E67" s="12"/>
      <c r="F67" s="100">
        <v>51.841000000000001</v>
      </c>
      <c r="G67" s="100">
        <v>82.653999999999897</v>
      </c>
      <c r="H67" s="100">
        <v>157.992999999999</v>
      </c>
      <c r="I67" s="99"/>
      <c r="J67" s="14">
        <f t="shared" si="15"/>
        <v>4968.0267119999999</v>
      </c>
      <c r="K67" s="14">
        <f t="shared" si="16"/>
        <v>7920.8981279999898</v>
      </c>
      <c r="L67" s="14">
        <f t="shared" si="15"/>
        <v>15140.785175999903</v>
      </c>
      <c r="M67" s="15"/>
    </row>
    <row r="68" spans="2:13">
      <c r="B68" s="36" t="s">
        <v>193</v>
      </c>
      <c r="C68" s="11"/>
      <c r="D68" s="11"/>
      <c r="E68" s="12"/>
      <c r="F68" s="100"/>
      <c r="G68" s="100">
        <v>168.84800000000001</v>
      </c>
      <c r="H68" s="100">
        <v>178.892</v>
      </c>
      <c r="I68" s="99"/>
      <c r="J68" s="14">
        <f t="shared" si="15"/>
        <v>0</v>
      </c>
      <c r="K68" s="14">
        <f t="shared" si="16"/>
        <v>16181.041536000001</v>
      </c>
      <c r="L68" s="14">
        <f t="shared" si="15"/>
        <v>17143.578143999999</v>
      </c>
      <c r="M68" s="15">
        <f t="shared" ref="J68:M69" si="18">(I68*$Q$4)*$Q$3</f>
        <v>0</v>
      </c>
    </row>
    <row r="69" spans="2:13">
      <c r="B69" s="36" t="s">
        <v>194</v>
      </c>
      <c r="C69" s="102"/>
      <c r="D69" s="102"/>
      <c r="E69" s="35"/>
      <c r="F69" s="100"/>
      <c r="G69" s="100">
        <v>0.51</v>
      </c>
      <c r="H69" s="100">
        <v>135.15600000000001</v>
      </c>
      <c r="I69" s="101"/>
      <c r="J69" s="14">
        <f t="shared" si="15"/>
        <v>0</v>
      </c>
      <c r="K69" s="14">
        <f t="shared" si="16"/>
        <v>48.874319999999997</v>
      </c>
      <c r="L69" s="14">
        <f t="shared" si="15"/>
        <v>12952.269791999999</v>
      </c>
      <c r="M69" s="15">
        <f t="shared" si="18"/>
        <v>0</v>
      </c>
    </row>
    <row r="70" spans="2:13">
      <c r="B70" s="36" t="s">
        <v>195</v>
      </c>
      <c r="C70" s="102"/>
      <c r="D70" s="102"/>
      <c r="E70" s="35"/>
      <c r="F70" s="100"/>
      <c r="G70" s="100">
        <v>28.396999999999899</v>
      </c>
      <c r="H70" s="100"/>
      <c r="I70" s="101"/>
      <c r="J70" s="14">
        <f t="shared" si="15"/>
        <v>0</v>
      </c>
      <c r="K70" s="14">
        <f t="shared" si="16"/>
        <v>2721.34130399999</v>
      </c>
      <c r="L70" s="14">
        <f t="shared" si="15"/>
        <v>0</v>
      </c>
      <c r="M70" s="15"/>
    </row>
    <row r="71" spans="2:13">
      <c r="B71" s="36" t="s">
        <v>196</v>
      </c>
      <c r="C71" s="11"/>
      <c r="D71" s="11"/>
      <c r="E71" s="12"/>
      <c r="F71" s="100"/>
      <c r="G71" s="100">
        <v>42.762</v>
      </c>
      <c r="H71" s="100"/>
      <c r="I71" s="99"/>
      <c r="J71" s="14">
        <f t="shared" si="15"/>
        <v>0</v>
      </c>
      <c r="K71" s="14">
        <f t="shared" si="16"/>
        <v>4097.9679839999999</v>
      </c>
      <c r="L71" s="14">
        <f t="shared" si="15"/>
        <v>0</v>
      </c>
      <c r="M71" s="15"/>
    </row>
    <row r="72" spans="2:13">
      <c r="B72" s="36" t="s">
        <v>197</v>
      </c>
      <c r="C72" s="11"/>
      <c r="D72" s="11"/>
      <c r="E72" s="12"/>
      <c r="F72" s="100"/>
      <c r="G72" s="100">
        <v>30.361000000000001</v>
      </c>
      <c r="H72" s="100"/>
      <c r="I72" s="99"/>
      <c r="J72" s="14">
        <f t="shared" ref="J72:J79" si="19">(F72*$Q$4)*$Q$3</f>
        <v>0</v>
      </c>
      <c r="K72" s="14">
        <f t="shared" si="16"/>
        <v>2909.5553519999999</v>
      </c>
      <c r="L72" s="14">
        <f t="shared" si="16"/>
        <v>0</v>
      </c>
      <c r="M72" s="15">
        <f>(I72*$Q$4)*$Q$3</f>
        <v>0</v>
      </c>
    </row>
    <row r="73" spans="2:13">
      <c r="B73" s="36" t="s">
        <v>198</v>
      </c>
      <c r="C73" s="11"/>
      <c r="D73" s="11"/>
      <c r="E73" s="12"/>
      <c r="F73" s="100">
        <v>31.707999999999899</v>
      </c>
      <c r="G73" s="100">
        <v>36.613999999999898</v>
      </c>
      <c r="H73" s="100"/>
      <c r="I73" s="99"/>
      <c r="J73" s="14">
        <f t="shared" si="19"/>
        <v>3038.6410559999899</v>
      </c>
      <c r="K73" s="14">
        <f t="shared" si="16"/>
        <v>3508.79284799999</v>
      </c>
      <c r="L73" s="14">
        <f t="shared" si="16"/>
        <v>0</v>
      </c>
      <c r="M73" s="15"/>
    </row>
    <row r="74" spans="2:13">
      <c r="B74" s="36" t="s">
        <v>199</v>
      </c>
      <c r="C74" s="11"/>
      <c r="D74" s="11"/>
      <c r="E74" s="12"/>
      <c r="F74" s="100"/>
      <c r="G74" s="100">
        <v>42.026000000000003</v>
      </c>
      <c r="H74" s="100"/>
      <c r="I74" s="99"/>
      <c r="J74" s="14">
        <f t="shared" si="19"/>
        <v>0</v>
      </c>
      <c r="K74" s="14">
        <f t="shared" si="16"/>
        <v>4027.4356320000002</v>
      </c>
      <c r="L74" s="14">
        <f t="shared" si="16"/>
        <v>0</v>
      </c>
      <c r="M74" s="15">
        <f t="shared" ref="J74:M76" si="20">(I74*$Q$4)*$Q$3</f>
        <v>0</v>
      </c>
    </row>
    <row r="75" spans="2:13">
      <c r="B75" s="36" t="s">
        <v>200</v>
      </c>
      <c r="C75" s="102"/>
      <c r="D75" s="102"/>
      <c r="E75" s="35"/>
      <c r="F75" s="100">
        <v>1.395</v>
      </c>
      <c r="G75" s="100">
        <v>46.851999999999897</v>
      </c>
      <c r="H75" s="100"/>
      <c r="I75" s="101"/>
      <c r="J75" s="14">
        <f t="shared" si="19"/>
        <v>133.68564000000001</v>
      </c>
      <c r="K75" s="14">
        <f t="shared" si="16"/>
        <v>4489.9208639999897</v>
      </c>
      <c r="L75" s="14">
        <f t="shared" si="16"/>
        <v>0</v>
      </c>
      <c r="M75" s="15">
        <f t="shared" si="20"/>
        <v>0</v>
      </c>
    </row>
    <row r="76" spans="2:13">
      <c r="B76" s="36" t="s">
        <v>201</v>
      </c>
      <c r="C76" s="11"/>
      <c r="D76" s="11"/>
      <c r="E76" s="12"/>
      <c r="F76" s="100"/>
      <c r="G76" s="100">
        <v>81.766999999999896</v>
      </c>
      <c r="H76" s="100">
        <v>58.079999999999899</v>
      </c>
      <c r="I76" s="99"/>
      <c r="J76" s="14">
        <f t="shared" si="19"/>
        <v>0</v>
      </c>
      <c r="K76" s="14">
        <f t="shared" si="16"/>
        <v>7835.8951439999892</v>
      </c>
      <c r="L76" s="14">
        <f t="shared" si="16"/>
        <v>5565.92255999999</v>
      </c>
      <c r="M76" s="15">
        <f t="shared" si="20"/>
        <v>0</v>
      </c>
    </row>
    <row r="77" spans="2:13">
      <c r="B77" s="36" t="s">
        <v>202</v>
      </c>
      <c r="C77" s="11"/>
      <c r="D77" s="11"/>
      <c r="E77" s="12"/>
      <c r="F77" s="100"/>
      <c r="G77" s="100">
        <v>291.185</v>
      </c>
      <c r="H77" s="100"/>
      <c r="I77" s="99"/>
      <c r="J77" s="14">
        <f t="shared" si="19"/>
        <v>0</v>
      </c>
      <c r="K77" s="14">
        <f t="shared" si="16"/>
        <v>27904.840919999999</v>
      </c>
      <c r="L77" s="14">
        <f t="shared" si="16"/>
        <v>0</v>
      </c>
      <c r="M77" s="15"/>
    </row>
    <row r="78" spans="2:13">
      <c r="B78" s="36" t="s">
        <v>203</v>
      </c>
      <c r="C78" s="11"/>
      <c r="D78" s="11"/>
      <c r="E78" s="12"/>
      <c r="F78" s="100">
        <v>445.05799999999903</v>
      </c>
      <c r="G78" s="100">
        <v>304.83999999999997</v>
      </c>
      <c r="H78" s="100">
        <v>2.2280000000000002</v>
      </c>
      <c r="I78" s="99"/>
      <c r="J78" s="14">
        <f t="shared" si="19"/>
        <v>42650.798255999907</v>
      </c>
      <c r="K78" s="14">
        <f t="shared" si="16"/>
        <v>29213.426879999995</v>
      </c>
      <c r="L78" s="14">
        <f t="shared" si="16"/>
        <v>213.51369600000001</v>
      </c>
      <c r="M78" s="15">
        <f t="shared" ref="J78:M79" si="21">(I78*$Q$4)*$Q$3</f>
        <v>0</v>
      </c>
    </row>
    <row r="79" spans="2:13">
      <c r="B79" s="20"/>
      <c r="C79" s="21"/>
      <c r="D79" s="21"/>
      <c r="E79" s="22"/>
      <c r="F79" s="23"/>
      <c r="G79" s="24"/>
      <c r="H79" s="24"/>
      <c r="I79" s="51"/>
      <c r="J79" s="14">
        <f t="shared" si="19"/>
        <v>0</v>
      </c>
      <c r="K79" s="14">
        <f t="shared" si="16"/>
        <v>0</v>
      </c>
      <c r="L79" s="14">
        <f t="shared" si="16"/>
        <v>0</v>
      </c>
      <c r="M79" s="26">
        <f t="shared" si="21"/>
        <v>0</v>
      </c>
    </row>
    <row r="80" spans="2:13">
      <c r="J80" s="125">
        <f>SUM(J56:J79)</f>
        <v>66856.332311999897</v>
      </c>
      <c r="K80" s="125">
        <f t="shared" ref="K80:M80" si="22">SUM(K56:K79)</f>
        <v>214312.35988799977</v>
      </c>
      <c r="L80" s="125">
        <f t="shared" si="22"/>
        <v>64548.314423999793</v>
      </c>
      <c r="M80" s="125">
        <f t="shared" si="22"/>
        <v>0</v>
      </c>
    </row>
    <row r="81" spans="2:13">
      <c r="B81" s="1">
        <v>0</v>
      </c>
      <c r="C81" s="2"/>
      <c r="D81" s="2"/>
      <c r="E81" s="2"/>
      <c r="F81" s="3"/>
      <c r="G81" s="3"/>
      <c r="H81" s="3"/>
      <c r="I81" s="2"/>
      <c r="J81" s="4"/>
      <c r="K81" s="4"/>
      <c r="L81" s="4"/>
      <c r="M81" s="5"/>
    </row>
    <row r="82" spans="2:13">
      <c r="B82" s="161" t="s">
        <v>66</v>
      </c>
      <c r="C82" s="162" t="s">
        <v>67</v>
      </c>
      <c r="D82" s="160" t="s">
        <v>68</v>
      </c>
      <c r="E82" s="163" t="s">
        <v>69</v>
      </c>
      <c r="F82" s="164" t="s">
        <v>70</v>
      </c>
      <c r="G82" s="164"/>
      <c r="H82" s="164"/>
      <c r="I82" s="164"/>
      <c r="J82" s="162" t="s">
        <v>71</v>
      </c>
      <c r="K82" s="162"/>
      <c r="L82" s="162"/>
      <c r="M82" s="168"/>
    </row>
    <row r="83" spans="2:13">
      <c r="B83" s="161"/>
      <c r="C83" s="162"/>
      <c r="D83" s="160"/>
      <c r="E83" s="163"/>
      <c r="F83" s="154" t="s">
        <v>16</v>
      </c>
      <c r="G83" s="154" t="s">
        <v>17</v>
      </c>
      <c r="H83" s="154" t="s">
        <v>18</v>
      </c>
      <c r="I83" s="154" t="s">
        <v>19</v>
      </c>
      <c r="J83" s="153" t="s">
        <v>16</v>
      </c>
      <c r="K83" s="153" t="s">
        <v>17</v>
      </c>
      <c r="L83" s="153" t="s">
        <v>18</v>
      </c>
      <c r="M83" s="6" t="s">
        <v>19</v>
      </c>
    </row>
    <row r="84" spans="2:13">
      <c r="B84" s="10"/>
      <c r="C84" s="11"/>
      <c r="D84" s="11"/>
      <c r="E84" s="12"/>
      <c r="F84" s="13"/>
      <c r="G84" s="13"/>
      <c r="H84" s="13"/>
      <c r="I84" s="13"/>
      <c r="J84" s="14">
        <f t="shared" ref="J84:M89" si="23">(F84*$Q$4)*$Q$3</f>
        <v>0</v>
      </c>
      <c r="K84" s="14">
        <f t="shared" si="23"/>
        <v>0</v>
      </c>
      <c r="L84" s="14">
        <f t="shared" si="23"/>
        <v>0</v>
      </c>
      <c r="M84" s="15">
        <f t="shared" si="23"/>
        <v>0</v>
      </c>
    </row>
    <row r="85" spans="2:13">
      <c r="B85" s="10"/>
      <c r="C85" s="11"/>
      <c r="D85" s="11"/>
      <c r="E85" s="12"/>
      <c r="F85" s="13"/>
      <c r="G85" s="13"/>
      <c r="H85" s="13"/>
      <c r="I85" s="13"/>
      <c r="J85" s="14">
        <f t="shared" si="23"/>
        <v>0</v>
      </c>
      <c r="K85" s="14">
        <f t="shared" si="23"/>
        <v>0</v>
      </c>
      <c r="L85" s="14">
        <f t="shared" si="23"/>
        <v>0</v>
      </c>
      <c r="M85" s="15">
        <f t="shared" si="23"/>
        <v>0</v>
      </c>
    </row>
    <row r="86" spans="2:13">
      <c r="B86" s="10"/>
      <c r="C86" s="11"/>
      <c r="D86" s="11"/>
      <c r="E86" s="12"/>
      <c r="F86" s="13"/>
      <c r="G86" s="13"/>
      <c r="H86" s="13"/>
      <c r="I86" s="13"/>
      <c r="J86" s="14">
        <f t="shared" si="23"/>
        <v>0</v>
      </c>
      <c r="K86" s="14">
        <f t="shared" si="23"/>
        <v>0</v>
      </c>
      <c r="L86" s="14">
        <f t="shared" si="23"/>
        <v>0</v>
      </c>
      <c r="M86" s="15">
        <f t="shared" si="23"/>
        <v>0</v>
      </c>
    </row>
    <row r="87" spans="2:13">
      <c r="B87" s="10"/>
      <c r="C87" s="11"/>
      <c r="D87" s="11"/>
      <c r="E87" s="12"/>
      <c r="F87" s="13"/>
      <c r="G87" s="13"/>
      <c r="H87" s="13"/>
      <c r="I87" s="13"/>
      <c r="J87" s="14">
        <f t="shared" si="23"/>
        <v>0</v>
      </c>
      <c r="K87" s="14">
        <f t="shared" si="23"/>
        <v>0</v>
      </c>
      <c r="L87" s="14">
        <f t="shared" si="23"/>
        <v>0</v>
      </c>
      <c r="M87" s="15">
        <f t="shared" si="23"/>
        <v>0</v>
      </c>
    </row>
    <row r="88" spans="2:13">
      <c r="B88" s="10"/>
      <c r="C88" s="11"/>
      <c r="D88" s="11"/>
      <c r="E88" s="12"/>
      <c r="F88" s="13"/>
      <c r="G88" s="13"/>
      <c r="H88" s="13"/>
      <c r="I88" s="13"/>
      <c r="J88" s="14">
        <f t="shared" si="23"/>
        <v>0</v>
      </c>
      <c r="K88" s="14">
        <f t="shared" si="23"/>
        <v>0</v>
      </c>
      <c r="L88" s="14">
        <f t="shared" si="23"/>
        <v>0</v>
      </c>
      <c r="M88" s="15">
        <f t="shared" si="23"/>
        <v>0</v>
      </c>
    </row>
    <row r="89" spans="2:13" ht="15.75" thickBot="1">
      <c r="B89" s="20"/>
      <c r="C89" s="21"/>
      <c r="D89" s="21"/>
      <c r="E89" s="22"/>
      <c r="F89" s="23"/>
      <c r="G89" s="24"/>
      <c r="H89" s="24"/>
      <c r="I89" s="23"/>
      <c r="J89" s="25">
        <f t="shared" si="23"/>
        <v>0</v>
      </c>
      <c r="K89" s="25">
        <f t="shared" si="23"/>
        <v>0</v>
      </c>
      <c r="L89" s="25">
        <f t="shared" si="23"/>
        <v>0</v>
      </c>
      <c r="M89" s="26">
        <f t="shared" si="23"/>
        <v>0</v>
      </c>
    </row>
  </sheetData>
  <mergeCells count="39">
    <mergeCell ref="J44:M44"/>
    <mergeCell ref="P2:R2"/>
    <mergeCell ref="R10:T10"/>
    <mergeCell ref="AI10:AL10"/>
    <mergeCell ref="B12:B13"/>
    <mergeCell ref="C12:C13"/>
    <mergeCell ref="D12:D13"/>
    <mergeCell ref="E12:E13"/>
    <mergeCell ref="F12:I12"/>
    <mergeCell ref="J12:M12"/>
    <mergeCell ref="B2:B3"/>
    <mergeCell ref="J26:M26"/>
    <mergeCell ref="C2:C3"/>
    <mergeCell ref="D2:D3"/>
    <mergeCell ref="E2:E3"/>
    <mergeCell ref="F2:I2"/>
    <mergeCell ref="J2:M2"/>
    <mergeCell ref="B26:B27"/>
    <mergeCell ref="C26:C27"/>
    <mergeCell ref="D26:D27"/>
    <mergeCell ref="E26:E27"/>
    <mergeCell ref="F26:I26"/>
    <mergeCell ref="B44:B45"/>
    <mergeCell ref="C44:C45"/>
    <mergeCell ref="D44:D45"/>
    <mergeCell ref="E44:E45"/>
    <mergeCell ref="F44:I44"/>
    <mergeCell ref="F54:I54"/>
    <mergeCell ref="J54:M54"/>
    <mergeCell ref="B82:B83"/>
    <mergeCell ref="C82:C83"/>
    <mergeCell ref="D82:D83"/>
    <mergeCell ref="E82:E83"/>
    <mergeCell ref="F82:I82"/>
    <mergeCell ref="J82:M82"/>
    <mergeCell ref="B54:B55"/>
    <mergeCell ref="C54:C55"/>
    <mergeCell ref="D54:D55"/>
    <mergeCell ref="E54:E5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6AEF4-CDE3-4ECA-8B64-0E9A9538BAEB}">
  <dimension ref="A1:R30"/>
  <sheetViews>
    <sheetView workbookViewId="0">
      <selection activeCell="Q3" sqref="Q3:Q4"/>
    </sheetView>
  </sheetViews>
  <sheetFormatPr defaultRowHeight="15"/>
  <cols>
    <col min="1" max="1" width="20.85546875" bestFit="1" customWidth="1"/>
    <col min="2" max="2" width="38.42578125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204</v>
      </c>
      <c r="B1" s="1" t="s">
        <v>41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37" t="s">
        <v>205</v>
      </c>
      <c r="C4" s="11"/>
      <c r="D4" s="11"/>
      <c r="E4" s="12"/>
      <c r="F4" s="13">
        <v>188.9</v>
      </c>
      <c r="G4" s="13"/>
      <c r="H4" s="13"/>
      <c r="I4" s="13"/>
      <c r="J4" s="14">
        <f t="shared" ref="J4:M9" si="0">(F4*$Q$4)*$Q$3</f>
        <v>18102.664799999999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18" ht="30">
      <c r="B5" s="28" t="s">
        <v>206</v>
      </c>
      <c r="C5" s="11"/>
      <c r="D5" s="11"/>
      <c r="E5" s="12"/>
      <c r="F5" s="13">
        <v>198.53</v>
      </c>
      <c r="G5" s="13"/>
      <c r="H5" s="13"/>
      <c r="I5" s="13"/>
      <c r="J5" s="14">
        <f t="shared" si="0"/>
        <v>19025.526959999999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>
        <f>SUM(J4:J9)</f>
        <v>37128.191760000002</v>
      </c>
      <c r="K10" s="27">
        <f t="shared" ref="K10:M10" si="1">SUM(K4:K9)</f>
        <v>0</v>
      </c>
      <c r="L10" s="27">
        <f t="shared" si="1"/>
        <v>0</v>
      </c>
      <c r="M10" s="27">
        <f t="shared" si="1"/>
        <v>0</v>
      </c>
    </row>
    <row r="11" spans="1:18">
      <c r="B11" s="1" t="s">
        <v>54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</row>
    <row r="12" spans="1:1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>
      <c r="B14" s="10"/>
      <c r="C14" s="11"/>
      <c r="D14" s="11"/>
      <c r="E14" s="12"/>
      <c r="F14" s="13"/>
      <c r="G14" s="13"/>
      <c r="H14" s="13"/>
      <c r="I14" s="13"/>
      <c r="J14" s="14">
        <f t="shared" ref="J14:M19" si="2">(F14*$Q$4)*$Q$3</f>
        <v>0</v>
      </c>
      <c r="K14" s="14">
        <f t="shared" si="2"/>
        <v>0</v>
      </c>
      <c r="L14" s="14">
        <f t="shared" si="2"/>
        <v>0</v>
      </c>
      <c r="M14" s="15">
        <f t="shared" si="2"/>
        <v>0</v>
      </c>
    </row>
    <row r="15" spans="1:18">
      <c r="B15" s="10"/>
      <c r="C15" s="11"/>
      <c r="D15" s="11"/>
      <c r="E15" s="12"/>
      <c r="F15" s="13"/>
      <c r="G15" s="13"/>
      <c r="H15" s="13"/>
      <c r="I15" s="13"/>
      <c r="J15" s="14">
        <f t="shared" si="2"/>
        <v>0</v>
      </c>
      <c r="K15" s="14">
        <f t="shared" si="2"/>
        <v>0</v>
      </c>
      <c r="L15" s="14">
        <f t="shared" si="2"/>
        <v>0</v>
      </c>
      <c r="M15" s="15">
        <f t="shared" si="2"/>
        <v>0</v>
      </c>
    </row>
    <row r="16" spans="1:18">
      <c r="B16" s="10"/>
      <c r="C16" s="11"/>
      <c r="D16" s="11"/>
      <c r="E16" s="12"/>
      <c r="F16" s="13"/>
      <c r="G16" s="13"/>
      <c r="H16" s="13"/>
      <c r="I16" s="13"/>
      <c r="J16" s="14">
        <f t="shared" si="2"/>
        <v>0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2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>
      <c r="B18" s="10"/>
      <c r="C18" s="11"/>
      <c r="D18" s="11"/>
      <c r="E18" s="12"/>
      <c r="F18" s="13"/>
      <c r="G18" s="13"/>
      <c r="H18" s="13"/>
      <c r="I18" s="13"/>
      <c r="J18" s="14">
        <f t="shared" si="2"/>
        <v>0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2:13" ht="15.75" thickBot="1">
      <c r="B19" s="20"/>
      <c r="C19" s="21"/>
      <c r="D19" s="21"/>
      <c r="E19" s="22"/>
      <c r="F19" s="23"/>
      <c r="G19" s="24"/>
      <c r="H19" s="24"/>
      <c r="I19" s="23"/>
      <c r="J19" s="25">
        <f t="shared" si="2"/>
        <v>0</v>
      </c>
      <c r="K19" s="25">
        <f t="shared" si="2"/>
        <v>0</v>
      </c>
      <c r="L19" s="25">
        <f t="shared" si="2"/>
        <v>0</v>
      </c>
      <c r="M19" s="26">
        <f t="shared" si="2"/>
        <v>0</v>
      </c>
    </row>
    <row r="20" spans="2:13" ht="15.75" thickBot="1">
      <c r="J20" s="125">
        <f>SUM(J14:J19)</f>
        <v>0</v>
      </c>
      <c r="K20" s="125">
        <f t="shared" ref="K20:M20" si="3">SUM(K14:K19)</f>
        <v>0</v>
      </c>
      <c r="L20" s="125">
        <f t="shared" si="3"/>
        <v>0</v>
      </c>
      <c r="M20" s="125">
        <f t="shared" si="3"/>
        <v>0</v>
      </c>
    </row>
    <row r="21" spans="2:13">
      <c r="B21" s="1" t="s">
        <v>59</v>
      </c>
      <c r="C21" s="2"/>
      <c r="D21" s="2"/>
      <c r="E21" s="2"/>
      <c r="F21" s="3"/>
      <c r="G21" s="3"/>
      <c r="H21" s="3"/>
      <c r="I21" s="2"/>
      <c r="J21" s="4"/>
      <c r="K21" s="4"/>
      <c r="L21" s="4"/>
      <c r="M21" s="5"/>
    </row>
    <row r="22" spans="2:13">
      <c r="B22" s="161" t="s">
        <v>66</v>
      </c>
      <c r="C22" s="162" t="s">
        <v>67</v>
      </c>
      <c r="D22" s="160" t="s">
        <v>68</v>
      </c>
      <c r="E22" s="163" t="s">
        <v>69</v>
      </c>
      <c r="F22" s="164" t="s">
        <v>70</v>
      </c>
      <c r="G22" s="164"/>
      <c r="H22" s="164"/>
      <c r="I22" s="164"/>
      <c r="J22" s="162" t="s">
        <v>71</v>
      </c>
      <c r="K22" s="162"/>
      <c r="L22" s="162"/>
      <c r="M22" s="168"/>
    </row>
    <row r="23" spans="2:13">
      <c r="B23" s="161"/>
      <c r="C23" s="162"/>
      <c r="D23" s="160"/>
      <c r="E23" s="163"/>
      <c r="F23" s="154" t="s">
        <v>16</v>
      </c>
      <c r="G23" s="154" t="s">
        <v>17</v>
      </c>
      <c r="H23" s="154" t="s">
        <v>18</v>
      </c>
      <c r="I23" s="154" t="s">
        <v>19</v>
      </c>
      <c r="J23" s="153" t="s">
        <v>16</v>
      </c>
      <c r="K23" s="153" t="s">
        <v>17</v>
      </c>
      <c r="L23" s="153" t="s">
        <v>18</v>
      </c>
      <c r="M23" s="6" t="s">
        <v>19</v>
      </c>
    </row>
    <row r="24" spans="2:13">
      <c r="B24" s="10"/>
      <c r="C24" s="11"/>
      <c r="D24" s="11"/>
      <c r="E24" s="12"/>
      <c r="F24" s="13"/>
      <c r="G24" s="13"/>
      <c r="H24" s="13"/>
      <c r="I24" s="13"/>
      <c r="J24" s="14">
        <f t="shared" ref="J24:M29" si="4">(F24*$Q$4)*$Q$3</f>
        <v>0</v>
      </c>
      <c r="K24" s="14">
        <f t="shared" si="4"/>
        <v>0</v>
      </c>
      <c r="L24" s="14">
        <f t="shared" si="4"/>
        <v>0</v>
      </c>
      <c r="M24" s="15">
        <f t="shared" si="4"/>
        <v>0</v>
      </c>
    </row>
    <row r="25" spans="2:13">
      <c r="B25" s="10"/>
      <c r="C25" s="11"/>
      <c r="D25" s="11"/>
      <c r="E25" s="12"/>
      <c r="F25" s="13"/>
      <c r="G25" s="13"/>
      <c r="H25" s="13"/>
      <c r="I25" s="13"/>
      <c r="J25" s="14">
        <f t="shared" si="4"/>
        <v>0</v>
      </c>
      <c r="K25" s="14">
        <f t="shared" si="4"/>
        <v>0</v>
      </c>
      <c r="L25" s="14">
        <f t="shared" si="4"/>
        <v>0</v>
      </c>
      <c r="M25" s="15">
        <f t="shared" si="4"/>
        <v>0</v>
      </c>
    </row>
    <row r="26" spans="2:13">
      <c r="B26" s="10"/>
      <c r="C26" s="11"/>
      <c r="D26" s="11"/>
      <c r="E26" s="12"/>
      <c r="F26" s="13"/>
      <c r="G26" s="13"/>
      <c r="H26" s="13"/>
      <c r="I26" s="13"/>
      <c r="J26" s="14">
        <f t="shared" si="4"/>
        <v>0</v>
      </c>
      <c r="K26" s="14">
        <f t="shared" si="4"/>
        <v>0</v>
      </c>
      <c r="L26" s="14">
        <f t="shared" si="4"/>
        <v>0</v>
      </c>
      <c r="M26" s="15">
        <f t="shared" si="4"/>
        <v>0</v>
      </c>
    </row>
    <row r="27" spans="2:13">
      <c r="B27" s="10"/>
      <c r="C27" s="11"/>
      <c r="D27" s="11"/>
      <c r="E27" s="12"/>
      <c r="F27" s="13"/>
      <c r="G27" s="13"/>
      <c r="H27" s="13"/>
      <c r="I27" s="13"/>
      <c r="J27" s="14">
        <f t="shared" si="4"/>
        <v>0</v>
      </c>
      <c r="K27" s="14">
        <f t="shared" si="4"/>
        <v>0</v>
      </c>
      <c r="L27" s="14">
        <f t="shared" si="4"/>
        <v>0</v>
      </c>
      <c r="M27" s="15">
        <f t="shared" si="4"/>
        <v>0</v>
      </c>
    </row>
    <row r="28" spans="2:13">
      <c r="B28" s="10"/>
      <c r="C28" s="11"/>
      <c r="D28" s="11"/>
      <c r="E28" s="12"/>
      <c r="F28" s="13"/>
      <c r="G28" s="13"/>
      <c r="H28" s="13"/>
      <c r="I28" s="13"/>
      <c r="J28" s="14">
        <f t="shared" si="4"/>
        <v>0</v>
      </c>
      <c r="K28" s="14">
        <f t="shared" si="4"/>
        <v>0</v>
      </c>
      <c r="L28" s="14">
        <f t="shared" si="4"/>
        <v>0</v>
      </c>
      <c r="M28" s="15">
        <f t="shared" si="4"/>
        <v>0</v>
      </c>
    </row>
    <row r="29" spans="2:13" ht="15.75" thickBot="1">
      <c r="B29" s="20"/>
      <c r="C29" s="21"/>
      <c r="D29" s="21"/>
      <c r="E29" s="22"/>
      <c r="F29" s="23"/>
      <c r="G29" s="24"/>
      <c r="H29" s="24"/>
      <c r="I29" s="23"/>
      <c r="J29" s="25">
        <f t="shared" si="4"/>
        <v>0</v>
      </c>
      <c r="K29" s="25">
        <f t="shared" si="4"/>
        <v>0</v>
      </c>
      <c r="L29" s="25">
        <f t="shared" si="4"/>
        <v>0</v>
      </c>
      <c r="M29" s="26">
        <f t="shared" si="4"/>
        <v>0</v>
      </c>
    </row>
    <row r="30" spans="2:13">
      <c r="J30" s="125">
        <f>SUM(J24:J29)</f>
        <v>0</v>
      </c>
      <c r="K30" s="125">
        <f t="shared" ref="K30:M30" si="5">SUM(K24:K29)</f>
        <v>0</v>
      </c>
      <c r="L30" s="125">
        <f t="shared" si="5"/>
        <v>0</v>
      </c>
      <c r="M30" s="125">
        <f t="shared" si="5"/>
        <v>0</v>
      </c>
    </row>
  </sheetData>
  <mergeCells count="19">
    <mergeCell ref="J22:M22"/>
    <mergeCell ref="B22:B23"/>
    <mergeCell ref="C22:C23"/>
    <mergeCell ref="D22:D23"/>
    <mergeCell ref="E22:E23"/>
    <mergeCell ref="F22:I22"/>
    <mergeCell ref="E2:E3"/>
    <mergeCell ref="F2:I2"/>
    <mergeCell ref="J2:M2"/>
    <mergeCell ref="P2:R2"/>
    <mergeCell ref="B12:B13"/>
    <mergeCell ref="C12:C13"/>
    <mergeCell ref="D12:D13"/>
    <mergeCell ref="E12:E13"/>
    <mergeCell ref="F12:I12"/>
    <mergeCell ref="J12:M12"/>
    <mergeCell ref="B2:B3"/>
    <mergeCell ref="C2:C3"/>
    <mergeCell ref="D2: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B0C1-C77C-4329-A47E-DB79413BF9F0}">
  <dimension ref="A1:R20"/>
  <sheetViews>
    <sheetView topLeftCell="Q3" workbookViewId="0">
      <selection activeCell="Q3" sqref="Q3:Q4"/>
    </sheetView>
  </sheetViews>
  <sheetFormatPr defaultRowHeight="15"/>
  <cols>
    <col min="1" max="1" width="20.85546875" bestFit="1" customWidth="1"/>
    <col min="2" max="2" width="11.85546875" bestFit="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27</v>
      </c>
      <c r="B1" s="1" t="s">
        <v>40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37" t="s">
        <v>207</v>
      </c>
      <c r="C4" s="11"/>
      <c r="D4" s="11"/>
      <c r="E4" s="12"/>
      <c r="F4" s="13">
        <v>33.729999999999997</v>
      </c>
      <c r="G4" s="13"/>
      <c r="H4" s="13">
        <v>118</v>
      </c>
      <c r="I4" s="13"/>
      <c r="J4" s="14">
        <f t="shared" ref="J4:M9" si="0">(F4*$Q$4)*$Q$3</f>
        <v>3232.4133599999996</v>
      </c>
      <c r="K4" s="14">
        <f t="shared" si="0"/>
        <v>0</v>
      </c>
      <c r="L4" s="14">
        <f t="shared" si="0"/>
        <v>11308.175999999999</v>
      </c>
      <c r="M4" s="15">
        <f t="shared" si="0"/>
        <v>0</v>
      </c>
      <c r="P4" s="16" t="s">
        <v>76</v>
      </c>
      <c r="Q4" s="17">
        <v>1</v>
      </c>
      <c r="R4" s="18"/>
    </row>
    <row r="5" spans="1:18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>
        <f>SUM(J4:J9)</f>
        <v>3232.4133599999996</v>
      </c>
      <c r="K10" s="27">
        <f t="shared" ref="K10:M10" si="1">SUM(K4:K9)</f>
        <v>0</v>
      </c>
      <c r="L10" s="27">
        <f t="shared" si="1"/>
        <v>11308.175999999999</v>
      </c>
      <c r="M10" s="27">
        <f t="shared" si="1"/>
        <v>0</v>
      </c>
    </row>
    <row r="11" spans="1:18">
      <c r="B11" s="1" t="s">
        <v>41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</row>
    <row r="12" spans="1:1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>
      <c r="B14" s="10"/>
      <c r="C14" s="11"/>
      <c r="D14" s="11"/>
      <c r="E14" s="12"/>
      <c r="F14" s="13"/>
      <c r="G14" s="13"/>
      <c r="H14" s="13"/>
      <c r="I14" s="13"/>
      <c r="J14" s="14">
        <f t="shared" ref="J14:M19" si="2">(F14*$Q$4)*$Q$3</f>
        <v>0</v>
      </c>
      <c r="K14" s="14">
        <f t="shared" si="2"/>
        <v>0</v>
      </c>
      <c r="L14" s="14">
        <f t="shared" si="2"/>
        <v>0</v>
      </c>
      <c r="M14" s="15">
        <f t="shared" si="2"/>
        <v>0</v>
      </c>
    </row>
    <row r="15" spans="1:18">
      <c r="B15" s="10"/>
      <c r="C15" s="11"/>
      <c r="D15" s="11"/>
      <c r="E15" s="12"/>
      <c r="F15" s="13"/>
      <c r="G15" s="13"/>
      <c r="H15" s="13"/>
      <c r="I15" s="13"/>
      <c r="J15" s="14">
        <f t="shared" si="2"/>
        <v>0</v>
      </c>
      <c r="K15" s="14">
        <f t="shared" si="2"/>
        <v>0</v>
      </c>
      <c r="L15" s="14">
        <f t="shared" si="2"/>
        <v>0</v>
      </c>
      <c r="M15" s="15">
        <f t="shared" si="2"/>
        <v>0</v>
      </c>
    </row>
    <row r="16" spans="1:18">
      <c r="B16" s="10"/>
      <c r="C16" s="11"/>
      <c r="D16" s="11"/>
      <c r="E16" s="12"/>
      <c r="F16" s="13"/>
      <c r="G16" s="13"/>
      <c r="H16" s="13"/>
      <c r="I16" s="13"/>
      <c r="J16" s="14">
        <f t="shared" si="2"/>
        <v>0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2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>
      <c r="B18" s="10"/>
      <c r="C18" s="11"/>
      <c r="D18" s="11"/>
      <c r="E18" s="12"/>
      <c r="F18" s="13"/>
      <c r="G18" s="13"/>
      <c r="H18" s="13"/>
      <c r="I18" s="13"/>
      <c r="J18" s="14">
        <f t="shared" si="2"/>
        <v>0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2:13" ht="15.75" thickBot="1">
      <c r="B19" s="20"/>
      <c r="C19" s="21"/>
      <c r="D19" s="21"/>
      <c r="E19" s="22"/>
      <c r="F19" s="23"/>
      <c r="G19" s="24"/>
      <c r="H19" s="24"/>
      <c r="I19" s="23"/>
      <c r="J19" s="25">
        <f t="shared" si="2"/>
        <v>0</v>
      </c>
      <c r="K19" s="25">
        <f t="shared" si="2"/>
        <v>0</v>
      </c>
      <c r="L19" s="25">
        <f t="shared" si="2"/>
        <v>0</v>
      </c>
      <c r="M19" s="26">
        <f t="shared" si="2"/>
        <v>0</v>
      </c>
    </row>
    <row r="20" spans="2:13">
      <c r="J20" s="125">
        <f>SUM(J14:J19)</f>
        <v>0</v>
      </c>
      <c r="K20" s="125">
        <f t="shared" ref="K20:M20" si="3">SUM(K14:K19)</f>
        <v>0</v>
      </c>
      <c r="L20" s="125">
        <f t="shared" si="3"/>
        <v>0</v>
      </c>
      <c r="M20" s="125">
        <f t="shared" si="3"/>
        <v>0</v>
      </c>
    </row>
  </sheetData>
  <mergeCells count="13">
    <mergeCell ref="E2:E3"/>
    <mergeCell ref="F2:I2"/>
    <mergeCell ref="J2:M2"/>
    <mergeCell ref="P2:R2"/>
    <mergeCell ref="B12:B13"/>
    <mergeCell ref="C12:C13"/>
    <mergeCell ref="D12:D13"/>
    <mergeCell ref="E12:E13"/>
    <mergeCell ref="F12:I12"/>
    <mergeCell ref="J12:M12"/>
    <mergeCell ref="B2:B3"/>
    <mergeCell ref="C2:C3"/>
    <mergeCell ref="D2:D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15F8D-61B5-4B4A-B8A4-27217B682B02}">
  <sheetPr>
    <tabColor rgb="FFFF0000"/>
  </sheetPr>
  <dimension ref="A1:AM60"/>
  <sheetViews>
    <sheetView workbookViewId="0">
      <selection activeCell="J17" sqref="J17"/>
    </sheetView>
  </sheetViews>
  <sheetFormatPr defaultRowHeight="15"/>
  <cols>
    <col min="1" max="1" width="20.85546875" bestFit="1" customWidth="1"/>
    <col min="2" max="2" width="11.85546875" bestFit="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  <col min="17" max="17" width="19.140625" customWidth="1"/>
  </cols>
  <sheetData>
    <row r="1" spans="1:39" ht="15.75" thickBot="1">
      <c r="A1" t="s">
        <v>32</v>
      </c>
      <c r="B1" s="1" t="s">
        <v>46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39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39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39">
      <c r="B4" s="135" t="s">
        <v>208</v>
      </c>
      <c r="C4" s="130"/>
      <c r="D4" s="130"/>
      <c r="E4" s="12"/>
      <c r="F4" s="13">
        <v>166</v>
      </c>
      <c r="G4" s="13"/>
      <c r="H4" s="13"/>
      <c r="I4" s="13"/>
      <c r="J4" s="14"/>
      <c r="K4" s="14">
        <f t="shared" ref="J4:M9" si="0">(G4*$Q$4)*$Q$3</f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39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39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39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39" ht="15.75" thickBot="1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39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  <c r="P9" s="98"/>
      <c r="Q9" s="97" t="s">
        <v>123</v>
      </c>
      <c r="R9" s="180" t="s">
        <v>124</v>
      </c>
      <c r="S9" s="178"/>
      <c r="T9" s="178"/>
      <c r="U9" s="155"/>
      <c r="V9" s="96" t="s">
        <v>98</v>
      </c>
      <c r="W9" s="94" t="s">
        <v>125</v>
      </c>
      <c r="X9" s="96" t="s">
        <v>100</v>
      </c>
      <c r="Y9" s="95" t="s">
        <v>125</v>
      </c>
      <c r="Z9" s="96" t="s">
        <v>101</v>
      </c>
      <c r="AA9" s="94" t="s">
        <v>125</v>
      </c>
      <c r="AB9" s="95" t="s">
        <v>102</v>
      </c>
      <c r="AC9" s="94" t="s">
        <v>125</v>
      </c>
      <c r="AD9" s="157" t="s">
        <v>126</v>
      </c>
      <c r="AE9" s="156" t="s">
        <v>127</v>
      </c>
      <c r="AF9" s="156" t="s">
        <v>128</v>
      </c>
      <c r="AG9" s="95" t="s">
        <v>129</v>
      </c>
      <c r="AH9" s="94" t="s">
        <v>130</v>
      </c>
      <c r="AI9" s="180" t="s">
        <v>131</v>
      </c>
      <c r="AJ9" s="178"/>
      <c r="AK9" s="178"/>
      <c r="AL9" s="181"/>
      <c r="AM9" s="182" t="s">
        <v>132</v>
      </c>
    </row>
    <row r="10" spans="1:39" ht="15.75" thickBot="1">
      <c r="C10" s="27"/>
      <c r="D10" s="27"/>
      <c r="F10" s="27"/>
      <c r="G10" s="27"/>
      <c r="H10" s="27"/>
      <c r="I10" s="27"/>
      <c r="J10" s="27">
        <f>SUM(J4:J9)</f>
        <v>0</v>
      </c>
      <c r="K10" s="27">
        <f t="shared" ref="K10:M10" si="1">SUM(K4:K9)</f>
        <v>0</v>
      </c>
      <c r="L10" s="27">
        <f t="shared" si="1"/>
        <v>0</v>
      </c>
      <c r="M10" s="27">
        <f t="shared" si="1"/>
        <v>0</v>
      </c>
      <c r="P10" s="93" t="s">
        <v>15</v>
      </c>
      <c r="Q10" s="92" t="s">
        <v>134</v>
      </c>
      <c r="R10" s="91" t="s">
        <v>16</v>
      </c>
      <c r="S10" s="90" t="s">
        <v>17</v>
      </c>
      <c r="T10" s="90" t="s">
        <v>18</v>
      </c>
      <c r="U10" s="89" t="s">
        <v>19</v>
      </c>
      <c r="V10" s="88"/>
      <c r="W10" s="86"/>
      <c r="X10" s="88"/>
      <c r="Y10" s="87"/>
      <c r="Z10" s="88"/>
      <c r="AA10" s="86"/>
      <c r="AB10" s="87"/>
      <c r="AC10" s="86"/>
      <c r="AD10" s="85"/>
      <c r="AE10" s="84"/>
      <c r="AF10" s="84"/>
      <c r="AG10" s="84"/>
      <c r="AH10" s="83"/>
      <c r="AI10" s="82" t="s">
        <v>16</v>
      </c>
      <c r="AJ10" s="82" t="s">
        <v>17</v>
      </c>
      <c r="AK10" s="82" t="s">
        <v>18</v>
      </c>
      <c r="AL10" s="81" t="s">
        <v>19</v>
      </c>
      <c r="AM10" s="183"/>
    </row>
    <row r="11" spans="1:39">
      <c r="B11" s="1" t="s">
        <v>56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  <c r="P11" s="184" t="s">
        <v>56</v>
      </c>
      <c r="Q11" s="75" t="s">
        <v>209</v>
      </c>
      <c r="R11" s="75">
        <v>296.28899999999902</v>
      </c>
      <c r="S11" s="75"/>
      <c r="T11" s="75"/>
      <c r="U11" s="75"/>
      <c r="V11" s="74">
        <v>30</v>
      </c>
      <c r="W11" s="74">
        <v>174.24</v>
      </c>
      <c r="X11" s="74">
        <v>50</v>
      </c>
      <c r="Y11" s="74">
        <v>130.68</v>
      </c>
      <c r="Z11" s="74">
        <v>4.25</v>
      </c>
      <c r="AA11" s="74">
        <v>130.68</v>
      </c>
      <c r="AB11" s="74">
        <v>3</v>
      </c>
      <c r="AC11" s="74">
        <v>217.8</v>
      </c>
      <c r="AD11" s="80">
        <v>7</v>
      </c>
      <c r="AE11" s="80">
        <v>4</v>
      </c>
      <c r="AF11" s="80">
        <v>40</v>
      </c>
      <c r="AG11" s="80">
        <f>SUM(AB11,Z11,X11,V11)</f>
        <v>87.25</v>
      </c>
      <c r="AH11" s="79">
        <f>AG11/(SUM(R11:U11))</f>
        <v>0.29447600147153719</v>
      </c>
      <c r="AI11" s="71">
        <f>(V11*W11)+(X11*Y11)+(Z11*AA11)+(AB11*AC11)</f>
        <v>12969.99</v>
      </c>
      <c r="AJ11" s="71"/>
      <c r="AK11" s="71"/>
      <c r="AL11" s="71"/>
      <c r="AM11" s="70">
        <f>(SUM(AI11:AL11)/AG11)</f>
        <v>148.65318051575932</v>
      </c>
    </row>
    <row r="12" spans="1:39" ht="15" customHeight="1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  <c r="P12" s="185"/>
      <c r="Q12" s="75" t="s">
        <v>210</v>
      </c>
      <c r="R12" s="75">
        <v>156.72900000000001</v>
      </c>
      <c r="S12" s="75">
        <v>35.162999999999897</v>
      </c>
      <c r="T12" s="75"/>
      <c r="U12" s="75"/>
      <c r="V12" s="74">
        <v>30</v>
      </c>
      <c r="W12" s="74">
        <v>130.68</v>
      </c>
      <c r="X12" s="74">
        <v>60</v>
      </c>
      <c r="Y12" s="74">
        <v>43.56</v>
      </c>
      <c r="Z12" s="78">
        <v>4</v>
      </c>
      <c r="AA12" s="74">
        <v>261.36</v>
      </c>
      <c r="AB12" s="78">
        <v>4</v>
      </c>
      <c r="AC12" s="74">
        <v>217.8</v>
      </c>
      <c r="AD12" s="77">
        <v>4</v>
      </c>
      <c r="AE12" s="77">
        <v>4</v>
      </c>
      <c r="AF12" s="77"/>
      <c r="AG12" s="77">
        <f>SUM(AB12,Z12,X12,V12)</f>
        <v>98</v>
      </c>
      <c r="AH12" s="76">
        <f>AG12/(SUM(R12:U12))</f>
        <v>0.51070393763158473</v>
      </c>
      <c r="AI12" s="71">
        <f>((V12*W12)+(X12*Y12)+(Z12*AA12)+(AB12*AC12))*(R12/SUM(R12:S12))</f>
        <v>6902.1134625727027</v>
      </c>
      <c r="AJ12" s="71">
        <f>((V12*W12)+(X12*Y12)+(Z12*AA12)+(AB12*AC12))*(S12/SUM(R12:S12))</f>
        <v>1548.5265374272992</v>
      </c>
      <c r="AK12" s="71"/>
      <c r="AL12" s="71"/>
      <c r="AM12" s="70">
        <f>(SUM(AI12:AL12)/AG12)</f>
        <v>86.231020408163275</v>
      </c>
    </row>
    <row r="13" spans="1:39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  <c r="P13" s="185"/>
      <c r="Q13" s="75" t="s">
        <v>211</v>
      </c>
      <c r="R13" s="75">
        <v>300.85599999999903</v>
      </c>
      <c r="S13" s="75"/>
      <c r="T13" s="75"/>
      <c r="U13" s="75"/>
      <c r="V13" s="74">
        <v>100</v>
      </c>
      <c r="W13" s="74">
        <v>196.02</v>
      </c>
      <c r="X13" s="74">
        <v>120</v>
      </c>
      <c r="Y13" s="74">
        <v>174.24</v>
      </c>
      <c r="Z13" s="74">
        <v>10</v>
      </c>
      <c r="AA13" s="74">
        <v>435.6</v>
      </c>
      <c r="AB13" s="74">
        <v>9</v>
      </c>
      <c r="AC13" s="74">
        <v>217.8</v>
      </c>
      <c r="AD13" s="77">
        <v>0</v>
      </c>
      <c r="AE13" s="77">
        <v>6</v>
      </c>
      <c r="AF13" s="77"/>
      <c r="AG13" s="77">
        <f>SUM(AB13,Z13,X13,V13)</f>
        <v>239</v>
      </c>
      <c r="AH13" s="76">
        <f>AG13/(SUM(R13:U13))</f>
        <v>0.79439997872736712</v>
      </c>
      <c r="AI13" s="71">
        <f>(V13*W13)+(X13*Y13)+(Z13*AA13)+(AB13*AC13)</f>
        <v>46827</v>
      </c>
      <c r="AJ13" s="71"/>
      <c r="AK13" s="71"/>
      <c r="AL13" s="71"/>
      <c r="AM13" s="70">
        <f>(SUM(AI13:AL13)/AG13)</f>
        <v>195.92887029288704</v>
      </c>
    </row>
    <row r="14" spans="1:39">
      <c r="B14" s="37" t="s">
        <v>212</v>
      </c>
      <c r="C14" s="11"/>
      <c r="D14" s="11"/>
      <c r="E14" s="12"/>
      <c r="F14" s="13">
        <v>217</v>
      </c>
      <c r="G14" s="13"/>
      <c r="H14" s="13"/>
      <c r="I14" s="13"/>
      <c r="J14" s="14">
        <f t="shared" ref="J14:M19" si="2">(F14*$Q$4)*$Q$3</f>
        <v>20795.543999999998</v>
      </c>
      <c r="K14" s="14">
        <f t="shared" si="2"/>
        <v>0</v>
      </c>
      <c r="L14" s="14">
        <f t="shared" si="2"/>
        <v>0</v>
      </c>
      <c r="M14" s="15">
        <f t="shared" si="2"/>
        <v>0</v>
      </c>
      <c r="P14" s="186"/>
      <c r="Q14" s="75" t="s">
        <v>213</v>
      </c>
      <c r="R14" s="75">
        <v>70.379000000000005</v>
      </c>
      <c r="S14" s="75"/>
      <c r="T14" s="75"/>
      <c r="U14" s="75"/>
      <c r="V14" s="74">
        <v>20</v>
      </c>
      <c r="W14" s="74">
        <v>130.68</v>
      </c>
      <c r="X14" s="74">
        <v>40</v>
      </c>
      <c r="Y14" s="74">
        <v>0</v>
      </c>
      <c r="Z14" s="74">
        <v>1</v>
      </c>
      <c r="AA14" s="74">
        <v>479.16</v>
      </c>
      <c r="AB14" s="74">
        <v>0.5</v>
      </c>
      <c r="AC14" s="74">
        <v>348.48</v>
      </c>
      <c r="AD14" s="73"/>
      <c r="AE14" s="73"/>
      <c r="AF14" s="73"/>
      <c r="AG14" s="73">
        <f>SUM(AB14,Z14,X14,V14)</f>
        <v>61.5</v>
      </c>
      <c r="AH14" s="72">
        <f>AG14/(SUM(R14:U14))</f>
        <v>0.87384020801659579</v>
      </c>
      <c r="AI14" s="71">
        <f>(V14*W14)+(X14*Y14)+(Z14*AA14)+(AB14*AC14)</f>
        <v>3267</v>
      </c>
      <c r="AJ14" s="71"/>
      <c r="AK14" s="71"/>
      <c r="AL14" s="71"/>
      <c r="AM14" s="70">
        <f>(SUM(AI14:AL14)/AG14)</f>
        <v>53.121951219512198</v>
      </c>
    </row>
    <row r="15" spans="1:39" ht="15.75" thickBot="1">
      <c r="B15" s="37" t="s">
        <v>214</v>
      </c>
      <c r="C15" s="11"/>
      <c r="D15" s="11"/>
      <c r="E15" s="12"/>
      <c r="F15" s="13">
        <v>199.672</v>
      </c>
      <c r="G15" s="13"/>
      <c r="H15" s="13"/>
      <c r="I15" s="13"/>
      <c r="J15" s="14">
        <f t="shared" si="2"/>
        <v>19134.967103999999</v>
      </c>
      <c r="K15" s="14">
        <f t="shared" si="2"/>
        <v>0</v>
      </c>
      <c r="L15" s="14">
        <f t="shared" si="2"/>
        <v>0</v>
      </c>
      <c r="M15" s="15">
        <f t="shared" si="2"/>
        <v>0</v>
      </c>
      <c r="P15" s="69" t="s">
        <v>144</v>
      </c>
      <c r="Q15" s="68"/>
      <c r="R15" s="66">
        <f t="shared" ref="R15:AE15" si="3">SUM(R11:R14)</f>
        <v>824.252999999998</v>
      </c>
      <c r="S15" s="65">
        <f t="shared" si="3"/>
        <v>35.162999999999897</v>
      </c>
      <c r="T15" s="65">
        <f t="shared" si="3"/>
        <v>0</v>
      </c>
      <c r="U15" s="67">
        <f t="shared" si="3"/>
        <v>0</v>
      </c>
      <c r="V15" s="66">
        <f t="shared" si="3"/>
        <v>180</v>
      </c>
      <c r="W15" s="67">
        <f t="shared" si="3"/>
        <v>631.62000000000012</v>
      </c>
      <c r="X15" s="66">
        <f t="shared" si="3"/>
        <v>270</v>
      </c>
      <c r="Y15" s="67">
        <f t="shared" si="3"/>
        <v>348.48</v>
      </c>
      <c r="Z15" s="66">
        <f t="shared" si="3"/>
        <v>19.25</v>
      </c>
      <c r="AA15" s="67">
        <f t="shared" si="3"/>
        <v>1306.8000000000002</v>
      </c>
      <c r="AB15" s="66">
        <f t="shared" si="3"/>
        <v>16.5</v>
      </c>
      <c r="AC15" s="67">
        <f t="shared" si="3"/>
        <v>1001.8800000000001</v>
      </c>
      <c r="AD15" s="66">
        <f t="shared" si="3"/>
        <v>11</v>
      </c>
      <c r="AE15" s="65">
        <f t="shared" si="3"/>
        <v>14</v>
      </c>
      <c r="AF15" s="65"/>
      <c r="AG15" s="65">
        <f>SUM(AG11:AG14)</f>
        <v>485.75</v>
      </c>
      <c r="AH15" s="64">
        <f>AVERAGE(AH11:AH14)</f>
        <v>0.61835503146177118</v>
      </c>
      <c r="AI15" s="63">
        <f>SUM(AI11:AI14)</f>
        <v>69966.103462572704</v>
      </c>
      <c r="AJ15" s="62">
        <f>SUM(AJ11:AJ14)</f>
        <v>1548.5265374272992</v>
      </c>
      <c r="AK15" s="62"/>
      <c r="AL15" s="61">
        <f>SUM(AL11:AL14)</f>
        <v>0</v>
      </c>
      <c r="AM15" s="60">
        <f>AVERAGE(AM11:AM14)</f>
        <v>120.98375560908046</v>
      </c>
    </row>
    <row r="16" spans="1:39">
      <c r="B16" s="37" t="s">
        <v>215</v>
      </c>
      <c r="C16" s="11"/>
      <c r="D16" s="11"/>
      <c r="E16" s="12"/>
      <c r="F16" s="13">
        <v>45.186</v>
      </c>
      <c r="G16" s="13"/>
      <c r="H16" s="13"/>
      <c r="I16" s="13"/>
      <c r="J16" s="14">
        <f t="shared" si="2"/>
        <v>4330.264752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2:13">
      <c r="B17" s="37" t="s">
        <v>216</v>
      </c>
      <c r="C17" s="11"/>
      <c r="D17" s="11"/>
      <c r="E17" s="12"/>
      <c r="F17" s="13">
        <v>134.489</v>
      </c>
      <c r="G17" s="13"/>
      <c r="H17" s="13"/>
      <c r="I17" s="13"/>
      <c r="J17" s="14">
        <f t="shared" si="2"/>
        <v>12888.349848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>
      <c r="B18" s="37" t="s">
        <v>217</v>
      </c>
      <c r="C18" s="11"/>
      <c r="D18" s="11"/>
      <c r="E18" s="12"/>
      <c r="F18" s="13">
        <v>156.48599999999999</v>
      </c>
      <c r="G18" s="13"/>
      <c r="H18" s="13"/>
      <c r="I18" s="13"/>
      <c r="J18" s="14">
        <f t="shared" si="2"/>
        <v>14996.366351999997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2:13">
      <c r="B19" s="59" t="s">
        <v>218</v>
      </c>
      <c r="C19" s="58"/>
      <c r="D19" s="58"/>
      <c r="E19" s="57"/>
      <c r="F19" s="56">
        <v>31.414000000000001</v>
      </c>
      <c r="G19" s="55"/>
      <c r="H19" s="55"/>
      <c r="I19" s="54"/>
      <c r="J19" s="14">
        <f t="shared" si="2"/>
        <v>3010.4664480000001</v>
      </c>
      <c r="K19" s="14">
        <f t="shared" si="2"/>
        <v>0</v>
      </c>
      <c r="L19" s="14">
        <f t="shared" si="2"/>
        <v>0</v>
      </c>
      <c r="M19" s="15">
        <f t="shared" si="2"/>
        <v>0</v>
      </c>
    </row>
    <row r="20" spans="2:13" ht="15.75" thickBot="1">
      <c r="B20" s="53"/>
      <c r="C20" s="21"/>
      <c r="D20" s="21"/>
      <c r="E20" s="22"/>
      <c r="F20" s="52"/>
      <c r="G20" s="24"/>
      <c r="H20" s="24"/>
      <c r="I20" s="51"/>
      <c r="J20" s="25">
        <f>(F20*$Q$4)*$Q$3</f>
        <v>0</v>
      </c>
      <c r="K20" s="25">
        <f>(G20*$Q$4)*$Q$3</f>
        <v>0</v>
      </c>
      <c r="L20" s="25">
        <f>(H20*$Q$4)*$Q$3</f>
        <v>0</v>
      </c>
      <c r="M20" s="26"/>
    </row>
    <row r="21" spans="2:13" ht="15.75" thickBot="1">
      <c r="J21" s="125">
        <f>SUM(J14:J20)</f>
        <v>75155.958503999995</v>
      </c>
      <c r="K21" s="125">
        <f t="shared" ref="K21:M21" si="4">SUM(K14:K20)</f>
        <v>0</v>
      </c>
      <c r="L21" s="125">
        <f t="shared" si="4"/>
        <v>0</v>
      </c>
      <c r="M21" s="125">
        <f t="shared" si="4"/>
        <v>0</v>
      </c>
    </row>
    <row r="22" spans="2:13">
      <c r="B22" s="1">
        <v>0</v>
      </c>
      <c r="C22" s="2"/>
      <c r="D22" s="2"/>
      <c r="E22" s="2"/>
      <c r="F22" s="3"/>
      <c r="G22" s="3"/>
      <c r="H22" s="3"/>
      <c r="I22" s="2"/>
      <c r="J22" s="4"/>
      <c r="K22" s="4"/>
      <c r="L22" s="4"/>
      <c r="M22" s="5"/>
    </row>
    <row r="23" spans="2:13">
      <c r="B23" s="161" t="s">
        <v>66</v>
      </c>
      <c r="C23" s="162" t="s">
        <v>67</v>
      </c>
      <c r="D23" s="160" t="s">
        <v>68</v>
      </c>
      <c r="E23" s="163" t="s">
        <v>69</v>
      </c>
      <c r="F23" s="164" t="s">
        <v>70</v>
      </c>
      <c r="G23" s="164"/>
      <c r="H23" s="164"/>
      <c r="I23" s="164"/>
      <c r="J23" s="162" t="s">
        <v>71</v>
      </c>
      <c r="K23" s="162"/>
      <c r="L23" s="162"/>
      <c r="M23" s="168"/>
    </row>
    <row r="24" spans="2:13">
      <c r="B24" s="169"/>
      <c r="C24" s="175"/>
      <c r="D24" s="170"/>
      <c r="E24" s="176"/>
      <c r="F24" s="154" t="s">
        <v>16</v>
      </c>
      <c r="G24" s="154" t="s">
        <v>17</v>
      </c>
      <c r="H24" s="154" t="s">
        <v>18</v>
      </c>
      <c r="I24" s="154" t="s">
        <v>19</v>
      </c>
      <c r="J24" s="153" t="s">
        <v>16</v>
      </c>
      <c r="K24" s="153" t="s">
        <v>17</v>
      </c>
      <c r="L24" s="153" t="s">
        <v>18</v>
      </c>
      <c r="M24" s="6" t="s">
        <v>19</v>
      </c>
    </row>
    <row r="25" spans="2:13">
      <c r="B25" s="10"/>
      <c r="C25" s="11"/>
      <c r="D25" s="11"/>
      <c r="E25" s="12"/>
      <c r="F25" s="13"/>
      <c r="G25" s="13"/>
      <c r="H25" s="13"/>
      <c r="I25" s="13"/>
      <c r="J25" s="14">
        <f t="shared" ref="J25:M30" si="5">(F25*$Q$4)*$Q$3</f>
        <v>0</v>
      </c>
      <c r="K25" s="14">
        <f t="shared" si="5"/>
        <v>0</v>
      </c>
      <c r="L25" s="14">
        <f t="shared" si="5"/>
        <v>0</v>
      </c>
      <c r="M25" s="15">
        <f t="shared" si="5"/>
        <v>0</v>
      </c>
    </row>
    <row r="26" spans="2:13">
      <c r="B26" s="10"/>
      <c r="C26" s="11"/>
      <c r="D26" s="11"/>
      <c r="E26" s="12"/>
      <c r="F26" s="13"/>
      <c r="G26" s="13"/>
      <c r="H26" s="13"/>
      <c r="I26" s="13"/>
      <c r="J26" s="14">
        <f t="shared" si="5"/>
        <v>0</v>
      </c>
      <c r="K26" s="14">
        <f t="shared" si="5"/>
        <v>0</v>
      </c>
      <c r="L26" s="14">
        <f t="shared" si="5"/>
        <v>0</v>
      </c>
      <c r="M26" s="15">
        <f t="shared" si="5"/>
        <v>0</v>
      </c>
    </row>
    <row r="27" spans="2:13">
      <c r="B27" s="10"/>
      <c r="C27" s="11"/>
      <c r="D27" s="11"/>
      <c r="E27" s="12"/>
      <c r="F27" s="13"/>
      <c r="G27" s="13"/>
      <c r="H27" s="13"/>
      <c r="I27" s="13"/>
      <c r="J27" s="14">
        <f t="shared" si="5"/>
        <v>0</v>
      </c>
      <c r="K27" s="14">
        <f t="shared" si="5"/>
        <v>0</v>
      </c>
      <c r="L27" s="14">
        <f t="shared" si="5"/>
        <v>0</v>
      </c>
      <c r="M27" s="15">
        <f t="shared" si="5"/>
        <v>0</v>
      </c>
    </row>
    <row r="28" spans="2:13">
      <c r="B28" s="10"/>
      <c r="C28" s="11"/>
      <c r="D28" s="11"/>
      <c r="E28" s="12"/>
      <c r="F28" s="13"/>
      <c r="G28" s="13"/>
      <c r="H28" s="13"/>
      <c r="I28" s="13"/>
      <c r="J28" s="14">
        <f t="shared" si="5"/>
        <v>0</v>
      </c>
      <c r="K28" s="14">
        <f t="shared" si="5"/>
        <v>0</v>
      </c>
      <c r="L28" s="14">
        <f t="shared" si="5"/>
        <v>0</v>
      </c>
      <c r="M28" s="15">
        <f t="shared" si="5"/>
        <v>0</v>
      </c>
    </row>
    <row r="29" spans="2:13">
      <c r="B29" s="10"/>
      <c r="C29" s="11"/>
      <c r="D29" s="11"/>
      <c r="E29" s="12"/>
      <c r="F29" s="13"/>
      <c r="G29" s="13"/>
      <c r="H29" s="13"/>
      <c r="I29" s="13"/>
      <c r="J29" s="14">
        <f t="shared" si="5"/>
        <v>0</v>
      </c>
      <c r="K29" s="14">
        <f t="shared" si="5"/>
        <v>0</v>
      </c>
      <c r="L29" s="14">
        <f t="shared" si="5"/>
        <v>0</v>
      </c>
      <c r="M29" s="15">
        <f t="shared" si="5"/>
        <v>0</v>
      </c>
    </row>
    <row r="30" spans="2:13" ht="15.75" thickBot="1">
      <c r="B30" s="20"/>
      <c r="C30" s="21"/>
      <c r="D30" s="21"/>
      <c r="E30" s="22"/>
      <c r="F30" s="23"/>
      <c r="G30" s="24"/>
      <c r="H30" s="24"/>
      <c r="I30" s="23"/>
      <c r="J30" s="25">
        <f t="shared" si="5"/>
        <v>0</v>
      </c>
      <c r="K30" s="25">
        <f t="shared" si="5"/>
        <v>0</v>
      </c>
      <c r="L30" s="25">
        <f t="shared" si="5"/>
        <v>0</v>
      </c>
      <c r="M30" s="26">
        <f t="shared" si="5"/>
        <v>0</v>
      </c>
    </row>
    <row r="31" spans="2:13" ht="15.75" thickBot="1">
      <c r="J31" s="125">
        <f>SUM(J25:J30)</f>
        <v>0</v>
      </c>
      <c r="K31" s="125">
        <f t="shared" ref="K31:M31" si="6">SUM(K25:K30)</f>
        <v>0</v>
      </c>
      <c r="L31" s="125">
        <f t="shared" si="6"/>
        <v>0</v>
      </c>
      <c r="M31" s="125">
        <f t="shared" si="6"/>
        <v>0</v>
      </c>
    </row>
    <row r="32" spans="2:13">
      <c r="B32" s="1">
        <v>0</v>
      </c>
      <c r="C32" s="2"/>
      <c r="D32" s="2"/>
      <c r="E32" s="2"/>
      <c r="F32" s="3"/>
      <c r="G32" s="3"/>
      <c r="H32" s="3"/>
      <c r="I32" s="2"/>
      <c r="J32" s="4"/>
      <c r="K32" s="4"/>
      <c r="L32" s="4"/>
      <c r="M32" s="5"/>
    </row>
    <row r="33" spans="2:13">
      <c r="B33" s="161" t="s">
        <v>66</v>
      </c>
      <c r="C33" s="162" t="s">
        <v>67</v>
      </c>
      <c r="D33" s="160" t="s">
        <v>68</v>
      </c>
      <c r="E33" s="163" t="s">
        <v>69</v>
      </c>
      <c r="F33" s="164" t="s">
        <v>70</v>
      </c>
      <c r="G33" s="164"/>
      <c r="H33" s="164"/>
      <c r="I33" s="164"/>
      <c r="J33" s="162" t="s">
        <v>71</v>
      </c>
      <c r="K33" s="162"/>
      <c r="L33" s="162"/>
      <c r="M33" s="168"/>
    </row>
    <row r="34" spans="2:13">
      <c r="B34" s="161"/>
      <c r="C34" s="162"/>
      <c r="D34" s="160"/>
      <c r="E34" s="163"/>
      <c r="F34" s="154" t="s">
        <v>16</v>
      </c>
      <c r="G34" s="154" t="s">
        <v>17</v>
      </c>
      <c r="H34" s="154" t="s">
        <v>18</v>
      </c>
      <c r="I34" s="154" t="s">
        <v>19</v>
      </c>
      <c r="J34" s="153" t="s">
        <v>16</v>
      </c>
      <c r="K34" s="153" t="s">
        <v>17</v>
      </c>
      <c r="L34" s="153" t="s">
        <v>18</v>
      </c>
      <c r="M34" s="6" t="s">
        <v>19</v>
      </c>
    </row>
    <row r="35" spans="2:13">
      <c r="B35" s="10"/>
      <c r="C35" s="11"/>
      <c r="D35" s="11"/>
      <c r="E35" s="12"/>
      <c r="F35" s="13"/>
      <c r="G35" s="13"/>
      <c r="H35" s="13"/>
      <c r="I35" s="13"/>
      <c r="J35" s="14">
        <f t="shared" ref="J35:M40" si="7">(F35*$Q$4)*$Q$3</f>
        <v>0</v>
      </c>
      <c r="K35" s="14">
        <f t="shared" si="7"/>
        <v>0</v>
      </c>
      <c r="L35" s="14">
        <f t="shared" si="7"/>
        <v>0</v>
      </c>
      <c r="M35" s="15">
        <f t="shared" si="7"/>
        <v>0</v>
      </c>
    </row>
    <row r="36" spans="2:13">
      <c r="B36" s="10"/>
      <c r="C36" s="11"/>
      <c r="D36" s="11"/>
      <c r="E36" s="12"/>
      <c r="F36" s="13"/>
      <c r="G36" s="13"/>
      <c r="H36" s="13"/>
      <c r="I36" s="13"/>
      <c r="J36" s="14">
        <f t="shared" si="7"/>
        <v>0</v>
      </c>
      <c r="K36" s="14">
        <f t="shared" si="7"/>
        <v>0</v>
      </c>
      <c r="L36" s="14">
        <f t="shared" si="7"/>
        <v>0</v>
      </c>
      <c r="M36" s="15">
        <f t="shared" si="7"/>
        <v>0</v>
      </c>
    </row>
    <row r="37" spans="2:13">
      <c r="B37" s="10"/>
      <c r="C37" s="11"/>
      <c r="D37" s="11"/>
      <c r="E37" s="12"/>
      <c r="F37" s="13"/>
      <c r="G37" s="13"/>
      <c r="H37" s="13"/>
      <c r="I37" s="13"/>
      <c r="J37" s="14">
        <f t="shared" si="7"/>
        <v>0</v>
      </c>
      <c r="K37" s="14">
        <f t="shared" si="7"/>
        <v>0</v>
      </c>
      <c r="L37" s="14">
        <f t="shared" si="7"/>
        <v>0</v>
      </c>
      <c r="M37" s="15">
        <f t="shared" si="7"/>
        <v>0</v>
      </c>
    </row>
    <row r="38" spans="2:13">
      <c r="B38" s="10"/>
      <c r="C38" s="11"/>
      <c r="D38" s="11"/>
      <c r="E38" s="12"/>
      <c r="F38" s="13"/>
      <c r="G38" s="13"/>
      <c r="H38" s="13"/>
      <c r="I38" s="13"/>
      <c r="J38" s="14">
        <f t="shared" si="7"/>
        <v>0</v>
      </c>
      <c r="K38" s="14">
        <f t="shared" si="7"/>
        <v>0</v>
      </c>
      <c r="L38" s="14">
        <f t="shared" si="7"/>
        <v>0</v>
      </c>
      <c r="M38" s="15">
        <f t="shared" si="7"/>
        <v>0</v>
      </c>
    </row>
    <row r="39" spans="2:13">
      <c r="B39" s="10"/>
      <c r="C39" s="11"/>
      <c r="D39" s="11"/>
      <c r="E39" s="12"/>
      <c r="F39" s="13"/>
      <c r="G39" s="13"/>
      <c r="H39" s="13"/>
      <c r="I39" s="13"/>
      <c r="J39" s="14">
        <f t="shared" si="7"/>
        <v>0</v>
      </c>
      <c r="K39" s="14">
        <f t="shared" si="7"/>
        <v>0</v>
      </c>
      <c r="L39" s="14">
        <f t="shared" si="7"/>
        <v>0</v>
      </c>
      <c r="M39" s="15">
        <f t="shared" si="7"/>
        <v>0</v>
      </c>
    </row>
    <row r="40" spans="2:13" ht="15.75" thickBot="1">
      <c r="B40" s="20"/>
      <c r="C40" s="21"/>
      <c r="D40" s="21"/>
      <c r="E40" s="22"/>
      <c r="F40" s="23"/>
      <c r="G40" s="24"/>
      <c r="H40" s="24"/>
      <c r="I40" s="23"/>
      <c r="J40" s="25">
        <f t="shared" si="7"/>
        <v>0</v>
      </c>
      <c r="K40" s="25">
        <f t="shared" si="7"/>
        <v>0</v>
      </c>
      <c r="L40" s="25">
        <f t="shared" si="7"/>
        <v>0</v>
      </c>
      <c r="M40" s="26">
        <f t="shared" si="7"/>
        <v>0</v>
      </c>
    </row>
    <row r="41" spans="2:13" ht="15.75" thickBot="1"/>
    <row r="42" spans="2:13">
      <c r="B42" s="1">
        <v>0</v>
      </c>
      <c r="C42" s="2"/>
      <c r="D42" s="2"/>
      <c r="E42" s="2"/>
      <c r="F42" s="3"/>
      <c r="G42" s="3"/>
      <c r="H42" s="3"/>
      <c r="I42" s="2"/>
      <c r="J42" s="4"/>
      <c r="K42" s="4"/>
      <c r="L42" s="4"/>
      <c r="M42" s="5"/>
    </row>
    <row r="43" spans="2:13">
      <c r="B43" s="161" t="s">
        <v>66</v>
      </c>
      <c r="C43" s="162" t="s">
        <v>67</v>
      </c>
      <c r="D43" s="160" t="s">
        <v>68</v>
      </c>
      <c r="E43" s="163" t="s">
        <v>69</v>
      </c>
      <c r="F43" s="164" t="s">
        <v>70</v>
      </c>
      <c r="G43" s="164"/>
      <c r="H43" s="164"/>
      <c r="I43" s="164"/>
      <c r="J43" s="162" t="s">
        <v>71</v>
      </c>
      <c r="K43" s="162"/>
      <c r="L43" s="162"/>
      <c r="M43" s="168"/>
    </row>
    <row r="44" spans="2:13">
      <c r="B44" s="161"/>
      <c r="C44" s="162"/>
      <c r="D44" s="160"/>
      <c r="E44" s="163"/>
      <c r="F44" s="154" t="s">
        <v>16</v>
      </c>
      <c r="G44" s="154" t="s">
        <v>17</v>
      </c>
      <c r="H44" s="154" t="s">
        <v>18</v>
      </c>
      <c r="I44" s="154" t="s">
        <v>19</v>
      </c>
      <c r="J44" s="153" t="s">
        <v>16</v>
      </c>
      <c r="K44" s="153" t="s">
        <v>17</v>
      </c>
      <c r="L44" s="153" t="s">
        <v>18</v>
      </c>
      <c r="M44" s="6" t="s">
        <v>19</v>
      </c>
    </row>
    <row r="45" spans="2:13">
      <c r="B45" s="10"/>
      <c r="C45" s="11"/>
      <c r="D45" s="11"/>
      <c r="E45" s="12"/>
      <c r="F45" s="13"/>
      <c r="G45" s="13"/>
      <c r="H45" s="13"/>
      <c r="I45" s="13"/>
      <c r="J45" s="14">
        <f t="shared" ref="J45:M50" si="8">(F45*$Q$4)*$Q$3</f>
        <v>0</v>
      </c>
      <c r="K45" s="14">
        <f t="shared" si="8"/>
        <v>0</v>
      </c>
      <c r="L45" s="14">
        <f t="shared" si="8"/>
        <v>0</v>
      </c>
      <c r="M45" s="15">
        <f t="shared" si="8"/>
        <v>0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si="8"/>
        <v>0</v>
      </c>
      <c r="K46" s="14">
        <f t="shared" si="8"/>
        <v>0</v>
      </c>
      <c r="L46" s="14">
        <f t="shared" si="8"/>
        <v>0</v>
      </c>
      <c r="M46" s="15">
        <f t="shared" si="8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8"/>
        <v>0</v>
      </c>
      <c r="K47" s="14">
        <f t="shared" si="8"/>
        <v>0</v>
      </c>
      <c r="L47" s="14">
        <f t="shared" si="8"/>
        <v>0</v>
      </c>
      <c r="M47" s="15">
        <f t="shared" si="8"/>
        <v>0</v>
      </c>
    </row>
    <row r="48" spans="2:13">
      <c r="B48" s="10"/>
      <c r="C48" s="11"/>
      <c r="D48" s="11"/>
      <c r="E48" s="12"/>
      <c r="F48" s="13"/>
      <c r="G48" s="13"/>
      <c r="H48" s="13"/>
      <c r="I48" s="13"/>
      <c r="J48" s="14">
        <f t="shared" si="8"/>
        <v>0</v>
      </c>
      <c r="K48" s="14">
        <f t="shared" si="8"/>
        <v>0</v>
      </c>
      <c r="L48" s="14">
        <f t="shared" si="8"/>
        <v>0</v>
      </c>
      <c r="M48" s="15">
        <f t="shared" si="8"/>
        <v>0</v>
      </c>
    </row>
    <row r="49" spans="2:13">
      <c r="B49" s="10"/>
      <c r="C49" s="11"/>
      <c r="D49" s="11"/>
      <c r="E49" s="12"/>
      <c r="F49" s="13"/>
      <c r="G49" s="13"/>
      <c r="H49" s="13"/>
      <c r="I49" s="13"/>
      <c r="J49" s="14">
        <f t="shared" si="8"/>
        <v>0</v>
      </c>
      <c r="K49" s="14">
        <f t="shared" si="8"/>
        <v>0</v>
      </c>
      <c r="L49" s="14">
        <f t="shared" si="8"/>
        <v>0</v>
      </c>
      <c r="M49" s="15">
        <f t="shared" si="8"/>
        <v>0</v>
      </c>
    </row>
    <row r="50" spans="2:13" ht="15.75" thickBot="1">
      <c r="B50" s="20"/>
      <c r="C50" s="21"/>
      <c r="D50" s="21"/>
      <c r="E50" s="22"/>
      <c r="F50" s="23"/>
      <c r="G50" s="24"/>
      <c r="H50" s="24"/>
      <c r="I50" s="23"/>
      <c r="J50" s="25">
        <f t="shared" si="8"/>
        <v>0</v>
      </c>
      <c r="K50" s="25">
        <f t="shared" si="8"/>
        <v>0</v>
      </c>
      <c r="L50" s="25">
        <f t="shared" si="8"/>
        <v>0</v>
      </c>
      <c r="M50" s="26">
        <f t="shared" si="8"/>
        <v>0</v>
      </c>
    </row>
    <row r="51" spans="2:13" ht="15.75" thickBot="1"/>
    <row r="52" spans="2:13">
      <c r="B52" s="1">
        <v>0</v>
      </c>
      <c r="C52" s="2"/>
      <c r="D52" s="2"/>
      <c r="E52" s="2"/>
      <c r="F52" s="3"/>
      <c r="G52" s="3"/>
      <c r="H52" s="3"/>
      <c r="I52" s="2"/>
      <c r="J52" s="4"/>
      <c r="K52" s="4"/>
      <c r="L52" s="4"/>
      <c r="M52" s="5"/>
    </row>
    <row r="53" spans="2:13">
      <c r="B53" s="161" t="s">
        <v>66</v>
      </c>
      <c r="C53" s="162" t="s">
        <v>67</v>
      </c>
      <c r="D53" s="160" t="s">
        <v>68</v>
      </c>
      <c r="E53" s="163" t="s">
        <v>69</v>
      </c>
      <c r="F53" s="164" t="s">
        <v>70</v>
      </c>
      <c r="G53" s="164"/>
      <c r="H53" s="164"/>
      <c r="I53" s="164"/>
      <c r="J53" s="162" t="s">
        <v>71</v>
      </c>
      <c r="K53" s="162"/>
      <c r="L53" s="162"/>
      <c r="M53" s="168"/>
    </row>
    <row r="54" spans="2:13">
      <c r="B54" s="161"/>
      <c r="C54" s="162"/>
      <c r="D54" s="160"/>
      <c r="E54" s="163"/>
      <c r="F54" s="154" t="s">
        <v>16</v>
      </c>
      <c r="G54" s="154" t="s">
        <v>17</v>
      </c>
      <c r="H54" s="154" t="s">
        <v>18</v>
      </c>
      <c r="I54" s="154" t="s">
        <v>19</v>
      </c>
      <c r="J54" s="153" t="s">
        <v>16</v>
      </c>
      <c r="K54" s="153" t="s">
        <v>17</v>
      </c>
      <c r="L54" s="153" t="s">
        <v>18</v>
      </c>
      <c r="M54" s="6" t="s">
        <v>19</v>
      </c>
    </row>
    <row r="55" spans="2:13">
      <c r="B55" s="10"/>
      <c r="C55" s="11"/>
      <c r="D55" s="11"/>
      <c r="E55" s="12"/>
      <c r="F55" s="13"/>
      <c r="G55" s="13"/>
      <c r="H55" s="13"/>
      <c r="I55" s="13"/>
      <c r="J55" s="14">
        <f t="shared" ref="J55:M60" si="9">(F55*$Q$4)*$Q$3</f>
        <v>0</v>
      </c>
      <c r="K55" s="14">
        <f t="shared" si="9"/>
        <v>0</v>
      </c>
      <c r="L55" s="14">
        <f t="shared" si="9"/>
        <v>0</v>
      </c>
      <c r="M55" s="15">
        <f t="shared" si="9"/>
        <v>0</v>
      </c>
    </row>
    <row r="56" spans="2:13">
      <c r="B56" s="10"/>
      <c r="C56" s="11"/>
      <c r="D56" s="11"/>
      <c r="E56" s="12"/>
      <c r="F56" s="13"/>
      <c r="G56" s="13"/>
      <c r="H56" s="13"/>
      <c r="I56" s="13"/>
      <c r="J56" s="14">
        <f t="shared" si="9"/>
        <v>0</v>
      </c>
      <c r="K56" s="14">
        <f t="shared" si="9"/>
        <v>0</v>
      </c>
      <c r="L56" s="14">
        <f t="shared" si="9"/>
        <v>0</v>
      </c>
      <c r="M56" s="15">
        <f t="shared" si="9"/>
        <v>0</v>
      </c>
    </row>
    <row r="57" spans="2:13">
      <c r="B57" s="10"/>
      <c r="C57" s="11"/>
      <c r="D57" s="11"/>
      <c r="E57" s="12"/>
      <c r="F57" s="13"/>
      <c r="G57" s="13"/>
      <c r="H57" s="13"/>
      <c r="I57" s="13"/>
      <c r="J57" s="14">
        <f t="shared" si="9"/>
        <v>0</v>
      </c>
      <c r="K57" s="14">
        <f t="shared" si="9"/>
        <v>0</v>
      </c>
      <c r="L57" s="14">
        <f t="shared" si="9"/>
        <v>0</v>
      </c>
      <c r="M57" s="15">
        <f t="shared" si="9"/>
        <v>0</v>
      </c>
    </row>
    <row r="58" spans="2:13">
      <c r="B58" s="10"/>
      <c r="C58" s="11"/>
      <c r="D58" s="11"/>
      <c r="E58" s="12"/>
      <c r="F58" s="13"/>
      <c r="G58" s="13"/>
      <c r="H58" s="13"/>
      <c r="I58" s="13"/>
      <c r="J58" s="14">
        <f t="shared" si="9"/>
        <v>0</v>
      </c>
      <c r="K58" s="14">
        <f t="shared" si="9"/>
        <v>0</v>
      </c>
      <c r="L58" s="14">
        <f t="shared" si="9"/>
        <v>0</v>
      </c>
      <c r="M58" s="15">
        <f t="shared" si="9"/>
        <v>0</v>
      </c>
    </row>
    <row r="59" spans="2:13">
      <c r="B59" s="10"/>
      <c r="C59" s="11"/>
      <c r="D59" s="11"/>
      <c r="E59" s="12"/>
      <c r="F59" s="13"/>
      <c r="G59" s="13"/>
      <c r="H59" s="13"/>
      <c r="I59" s="13"/>
      <c r="J59" s="14">
        <f t="shared" si="9"/>
        <v>0</v>
      </c>
      <c r="K59" s="14">
        <f t="shared" si="9"/>
        <v>0</v>
      </c>
      <c r="L59" s="14">
        <f t="shared" si="9"/>
        <v>0</v>
      </c>
      <c r="M59" s="15">
        <f t="shared" si="9"/>
        <v>0</v>
      </c>
    </row>
    <row r="60" spans="2:13" ht="15.75" thickBot="1">
      <c r="B60" s="20"/>
      <c r="C60" s="21"/>
      <c r="D60" s="21"/>
      <c r="E60" s="22"/>
      <c r="F60" s="23"/>
      <c r="G60" s="24"/>
      <c r="H60" s="24"/>
      <c r="I60" s="23"/>
      <c r="J60" s="25">
        <f t="shared" si="9"/>
        <v>0</v>
      </c>
      <c r="K60" s="25">
        <f t="shared" si="9"/>
        <v>0</v>
      </c>
      <c r="L60" s="25">
        <f t="shared" si="9"/>
        <v>0</v>
      </c>
      <c r="M60" s="26">
        <f t="shared" si="9"/>
        <v>0</v>
      </c>
    </row>
  </sheetData>
  <mergeCells count="41">
    <mergeCell ref="AI9:AL9"/>
    <mergeCell ref="AM9:AM10"/>
    <mergeCell ref="P11:P14"/>
    <mergeCell ref="J53:M53"/>
    <mergeCell ref="J43:M43"/>
    <mergeCell ref="J33:M33"/>
    <mergeCell ref="J23:M23"/>
    <mergeCell ref="J12:M12"/>
    <mergeCell ref="B53:B54"/>
    <mergeCell ref="C53:C54"/>
    <mergeCell ref="D53:D54"/>
    <mergeCell ref="E53:E54"/>
    <mergeCell ref="F53:I53"/>
    <mergeCell ref="B43:B44"/>
    <mergeCell ref="C43:C44"/>
    <mergeCell ref="D43:D44"/>
    <mergeCell ref="E43:E44"/>
    <mergeCell ref="F43:I43"/>
    <mergeCell ref="B33:B34"/>
    <mergeCell ref="C33:C34"/>
    <mergeCell ref="D33:D34"/>
    <mergeCell ref="E33:E34"/>
    <mergeCell ref="F33:I33"/>
    <mergeCell ref="B2:B3"/>
    <mergeCell ref="C2:C3"/>
    <mergeCell ref="D2:D3"/>
    <mergeCell ref="B23:B24"/>
    <mergeCell ref="C23:C24"/>
    <mergeCell ref="D23:D24"/>
    <mergeCell ref="E23:E24"/>
    <mergeCell ref="F23:I23"/>
    <mergeCell ref="B12:B13"/>
    <mergeCell ref="C12:C13"/>
    <mergeCell ref="D12:D13"/>
    <mergeCell ref="E12:E13"/>
    <mergeCell ref="F12:I12"/>
    <mergeCell ref="E2:E3"/>
    <mergeCell ref="F2:I2"/>
    <mergeCell ref="J2:M2"/>
    <mergeCell ref="R9:T9"/>
    <mergeCell ref="P2:R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FDBC-4C6E-4A5C-9A0C-811453E03F6F}">
  <sheetPr>
    <tabColor rgb="FFFF0000"/>
  </sheetPr>
  <dimension ref="A1:S22"/>
  <sheetViews>
    <sheetView workbookViewId="0">
      <selection activeCell="Q3" sqref="Q3:Q4"/>
    </sheetView>
  </sheetViews>
  <sheetFormatPr defaultRowHeight="15"/>
  <cols>
    <col min="1" max="1" width="20.85546875" bestFit="1" customWidth="1"/>
    <col min="2" max="2" width="14.140625" bestFit="1" customWidth="1"/>
    <col min="3" max="3" width="18.5703125" bestFit="1" customWidth="1"/>
    <col min="4" max="4" width="18.5703125" customWidth="1"/>
    <col min="5" max="5" width="18.7109375" customWidth="1"/>
    <col min="7" max="7" width="16.42578125" customWidth="1"/>
    <col min="9" max="9" width="16.7109375" customWidth="1"/>
    <col min="11" max="11" width="16.7109375" customWidth="1"/>
    <col min="13" max="13" width="11" bestFit="1" customWidth="1"/>
    <col min="16" max="16" width="26.42578125" customWidth="1"/>
    <col min="19" max="19" width="11" bestFit="1" customWidth="1"/>
  </cols>
  <sheetData>
    <row r="1" spans="1:19" ht="15.75" thickBot="1">
      <c r="A1" t="s">
        <v>30</v>
      </c>
      <c r="B1" s="1" t="s">
        <v>38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9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9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9" ht="15.75" thickBot="1">
      <c r="B4" s="10" t="s">
        <v>219</v>
      </c>
      <c r="C4" s="11"/>
      <c r="D4" s="11"/>
      <c r="E4" s="12"/>
      <c r="F4" s="13">
        <v>284</v>
      </c>
      <c r="G4" s="13"/>
      <c r="H4" s="13"/>
      <c r="I4" s="13"/>
      <c r="J4" s="14">
        <f t="shared" ref="J4:M9" si="0">(F4*$Q$4)*$Q$3</f>
        <v>27216.287999999997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19">
      <c r="B5" s="10" t="s">
        <v>220</v>
      </c>
      <c r="C5" s="11"/>
      <c r="D5" s="11"/>
      <c r="E5" s="12"/>
      <c r="F5" s="13">
        <v>241</v>
      </c>
      <c r="G5" s="13"/>
      <c r="H5" s="13"/>
      <c r="I5" s="13"/>
      <c r="J5" s="14">
        <f t="shared" si="0"/>
        <v>23095.511999999999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9">
      <c r="B6" s="10" t="s">
        <v>221</v>
      </c>
      <c r="C6" s="11"/>
      <c r="D6" s="11"/>
      <c r="E6" s="12"/>
      <c r="F6" s="13">
        <v>203</v>
      </c>
      <c r="G6" s="13"/>
      <c r="H6" s="13"/>
      <c r="I6" s="13"/>
      <c r="J6" s="14">
        <f t="shared" si="0"/>
        <v>19453.895999999997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9">
      <c r="B7" s="10" t="s">
        <v>222</v>
      </c>
      <c r="C7" s="11"/>
      <c r="D7" s="11"/>
      <c r="E7" s="12"/>
      <c r="F7" s="13">
        <v>134</v>
      </c>
      <c r="G7" s="13"/>
      <c r="H7" s="13"/>
      <c r="I7" s="13"/>
      <c r="J7" s="14">
        <f t="shared" si="0"/>
        <v>12841.487999999999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9">
      <c r="B8" s="10" t="s">
        <v>223</v>
      </c>
      <c r="C8" s="11"/>
      <c r="D8" s="11"/>
      <c r="E8" s="12"/>
      <c r="F8" s="13"/>
      <c r="G8" s="13">
        <v>198</v>
      </c>
      <c r="H8" s="13"/>
      <c r="I8" s="13"/>
      <c r="J8" s="14">
        <f t="shared" si="0"/>
        <v>0</v>
      </c>
      <c r="K8" s="14">
        <f t="shared" si="0"/>
        <v>18974.735999999997</v>
      </c>
      <c r="L8" s="14">
        <f t="shared" si="0"/>
        <v>0</v>
      </c>
      <c r="M8" s="15">
        <f t="shared" si="0"/>
        <v>0</v>
      </c>
    </row>
    <row r="9" spans="1:19">
      <c r="B9" s="138" t="s">
        <v>224</v>
      </c>
      <c r="C9" s="139"/>
      <c r="D9" s="139"/>
      <c r="E9" s="140"/>
      <c r="F9" s="141">
        <v>222</v>
      </c>
      <c r="G9" s="142"/>
      <c r="H9" s="142"/>
      <c r="I9" s="143"/>
      <c r="J9" s="144"/>
      <c r="K9" s="144">
        <f t="shared" si="0"/>
        <v>0</v>
      </c>
      <c r="L9" s="144">
        <f t="shared" si="0"/>
        <v>0</v>
      </c>
      <c r="M9" s="145">
        <f t="shared" si="0"/>
        <v>0</v>
      </c>
      <c r="N9" t="s">
        <v>225</v>
      </c>
    </row>
    <row r="10" spans="1:19">
      <c r="C10" s="50"/>
      <c r="D10" s="50"/>
      <c r="F10" s="49"/>
      <c r="G10" s="48"/>
      <c r="H10" s="48"/>
      <c r="I10" s="49"/>
      <c r="J10" s="48">
        <f>SUM(J4:J9)</f>
        <v>82607.183999999994</v>
      </c>
      <c r="K10" s="48">
        <f t="shared" ref="K10:M10" si="1">SUM(K4:K9)</f>
        <v>18974.735999999997</v>
      </c>
      <c r="L10" s="48">
        <f t="shared" si="1"/>
        <v>0</v>
      </c>
      <c r="M10" s="48">
        <f t="shared" si="1"/>
        <v>0</v>
      </c>
    </row>
    <row r="11" spans="1:19" ht="15.75" thickBot="1">
      <c r="A11" t="s">
        <v>30</v>
      </c>
      <c r="B11" s="47" t="s">
        <v>97</v>
      </c>
      <c r="N11" s="46"/>
      <c r="O11" s="46"/>
      <c r="P11" s="46"/>
      <c r="Q11" s="46"/>
      <c r="R11" s="46"/>
      <c r="S11" s="46"/>
    </row>
    <row r="12" spans="1:19">
      <c r="B12" s="1" t="s">
        <v>38</v>
      </c>
      <c r="C12" s="2"/>
      <c r="D12" s="2"/>
      <c r="E12" s="2"/>
      <c r="F12" s="3"/>
      <c r="G12" s="3"/>
      <c r="H12" s="3"/>
      <c r="I12" s="2"/>
      <c r="J12" s="4"/>
      <c r="K12" s="4"/>
      <c r="L12" s="4"/>
      <c r="M12" s="4"/>
      <c r="N12" s="2"/>
      <c r="O12" s="2"/>
      <c r="P12" s="2"/>
      <c r="Q12" s="2"/>
      <c r="R12" s="2"/>
      <c r="S12" s="45"/>
    </row>
    <row r="13" spans="1:19">
      <c r="B13" s="161" t="s">
        <v>66</v>
      </c>
      <c r="C13" s="162" t="s">
        <v>67</v>
      </c>
      <c r="D13" s="160" t="s">
        <v>98</v>
      </c>
      <c r="E13" s="171" t="s">
        <v>99</v>
      </c>
      <c r="F13" s="160" t="s">
        <v>100</v>
      </c>
      <c r="G13" s="171" t="s">
        <v>99</v>
      </c>
      <c r="H13" s="160" t="s">
        <v>101</v>
      </c>
      <c r="I13" s="171" t="s">
        <v>99</v>
      </c>
      <c r="J13" s="160" t="s">
        <v>102</v>
      </c>
      <c r="K13" s="171" t="s">
        <v>99</v>
      </c>
      <c r="L13" s="164" t="s">
        <v>70</v>
      </c>
      <c r="M13" s="164"/>
      <c r="N13" s="164"/>
      <c r="O13" s="164"/>
      <c r="P13" s="162" t="s">
        <v>71</v>
      </c>
      <c r="Q13" s="162"/>
      <c r="R13" s="162"/>
      <c r="S13" s="168"/>
    </row>
    <row r="14" spans="1:19">
      <c r="B14" s="161"/>
      <c r="C14" s="162"/>
      <c r="D14" s="160"/>
      <c r="E14" s="171"/>
      <c r="F14" s="170"/>
      <c r="G14" s="171"/>
      <c r="H14" s="170"/>
      <c r="I14" s="171"/>
      <c r="J14" s="170"/>
      <c r="K14" s="171"/>
      <c r="L14" s="154" t="s">
        <v>16</v>
      </c>
      <c r="M14" s="154" t="s">
        <v>17</v>
      </c>
      <c r="N14" s="154" t="s">
        <v>18</v>
      </c>
      <c r="O14" s="154" t="s">
        <v>19</v>
      </c>
      <c r="P14" s="153" t="s">
        <v>16</v>
      </c>
      <c r="Q14" s="153" t="s">
        <v>17</v>
      </c>
      <c r="R14" s="153" t="s">
        <v>18</v>
      </c>
      <c r="S14" s="6" t="s">
        <v>19</v>
      </c>
    </row>
    <row r="15" spans="1:19">
      <c r="B15" s="10" t="s">
        <v>226</v>
      </c>
      <c r="C15" s="11"/>
      <c r="D15" s="44">
        <v>85</v>
      </c>
      <c r="E15" s="34">
        <v>6</v>
      </c>
      <c r="F15" s="44">
        <v>125</v>
      </c>
      <c r="G15" s="34">
        <v>4</v>
      </c>
      <c r="H15" s="44">
        <v>10</v>
      </c>
      <c r="I15" s="34">
        <v>6</v>
      </c>
      <c r="J15" s="44">
        <v>10</v>
      </c>
      <c r="K15" s="34">
        <v>6</v>
      </c>
      <c r="L15" s="32">
        <v>544</v>
      </c>
      <c r="M15" s="13"/>
      <c r="N15" s="13"/>
      <c r="O15" s="13"/>
      <c r="P15" s="14">
        <f>((D15*E15)+(F15*G15)+(H15*I15)+(J15*K15))</f>
        <v>1130</v>
      </c>
      <c r="Q15" s="14"/>
      <c r="R15" s="14"/>
      <c r="S15" s="15">
        <f t="shared" ref="S15:S20" si="2">(O15*$Q$4)*$Q$3</f>
        <v>0</v>
      </c>
    </row>
    <row r="16" spans="1:19">
      <c r="B16" s="10" t="s">
        <v>227</v>
      </c>
      <c r="C16" s="11"/>
      <c r="D16" s="44">
        <v>35</v>
      </c>
      <c r="E16" s="34">
        <v>3.5</v>
      </c>
      <c r="F16" s="44">
        <v>15</v>
      </c>
      <c r="G16" s="34">
        <v>2</v>
      </c>
      <c r="H16" s="44">
        <v>3</v>
      </c>
      <c r="I16" s="34">
        <f>12/0.02295675</f>
        <v>522.72207520663858</v>
      </c>
      <c r="J16" s="44">
        <v>5</v>
      </c>
      <c r="K16" s="34">
        <f>3.5/0.02295675</f>
        <v>152.4606052686029</v>
      </c>
      <c r="L16" s="32">
        <v>185</v>
      </c>
      <c r="M16" s="13"/>
      <c r="N16" s="13"/>
      <c r="O16" s="13"/>
      <c r="P16" s="14">
        <f>((D16*E16)+(F16*G16)+(H16*I16)+(J16*K16))</f>
        <v>2482.9692519629302</v>
      </c>
      <c r="Q16" s="14"/>
      <c r="R16" s="14"/>
      <c r="S16" s="15">
        <f t="shared" si="2"/>
        <v>0</v>
      </c>
    </row>
    <row r="17" spans="2:19">
      <c r="B17" s="146" t="s">
        <v>224</v>
      </c>
      <c r="C17" s="130"/>
      <c r="D17" s="147">
        <v>40</v>
      </c>
      <c r="E17" s="136"/>
      <c r="F17" s="147"/>
      <c r="G17" s="136"/>
      <c r="H17" s="147">
        <v>4</v>
      </c>
      <c r="I17" s="136">
        <v>10</v>
      </c>
      <c r="J17" s="147"/>
      <c r="K17" s="136"/>
      <c r="L17" s="136">
        <v>222</v>
      </c>
      <c r="M17" s="131"/>
      <c r="N17" s="131"/>
      <c r="O17" s="131"/>
      <c r="P17" s="133"/>
      <c r="Q17" s="133"/>
      <c r="R17" s="133"/>
      <c r="S17" s="134">
        <f t="shared" si="2"/>
        <v>0</v>
      </c>
    </row>
    <row r="18" spans="2:19">
      <c r="B18" s="146" t="s">
        <v>228</v>
      </c>
      <c r="C18" s="130"/>
      <c r="D18" s="147">
        <v>22</v>
      </c>
      <c r="E18" s="136">
        <v>87.120345867773096</v>
      </c>
      <c r="F18" s="147">
        <v>40</v>
      </c>
      <c r="G18" s="136">
        <v>43.560172933886548</v>
      </c>
      <c r="H18" s="147">
        <v>2.5</v>
      </c>
      <c r="I18" s="136">
        <v>217.80086466943271</v>
      </c>
      <c r="J18" s="147"/>
      <c r="K18" s="136"/>
      <c r="L18" s="136">
        <v>163</v>
      </c>
      <c r="M18" s="131"/>
      <c r="N18" s="131"/>
      <c r="O18" s="131"/>
      <c r="P18" s="133"/>
      <c r="Q18" s="133"/>
      <c r="R18" s="133"/>
      <c r="S18" s="134">
        <f t="shared" si="2"/>
        <v>0</v>
      </c>
    </row>
    <row r="19" spans="2:19">
      <c r="B19" s="10"/>
      <c r="C19" s="11"/>
      <c r="D19" s="11"/>
      <c r="E19" s="12"/>
      <c r="F19" s="11"/>
      <c r="G19" s="12"/>
      <c r="H19" s="11"/>
      <c r="I19" s="12"/>
      <c r="J19" s="11"/>
      <c r="K19" s="12"/>
      <c r="L19" s="13"/>
      <c r="M19" s="13"/>
      <c r="N19" s="13"/>
      <c r="O19" s="13"/>
      <c r="P19" s="14"/>
      <c r="Q19" s="14"/>
      <c r="R19" s="14"/>
      <c r="S19" s="15">
        <f t="shared" si="2"/>
        <v>0</v>
      </c>
    </row>
    <row r="20" spans="2:19" ht="15.75" thickBot="1">
      <c r="B20" s="20"/>
      <c r="C20" s="21"/>
      <c r="D20" s="21"/>
      <c r="E20" s="22"/>
      <c r="F20" s="21"/>
      <c r="G20" s="22"/>
      <c r="H20" s="21"/>
      <c r="I20" s="22"/>
      <c r="J20" s="21"/>
      <c r="K20" s="22"/>
      <c r="L20" s="23"/>
      <c r="M20" s="24"/>
      <c r="N20" s="24"/>
      <c r="O20" s="23"/>
      <c r="P20" s="25"/>
      <c r="Q20" s="25"/>
      <c r="R20" s="25"/>
      <c r="S20" s="26">
        <f t="shared" si="2"/>
        <v>0</v>
      </c>
    </row>
    <row r="21" spans="2:19">
      <c r="P21" s="125">
        <f>SUM(P15:P20)</f>
        <v>3612.9692519629302</v>
      </c>
      <c r="Q21" s="125">
        <f t="shared" ref="Q21:S21" si="3">SUM(Q15:Q20)</f>
        <v>0</v>
      </c>
      <c r="R21" s="125">
        <f t="shared" si="3"/>
        <v>0</v>
      </c>
      <c r="S21" s="125">
        <f t="shared" si="3"/>
        <v>0</v>
      </c>
    </row>
    <row r="22" spans="2:19">
      <c r="B22" t="s">
        <v>229</v>
      </c>
    </row>
  </sheetData>
  <mergeCells count="19">
    <mergeCell ref="P2:R2"/>
    <mergeCell ref="B2:B3"/>
    <mergeCell ref="C2:C3"/>
    <mergeCell ref="D2:D3"/>
    <mergeCell ref="E2:E3"/>
    <mergeCell ref="F2:I2"/>
    <mergeCell ref="J2:M2"/>
    <mergeCell ref="P13:S13"/>
    <mergeCell ref="E13:E14"/>
    <mergeCell ref="G13:G14"/>
    <mergeCell ref="F13:F14"/>
    <mergeCell ref="I13:I14"/>
    <mergeCell ref="H13:H14"/>
    <mergeCell ref="J13:J14"/>
    <mergeCell ref="B13:B14"/>
    <mergeCell ref="C13:C14"/>
    <mergeCell ref="D13:D14"/>
    <mergeCell ref="K13:K14"/>
    <mergeCell ref="L13:O13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A80EE-4D4E-4CBF-B410-9EEECB71459B}">
  <dimension ref="A1:R19"/>
  <sheetViews>
    <sheetView workbookViewId="0">
      <selection sqref="A1:N19"/>
    </sheetView>
  </sheetViews>
  <sheetFormatPr defaultRowHeight="15"/>
  <cols>
    <col min="1" max="1" width="20.85546875" bestFit="1" customWidth="1"/>
    <col min="2" max="2" width="30.140625" bestFit="1" customWidth="1"/>
    <col min="3" max="3" width="41.42578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26</v>
      </c>
      <c r="B1" s="1" t="s">
        <v>38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37" t="s">
        <v>230</v>
      </c>
      <c r="C4" s="38" t="s">
        <v>231</v>
      </c>
      <c r="D4" s="11"/>
      <c r="E4" s="12"/>
      <c r="F4" s="32">
        <v>141.66113300000001</v>
      </c>
      <c r="G4" s="32"/>
      <c r="H4" s="13"/>
      <c r="I4" s="13"/>
      <c r="J4" s="14">
        <f t="shared" ref="J4:M8" si="0">(F4*$Q$4)*$Q$3</f>
        <v>13575.669697656</v>
      </c>
      <c r="K4" s="14">
        <f t="shared" si="0"/>
        <v>0</v>
      </c>
      <c r="L4" s="14">
        <f t="shared" si="0"/>
        <v>0</v>
      </c>
      <c r="M4" s="15">
        <f t="shared" si="0"/>
        <v>0</v>
      </c>
      <c r="N4" t="s">
        <v>232</v>
      </c>
      <c r="P4" s="16" t="s">
        <v>76</v>
      </c>
      <c r="Q4" s="17">
        <v>1</v>
      </c>
      <c r="R4" s="18"/>
    </row>
    <row r="5" spans="1:18">
      <c r="B5" s="37" t="s">
        <v>233</v>
      </c>
      <c r="C5" s="38" t="s">
        <v>234</v>
      </c>
      <c r="D5" s="11"/>
      <c r="E5" s="34">
        <f>F5+G5</f>
        <v>128.00834499999999</v>
      </c>
      <c r="F5" s="32">
        <v>122.87849199999999</v>
      </c>
      <c r="G5" s="32">
        <v>5.1298529999999998</v>
      </c>
      <c r="H5" s="13"/>
      <c r="I5" s="13"/>
      <c r="J5" s="14">
        <f t="shared" si="0"/>
        <v>11775.691645343999</v>
      </c>
      <c r="K5" s="14">
        <f t="shared" si="0"/>
        <v>491.60407269599995</v>
      </c>
      <c r="L5" s="14">
        <f t="shared" si="0"/>
        <v>0</v>
      </c>
      <c r="M5" s="15">
        <f t="shared" si="0"/>
        <v>0</v>
      </c>
    </row>
    <row r="6" spans="1:18">
      <c r="B6" s="37" t="s">
        <v>235</v>
      </c>
      <c r="C6" s="38" t="s">
        <v>236</v>
      </c>
      <c r="D6" s="11"/>
      <c r="E6" s="12"/>
      <c r="F6" s="32">
        <v>19.606344</v>
      </c>
      <c r="G6" s="32"/>
      <c r="H6" s="13"/>
      <c r="I6" s="13"/>
      <c r="J6" s="14">
        <f t="shared" si="0"/>
        <v>1878.9151582079999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 ht="15.75" thickBot="1">
      <c r="B8" s="20"/>
      <c r="C8" s="21"/>
      <c r="D8" s="21"/>
      <c r="E8" s="22"/>
      <c r="F8" s="23"/>
      <c r="G8" s="24"/>
      <c r="H8" s="24"/>
      <c r="I8" s="23"/>
      <c r="J8" s="25">
        <f t="shared" si="0"/>
        <v>0</v>
      </c>
      <c r="K8" s="25">
        <f t="shared" si="0"/>
        <v>0</v>
      </c>
      <c r="L8" s="25">
        <f t="shared" si="0"/>
        <v>0</v>
      </c>
      <c r="M8" s="26">
        <f t="shared" si="0"/>
        <v>0</v>
      </c>
    </row>
    <row r="9" spans="1:18" ht="15.75" thickBot="1">
      <c r="C9" s="27"/>
      <c r="D9" s="27"/>
      <c r="F9" s="27"/>
      <c r="G9" s="27"/>
      <c r="H9" s="27"/>
      <c r="I9" s="27"/>
      <c r="J9" s="27">
        <f>SUM(J4:J8)</f>
        <v>27230.276501207998</v>
      </c>
      <c r="K9" s="27">
        <f t="shared" ref="K9:M9" si="1">SUM(K4:K8)</f>
        <v>491.60407269599995</v>
      </c>
      <c r="L9" s="27">
        <f t="shared" si="1"/>
        <v>0</v>
      </c>
      <c r="M9" s="27">
        <f t="shared" si="1"/>
        <v>0</v>
      </c>
    </row>
    <row r="10" spans="1:18">
      <c r="B10" s="1" t="s">
        <v>49</v>
      </c>
      <c r="C10" s="2"/>
      <c r="D10" s="2"/>
      <c r="E10" s="2"/>
      <c r="F10" s="3"/>
      <c r="G10" s="3"/>
      <c r="H10" s="3"/>
      <c r="I10" s="2"/>
      <c r="J10" s="4"/>
      <c r="K10" s="4"/>
      <c r="L10" s="4"/>
      <c r="M10" s="5"/>
    </row>
    <row r="11" spans="1:18">
      <c r="A11" t="s">
        <v>26</v>
      </c>
      <c r="B11" s="161" t="s">
        <v>66</v>
      </c>
      <c r="C11" s="162" t="s">
        <v>67</v>
      </c>
      <c r="D11" s="160" t="s">
        <v>68</v>
      </c>
      <c r="E11" s="163" t="s">
        <v>69</v>
      </c>
      <c r="F11" s="164" t="s">
        <v>70</v>
      </c>
      <c r="G11" s="164"/>
      <c r="H11" s="164"/>
      <c r="I11" s="164"/>
      <c r="J11" s="162" t="s">
        <v>71</v>
      </c>
      <c r="K11" s="162"/>
      <c r="L11" s="162"/>
      <c r="M11" s="168"/>
    </row>
    <row r="12" spans="1:18">
      <c r="B12" s="161"/>
      <c r="C12" s="162"/>
      <c r="D12" s="160"/>
      <c r="E12" s="163"/>
      <c r="F12" s="154" t="s">
        <v>16</v>
      </c>
      <c r="G12" s="154" t="s">
        <v>17</v>
      </c>
      <c r="H12" s="154" t="s">
        <v>18</v>
      </c>
      <c r="I12" s="154" t="s">
        <v>19</v>
      </c>
      <c r="J12" s="153" t="s">
        <v>16</v>
      </c>
      <c r="K12" s="153" t="s">
        <v>17</v>
      </c>
      <c r="L12" s="153" t="s">
        <v>18</v>
      </c>
      <c r="M12" s="6" t="s">
        <v>19</v>
      </c>
    </row>
    <row r="13" spans="1:18">
      <c r="B13" s="37" t="s">
        <v>237</v>
      </c>
      <c r="C13" s="11"/>
      <c r="D13" s="11"/>
      <c r="E13" s="12"/>
      <c r="F13" s="13">
        <v>182</v>
      </c>
      <c r="G13" s="13"/>
      <c r="H13" s="13"/>
      <c r="I13" s="13"/>
      <c r="J13" s="14">
        <f t="shared" ref="J13:M18" si="2">(F13*$Q$4)*$Q$3</f>
        <v>17441.423999999999</v>
      </c>
      <c r="K13" s="14">
        <f t="shared" si="2"/>
        <v>0</v>
      </c>
      <c r="L13" s="14">
        <f t="shared" si="2"/>
        <v>0</v>
      </c>
      <c r="M13" s="15">
        <f t="shared" si="2"/>
        <v>0</v>
      </c>
      <c r="N13" t="s">
        <v>238</v>
      </c>
    </row>
    <row r="14" spans="1:18">
      <c r="B14" s="10"/>
      <c r="C14" s="11"/>
      <c r="D14" s="11"/>
      <c r="E14" s="12"/>
      <c r="F14" s="13"/>
      <c r="G14" s="13"/>
      <c r="H14" s="13"/>
      <c r="I14" s="13"/>
      <c r="J14" s="14">
        <f t="shared" si="2"/>
        <v>0</v>
      </c>
      <c r="K14" s="14">
        <f t="shared" si="2"/>
        <v>0</v>
      </c>
      <c r="L14" s="14">
        <f t="shared" si="2"/>
        <v>0</v>
      </c>
      <c r="M14" s="15">
        <f t="shared" si="2"/>
        <v>0</v>
      </c>
    </row>
    <row r="15" spans="1:18">
      <c r="B15" s="10"/>
      <c r="C15" s="11"/>
      <c r="D15" s="11"/>
      <c r="E15" s="12"/>
      <c r="F15" s="13"/>
      <c r="G15" s="13"/>
      <c r="H15" s="13"/>
      <c r="I15" s="13"/>
      <c r="J15" s="14">
        <f t="shared" si="2"/>
        <v>0</v>
      </c>
      <c r="K15" s="14">
        <f t="shared" si="2"/>
        <v>0</v>
      </c>
      <c r="L15" s="14">
        <f t="shared" si="2"/>
        <v>0</v>
      </c>
      <c r="M15" s="15">
        <f t="shared" si="2"/>
        <v>0</v>
      </c>
    </row>
    <row r="16" spans="1:18">
      <c r="B16" s="10"/>
      <c r="C16" s="11"/>
      <c r="D16" s="11"/>
      <c r="E16" s="12"/>
      <c r="F16" s="13"/>
      <c r="G16" s="13"/>
      <c r="H16" s="13"/>
      <c r="I16" s="13"/>
      <c r="J16" s="14">
        <f t="shared" si="2"/>
        <v>0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2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 ht="15.75" thickBot="1">
      <c r="B18" s="20"/>
      <c r="C18" s="21"/>
      <c r="D18" s="21"/>
      <c r="E18" s="22"/>
      <c r="F18" s="23"/>
      <c r="G18" s="24"/>
      <c r="H18" s="24"/>
      <c r="I18" s="23"/>
      <c r="J18" s="25">
        <f t="shared" si="2"/>
        <v>0</v>
      </c>
      <c r="K18" s="25">
        <f t="shared" si="2"/>
        <v>0</v>
      </c>
      <c r="L18" s="25">
        <f t="shared" si="2"/>
        <v>0</v>
      </c>
      <c r="M18" s="26">
        <f t="shared" si="2"/>
        <v>0</v>
      </c>
    </row>
    <row r="19" spans="2:13">
      <c r="J19" s="125">
        <f>SUM(J13:J18)</f>
        <v>17441.423999999999</v>
      </c>
      <c r="K19" s="125">
        <f t="shared" ref="K19:M19" si="3">SUM(K13:K18)</f>
        <v>0</v>
      </c>
      <c r="L19" s="125">
        <f t="shared" si="3"/>
        <v>0</v>
      </c>
      <c r="M19" s="125">
        <f t="shared" si="3"/>
        <v>0</v>
      </c>
    </row>
  </sheetData>
  <mergeCells count="13">
    <mergeCell ref="E2:E3"/>
    <mergeCell ref="F2:I2"/>
    <mergeCell ref="J2:M2"/>
    <mergeCell ref="P2:R2"/>
    <mergeCell ref="B11:B12"/>
    <mergeCell ref="C11:C12"/>
    <mergeCell ref="D11:D12"/>
    <mergeCell ref="E11:E12"/>
    <mergeCell ref="F11:I11"/>
    <mergeCell ref="J11:M11"/>
    <mergeCell ref="B2:B3"/>
    <mergeCell ref="C2:C3"/>
    <mergeCell ref="D2: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DFE15-F35A-46D7-A091-F0F55A06B74F}">
  <dimension ref="A1:R59"/>
  <sheetViews>
    <sheetView workbookViewId="0">
      <selection activeCell="A16" sqref="A16"/>
    </sheetView>
  </sheetViews>
  <sheetFormatPr defaultRowHeight="15"/>
  <cols>
    <col min="1" max="1" width="20.85546875" bestFit="1" customWidth="1"/>
    <col min="2" max="2" width="11.85546875" bestFit="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33</v>
      </c>
      <c r="B1" s="1" t="s">
        <v>43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10"/>
      <c r="C4" s="11"/>
      <c r="D4" s="11"/>
      <c r="E4" s="12"/>
      <c r="F4" s="13"/>
      <c r="G4" s="13"/>
      <c r="H4" s="13"/>
      <c r="I4" s="13"/>
      <c r="J4" s="14">
        <f t="shared" ref="J4:M9" si="0">(F4*$Q$4)*$Q$3</f>
        <v>0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18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>
        <f>SUM(J4:J9)</f>
        <v>0</v>
      </c>
      <c r="K10" s="27">
        <f t="shared" ref="K10:M10" si="1">SUM(K4:K9)</f>
        <v>0</v>
      </c>
      <c r="L10" s="27">
        <f t="shared" si="1"/>
        <v>0</v>
      </c>
      <c r="M10" s="27">
        <f t="shared" si="1"/>
        <v>0</v>
      </c>
    </row>
    <row r="11" spans="1:18">
      <c r="B11" s="1" t="s">
        <v>53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</row>
    <row r="12" spans="1:1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>
      <c r="B14" s="36" t="s">
        <v>239</v>
      </c>
      <c r="C14" s="11"/>
      <c r="D14" s="11"/>
      <c r="E14" s="12"/>
      <c r="F14" s="35"/>
      <c r="G14" s="13"/>
      <c r="H14" s="13">
        <v>192.15899999999999</v>
      </c>
      <c r="I14" s="13"/>
      <c r="J14" s="14">
        <f t="shared" ref="J14:M19" si="2">(F14*$Q$4)*$Q$3</f>
        <v>0</v>
      </c>
      <c r="K14" s="14">
        <f t="shared" si="2"/>
        <v>0</v>
      </c>
      <c r="L14" s="14">
        <f t="shared" si="2"/>
        <v>18414.981287999999</v>
      </c>
      <c r="M14" s="15">
        <f t="shared" si="2"/>
        <v>0</v>
      </c>
    </row>
    <row r="15" spans="1:18">
      <c r="B15" s="36" t="s">
        <v>240</v>
      </c>
      <c r="C15" s="11"/>
      <c r="D15" s="11"/>
      <c r="E15" s="12"/>
      <c r="F15" s="35"/>
      <c r="G15" s="13"/>
      <c r="H15" s="13">
        <v>114.13</v>
      </c>
      <c r="I15" s="13"/>
      <c r="J15" s="14">
        <f t="shared" si="2"/>
        <v>0</v>
      </c>
      <c r="K15" s="14">
        <f t="shared" si="2"/>
        <v>0</v>
      </c>
      <c r="L15" s="14">
        <f t="shared" si="2"/>
        <v>10937.306159999998</v>
      </c>
      <c r="M15" s="15">
        <f t="shared" si="2"/>
        <v>0</v>
      </c>
    </row>
    <row r="16" spans="1:18">
      <c r="B16" s="36" t="s">
        <v>241</v>
      </c>
      <c r="C16" s="11"/>
      <c r="D16" s="11"/>
      <c r="E16" s="12"/>
      <c r="F16" s="35"/>
      <c r="G16" s="13"/>
      <c r="H16" s="13">
        <v>239.82499999999999</v>
      </c>
      <c r="I16" s="13"/>
      <c r="J16" s="14">
        <f t="shared" si="2"/>
        <v>0</v>
      </c>
      <c r="K16" s="14">
        <f t="shared" si="2"/>
        <v>0</v>
      </c>
      <c r="L16" s="14">
        <f t="shared" si="2"/>
        <v>22982.909399999997</v>
      </c>
      <c r="M16" s="15">
        <f t="shared" si="2"/>
        <v>0</v>
      </c>
    </row>
    <row r="17" spans="2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>
      <c r="B18" s="10"/>
      <c r="C18" s="11"/>
      <c r="D18" s="11"/>
      <c r="E18" s="12"/>
      <c r="F18" s="13"/>
      <c r="G18" s="13"/>
      <c r="H18" s="13"/>
      <c r="I18" s="13"/>
      <c r="J18" s="14">
        <f t="shared" si="2"/>
        <v>0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2:13" ht="15.75" thickBot="1">
      <c r="B19" s="20"/>
      <c r="C19" s="21"/>
      <c r="D19" s="21"/>
      <c r="E19" s="22"/>
      <c r="F19" s="23"/>
      <c r="G19" s="24"/>
      <c r="H19" s="24"/>
      <c r="I19" s="23"/>
      <c r="J19" s="25">
        <f t="shared" si="2"/>
        <v>0</v>
      </c>
      <c r="K19" s="25">
        <f t="shared" si="2"/>
        <v>0</v>
      </c>
      <c r="L19" s="25">
        <f t="shared" si="2"/>
        <v>0</v>
      </c>
      <c r="M19" s="26">
        <f t="shared" si="2"/>
        <v>0</v>
      </c>
    </row>
    <row r="20" spans="2:13" ht="15.75" thickBot="1">
      <c r="J20" s="125">
        <f>SUM(J14:J19)</f>
        <v>0</v>
      </c>
      <c r="K20" s="125">
        <f t="shared" ref="K20:M20" si="3">SUM(K14:K19)</f>
        <v>0</v>
      </c>
      <c r="L20" s="125">
        <f t="shared" si="3"/>
        <v>52335.196847999992</v>
      </c>
      <c r="M20" s="125">
        <f t="shared" si="3"/>
        <v>0</v>
      </c>
    </row>
    <row r="21" spans="2:13">
      <c r="B21" s="1" t="s">
        <v>39</v>
      </c>
      <c r="C21" s="2"/>
      <c r="D21" s="2"/>
      <c r="E21" s="2"/>
      <c r="F21" s="3"/>
      <c r="G21" s="3"/>
      <c r="H21" s="3"/>
      <c r="I21" s="2"/>
      <c r="J21" s="4"/>
      <c r="K21" s="4"/>
      <c r="L21" s="4"/>
      <c r="M21" s="5"/>
    </row>
    <row r="22" spans="2:13">
      <c r="B22" s="161" t="s">
        <v>66</v>
      </c>
      <c r="C22" s="162" t="s">
        <v>67</v>
      </c>
      <c r="D22" s="160" t="s">
        <v>68</v>
      </c>
      <c r="E22" s="163" t="s">
        <v>69</v>
      </c>
      <c r="F22" s="164" t="s">
        <v>70</v>
      </c>
      <c r="G22" s="164"/>
      <c r="H22" s="164"/>
      <c r="I22" s="164"/>
      <c r="J22" s="162" t="s">
        <v>71</v>
      </c>
      <c r="K22" s="162"/>
      <c r="L22" s="162"/>
      <c r="M22" s="168"/>
    </row>
    <row r="23" spans="2:13">
      <c r="B23" s="161"/>
      <c r="C23" s="162"/>
      <c r="D23" s="160"/>
      <c r="E23" s="163"/>
      <c r="F23" s="154" t="s">
        <v>16</v>
      </c>
      <c r="G23" s="154" t="s">
        <v>17</v>
      </c>
      <c r="H23" s="154" t="s">
        <v>18</v>
      </c>
      <c r="I23" s="154" t="s">
        <v>19</v>
      </c>
      <c r="J23" s="153" t="s">
        <v>16</v>
      </c>
      <c r="K23" s="153" t="s">
        <v>17</v>
      </c>
      <c r="L23" s="153" t="s">
        <v>18</v>
      </c>
      <c r="M23" s="6" t="s">
        <v>19</v>
      </c>
    </row>
    <row r="24" spans="2:13">
      <c r="B24" s="36" t="s">
        <v>242</v>
      </c>
      <c r="C24" s="11"/>
      <c r="D24" s="11"/>
      <c r="E24" s="12"/>
      <c r="F24" s="35">
        <v>0.26900000000000002</v>
      </c>
      <c r="G24" s="13"/>
      <c r="H24" s="13"/>
      <c r="I24" s="13"/>
      <c r="J24" s="14">
        <f t="shared" ref="J24:M29" si="4">(F24*$Q$4)*$Q$3</f>
        <v>25.778808000000001</v>
      </c>
      <c r="K24" s="14">
        <f t="shared" si="4"/>
        <v>0</v>
      </c>
      <c r="L24" s="14">
        <f t="shared" si="4"/>
        <v>0</v>
      </c>
      <c r="M24" s="15">
        <f t="shared" si="4"/>
        <v>0</v>
      </c>
    </row>
    <row r="25" spans="2:13">
      <c r="B25" s="36" t="s">
        <v>243</v>
      </c>
      <c r="C25" s="11"/>
      <c r="D25" s="11"/>
      <c r="E25" s="12"/>
      <c r="F25" s="35">
        <v>1.948</v>
      </c>
      <c r="G25" s="13"/>
      <c r="H25" s="13"/>
      <c r="I25" s="13"/>
      <c r="J25" s="14">
        <f t="shared" si="4"/>
        <v>186.680736</v>
      </c>
      <c r="K25" s="14">
        <f t="shared" si="4"/>
        <v>0</v>
      </c>
      <c r="L25" s="14">
        <f t="shared" si="4"/>
        <v>0</v>
      </c>
      <c r="M25" s="15">
        <f t="shared" si="4"/>
        <v>0</v>
      </c>
    </row>
    <row r="26" spans="2:13">
      <c r="B26" s="10"/>
      <c r="C26" s="11"/>
      <c r="D26" s="11"/>
      <c r="E26" s="12"/>
      <c r="F26" s="13"/>
      <c r="G26" s="13"/>
      <c r="H26" s="13"/>
      <c r="I26" s="13"/>
      <c r="J26" s="14">
        <f t="shared" si="4"/>
        <v>0</v>
      </c>
      <c r="K26" s="14">
        <f t="shared" si="4"/>
        <v>0</v>
      </c>
      <c r="L26" s="14">
        <f t="shared" si="4"/>
        <v>0</v>
      </c>
      <c r="M26" s="15">
        <f t="shared" si="4"/>
        <v>0</v>
      </c>
    </row>
    <row r="27" spans="2:13">
      <c r="B27" s="10"/>
      <c r="C27" s="11"/>
      <c r="D27" s="11"/>
      <c r="E27" s="12"/>
      <c r="F27" s="13"/>
      <c r="G27" s="13"/>
      <c r="H27" s="13"/>
      <c r="I27" s="13"/>
      <c r="J27" s="14">
        <f t="shared" si="4"/>
        <v>0</v>
      </c>
      <c r="K27" s="14">
        <f t="shared" si="4"/>
        <v>0</v>
      </c>
      <c r="L27" s="14">
        <f t="shared" si="4"/>
        <v>0</v>
      </c>
      <c r="M27" s="15">
        <f t="shared" si="4"/>
        <v>0</v>
      </c>
    </row>
    <row r="28" spans="2:13">
      <c r="B28" s="10"/>
      <c r="C28" s="11"/>
      <c r="D28" s="11"/>
      <c r="E28" s="12"/>
      <c r="F28" s="13"/>
      <c r="G28" s="13"/>
      <c r="H28" s="13"/>
      <c r="I28" s="13"/>
      <c r="J28" s="14">
        <f t="shared" si="4"/>
        <v>0</v>
      </c>
      <c r="K28" s="14">
        <f t="shared" si="4"/>
        <v>0</v>
      </c>
      <c r="L28" s="14">
        <f t="shared" si="4"/>
        <v>0</v>
      </c>
      <c r="M28" s="15">
        <f t="shared" si="4"/>
        <v>0</v>
      </c>
    </row>
    <row r="29" spans="2:13" ht="15.75" thickBot="1">
      <c r="B29" s="20"/>
      <c r="C29" s="21"/>
      <c r="D29" s="21"/>
      <c r="E29" s="22"/>
      <c r="F29" s="23"/>
      <c r="G29" s="24"/>
      <c r="H29" s="24"/>
      <c r="I29" s="23"/>
      <c r="J29" s="25">
        <f t="shared" si="4"/>
        <v>0</v>
      </c>
      <c r="K29" s="25">
        <f t="shared" si="4"/>
        <v>0</v>
      </c>
      <c r="L29" s="25">
        <f t="shared" si="4"/>
        <v>0</v>
      </c>
      <c r="M29" s="26">
        <f t="shared" si="4"/>
        <v>0</v>
      </c>
    </row>
    <row r="30" spans="2:13" ht="15.75" thickBot="1">
      <c r="J30" s="125">
        <f>SUM(J24:J29)</f>
        <v>212.45954399999999</v>
      </c>
      <c r="K30" s="125">
        <f t="shared" ref="K30:M30" si="5">SUM(K24:K29)</f>
        <v>0</v>
      </c>
      <c r="L30" s="125">
        <f t="shared" si="5"/>
        <v>0</v>
      </c>
      <c r="M30" s="125">
        <f t="shared" si="5"/>
        <v>0</v>
      </c>
    </row>
    <row r="31" spans="2:13">
      <c r="B31" s="1">
        <v>0</v>
      </c>
      <c r="C31" s="2"/>
      <c r="D31" s="2"/>
      <c r="E31" s="2"/>
      <c r="F31" s="3"/>
      <c r="G31" s="3"/>
      <c r="H31" s="3"/>
      <c r="I31" s="2"/>
      <c r="J31" s="4"/>
      <c r="K31" s="4"/>
      <c r="L31" s="4"/>
      <c r="M31" s="5"/>
    </row>
    <row r="32" spans="2:13">
      <c r="B32" s="161" t="s">
        <v>66</v>
      </c>
      <c r="C32" s="162" t="s">
        <v>67</v>
      </c>
      <c r="D32" s="160" t="s">
        <v>68</v>
      </c>
      <c r="E32" s="163" t="s">
        <v>69</v>
      </c>
      <c r="F32" s="164" t="s">
        <v>70</v>
      </c>
      <c r="G32" s="164"/>
      <c r="H32" s="164"/>
      <c r="I32" s="164"/>
      <c r="J32" s="162" t="s">
        <v>71</v>
      </c>
      <c r="K32" s="162"/>
      <c r="L32" s="162"/>
      <c r="M32" s="168"/>
    </row>
    <row r="33" spans="2:13">
      <c r="B33" s="161"/>
      <c r="C33" s="162"/>
      <c r="D33" s="160"/>
      <c r="E33" s="163"/>
      <c r="F33" s="154" t="s">
        <v>16</v>
      </c>
      <c r="G33" s="154" t="s">
        <v>17</v>
      </c>
      <c r="H33" s="154" t="s">
        <v>18</v>
      </c>
      <c r="I33" s="154" t="s">
        <v>19</v>
      </c>
      <c r="J33" s="153" t="s">
        <v>16</v>
      </c>
      <c r="K33" s="153" t="s">
        <v>17</v>
      </c>
      <c r="L33" s="153" t="s">
        <v>18</v>
      </c>
      <c r="M33" s="6" t="s">
        <v>19</v>
      </c>
    </row>
    <row r="34" spans="2:13">
      <c r="B34" s="10"/>
      <c r="C34" s="11"/>
      <c r="D34" s="11"/>
      <c r="E34" s="12"/>
      <c r="F34" s="13"/>
      <c r="G34" s="13"/>
      <c r="H34" s="13"/>
      <c r="I34" s="13"/>
      <c r="J34" s="14">
        <f t="shared" ref="J34:M39" si="6">(F34*$Q$4)*$Q$3</f>
        <v>0</v>
      </c>
      <c r="K34" s="14">
        <f t="shared" si="6"/>
        <v>0</v>
      </c>
      <c r="L34" s="14">
        <f t="shared" si="6"/>
        <v>0</v>
      </c>
      <c r="M34" s="15">
        <f t="shared" si="6"/>
        <v>0</v>
      </c>
    </row>
    <row r="35" spans="2:13">
      <c r="B35" s="10"/>
      <c r="C35" s="11"/>
      <c r="D35" s="11"/>
      <c r="E35" s="12"/>
      <c r="F35" s="13"/>
      <c r="G35" s="13"/>
      <c r="H35" s="13"/>
      <c r="I35" s="13"/>
      <c r="J35" s="14">
        <f t="shared" si="6"/>
        <v>0</v>
      </c>
      <c r="K35" s="14">
        <f t="shared" si="6"/>
        <v>0</v>
      </c>
      <c r="L35" s="14">
        <f t="shared" si="6"/>
        <v>0</v>
      </c>
      <c r="M35" s="15">
        <f t="shared" si="6"/>
        <v>0</v>
      </c>
    </row>
    <row r="36" spans="2:13">
      <c r="B36" s="10"/>
      <c r="C36" s="11"/>
      <c r="D36" s="11"/>
      <c r="E36" s="12"/>
      <c r="F36" s="13"/>
      <c r="G36" s="13"/>
      <c r="H36" s="13"/>
      <c r="I36" s="13"/>
      <c r="J36" s="14">
        <f t="shared" si="6"/>
        <v>0</v>
      </c>
      <c r="K36" s="14">
        <f t="shared" si="6"/>
        <v>0</v>
      </c>
      <c r="L36" s="14">
        <f t="shared" si="6"/>
        <v>0</v>
      </c>
      <c r="M36" s="15">
        <f t="shared" si="6"/>
        <v>0</v>
      </c>
    </row>
    <row r="37" spans="2:13">
      <c r="B37" s="10"/>
      <c r="C37" s="11"/>
      <c r="D37" s="11"/>
      <c r="E37" s="12"/>
      <c r="F37" s="13"/>
      <c r="G37" s="13"/>
      <c r="H37" s="13"/>
      <c r="I37" s="13"/>
      <c r="J37" s="14">
        <f t="shared" si="6"/>
        <v>0</v>
      </c>
      <c r="K37" s="14">
        <f t="shared" si="6"/>
        <v>0</v>
      </c>
      <c r="L37" s="14">
        <f t="shared" si="6"/>
        <v>0</v>
      </c>
      <c r="M37" s="15">
        <f t="shared" si="6"/>
        <v>0</v>
      </c>
    </row>
    <row r="38" spans="2:13">
      <c r="B38" s="10"/>
      <c r="C38" s="11"/>
      <c r="D38" s="11"/>
      <c r="E38" s="12"/>
      <c r="F38" s="13"/>
      <c r="G38" s="13"/>
      <c r="H38" s="13"/>
      <c r="I38" s="13"/>
      <c r="J38" s="14">
        <f t="shared" si="6"/>
        <v>0</v>
      </c>
      <c r="K38" s="14">
        <f t="shared" si="6"/>
        <v>0</v>
      </c>
      <c r="L38" s="14">
        <f t="shared" si="6"/>
        <v>0</v>
      </c>
      <c r="M38" s="15">
        <f t="shared" si="6"/>
        <v>0</v>
      </c>
    </row>
    <row r="39" spans="2:13" ht="15.75" thickBot="1">
      <c r="B39" s="20"/>
      <c r="C39" s="21"/>
      <c r="D39" s="21"/>
      <c r="E39" s="22"/>
      <c r="F39" s="23"/>
      <c r="G39" s="24"/>
      <c r="H39" s="24"/>
      <c r="I39" s="23"/>
      <c r="J39" s="25">
        <f t="shared" si="6"/>
        <v>0</v>
      </c>
      <c r="K39" s="25">
        <f t="shared" si="6"/>
        <v>0</v>
      </c>
      <c r="L39" s="25">
        <f t="shared" si="6"/>
        <v>0</v>
      </c>
      <c r="M39" s="26">
        <f t="shared" si="6"/>
        <v>0</v>
      </c>
    </row>
    <row r="40" spans="2:13" ht="15.75" thickBot="1"/>
    <row r="41" spans="2:13">
      <c r="B41" s="1">
        <v>0</v>
      </c>
      <c r="C41" s="2"/>
      <c r="D41" s="2"/>
      <c r="E41" s="2"/>
      <c r="F41" s="3"/>
      <c r="G41" s="3"/>
      <c r="H41" s="3"/>
      <c r="I41" s="2"/>
      <c r="J41" s="4"/>
      <c r="K41" s="4"/>
      <c r="L41" s="4"/>
      <c r="M41" s="5"/>
    </row>
    <row r="42" spans="2:13">
      <c r="B42" s="161" t="s">
        <v>66</v>
      </c>
      <c r="C42" s="162" t="s">
        <v>67</v>
      </c>
      <c r="D42" s="160" t="s">
        <v>68</v>
      </c>
      <c r="E42" s="163" t="s">
        <v>69</v>
      </c>
      <c r="F42" s="164" t="s">
        <v>70</v>
      </c>
      <c r="G42" s="164"/>
      <c r="H42" s="164"/>
      <c r="I42" s="164"/>
      <c r="J42" s="162" t="s">
        <v>71</v>
      </c>
      <c r="K42" s="162"/>
      <c r="L42" s="162"/>
      <c r="M42" s="168"/>
    </row>
    <row r="43" spans="2:13">
      <c r="B43" s="161"/>
      <c r="C43" s="162"/>
      <c r="D43" s="160"/>
      <c r="E43" s="163"/>
      <c r="F43" s="154" t="s">
        <v>16</v>
      </c>
      <c r="G43" s="154" t="s">
        <v>17</v>
      </c>
      <c r="H43" s="154" t="s">
        <v>18</v>
      </c>
      <c r="I43" s="154" t="s">
        <v>19</v>
      </c>
      <c r="J43" s="153" t="s">
        <v>16</v>
      </c>
      <c r="K43" s="153" t="s">
        <v>17</v>
      </c>
      <c r="L43" s="153" t="s">
        <v>18</v>
      </c>
      <c r="M43" s="6" t="s">
        <v>19</v>
      </c>
    </row>
    <row r="44" spans="2:13">
      <c r="B44" s="10"/>
      <c r="C44" s="11"/>
      <c r="D44" s="11"/>
      <c r="E44" s="12"/>
      <c r="F44" s="13"/>
      <c r="G44" s="13"/>
      <c r="H44" s="13"/>
      <c r="I44" s="13"/>
      <c r="J44" s="14">
        <f t="shared" ref="J44:M49" si="7">(F44*$Q$4)*$Q$3</f>
        <v>0</v>
      </c>
      <c r="K44" s="14">
        <f t="shared" si="7"/>
        <v>0</v>
      </c>
      <c r="L44" s="14">
        <f t="shared" si="7"/>
        <v>0</v>
      </c>
      <c r="M44" s="15">
        <f t="shared" si="7"/>
        <v>0</v>
      </c>
    </row>
    <row r="45" spans="2:13">
      <c r="B45" s="10"/>
      <c r="C45" s="11"/>
      <c r="D45" s="11"/>
      <c r="E45" s="12"/>
      <c r="F45" s="13"/>
      <c r="G45" s="13"/>
      <c r="H45" s="13"/>
      <c r="I45" s="13"/>
      <c r="J45" s="14">
        <f t="shared" si="7"/>
        <v>0</v>
      </c>
      <c r="K45" s="14">
        <f t="shared" si="7"/>
        <v>0</v>
      </c>
      <c r="L45" s="14">
        <f t="shared" si="7"/>
        <v>0</v>
      </c>
      <c r="M45" s="15">
        <f t="shared" si="7"/>
        <v>0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si="7"/>
        <v>0</v>
      </c>
      <c r="K46" s="14">
        <f t="shared" si="7"/>
        <v>0</v>
      </c>
      <c r="L46" s="14">
        <f t="shared" si="7"/>
        <v>0</v>
      </c>
      <c r="M46" s="15">
        <f t="shared" si="7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7"/>
        <v>0</v>
      </c>
      <c r="K47" s="14">
        <f t="shared" si="7"/>
        <v>0</v>
      </c>
      <c r="L47" s="14">
        <f t="shared" si="7"/>
        <v>0</v>
      </c>
      <c r="M47" s="15">
        <f t="shared" si="7"/>
        <v>0</v>
      </c>
    </row>
    <row r="48" spans="2:13">
      <c r="B48" s="10"/>
      <c r="C48" s="11"/>
      <c r="D48" s="11"/>
      <c r="E48" s="12"/>
      <c r="F48" s="13"/>
      <c r="G48" s="13"/>
      <c r="H48" s="13"/>
      <c r="I48" s="13"/>
      <c r="J48" s="14">
        <f t="shared" si="7"/>
        <v>0</v>
      </c>
      <c r="K48" s="14">
        <f t="shared" si="7"/>
        <v>0</v>
      </c>
      <c r="L48" s="14">
        <f t="shared" si="7"/>
        <v>0</v>
      </c>
      <c r="M48" s="15">
        <f t="shared" si="7"/>
        <v>0</v>
      </c>
    </row>
    <row r="49" spans="2:13" ht="15.75" thickBot="1">
      <c r="B49" s="20"/>
      <c r="C49" s="21"/>
      <c r="D49" s="21"/>
      <c r="E49" s="22"/>
      <c r="F49" s="23"/>
      <c r="G49" s="24"/>
      <c r="H49" s="24"/>
      <c r="I49" s="23"/>
      <c r="J49" s="25">
        <f t="shared" si="7"/>
        <v>0</v>
      </c>
      <c r="K49" s="25">
        <f t="shared" si="7"/>
        <v>0</v>
      </c>
      <c r="L49" s="25">
        <f t="shared" si="7"/>
        <v>0</v>
      </c>
      <c r="M49" s="26">
        <f t="shared" si="7"/>
        <v>0</v>
      </c>
    </row>
    <row r="50" spans="2:13" ht="15.75" thickBot="1"/>
    <row r="51" spans="2:13">
      <c r="B51" s="1">
        <v>0</v>
      </c>
      <c r="C51" s="2"/>
      <c r="D51" s="2"/>
      <c r="E51" s="2"/>
      <c r="F51" s="3"/>
      <c r="G51" s="3"/>
      <c r="H51" s="3"/>
      <c r="I51" s="2"/>
      <c r="J51" s="4"/>
      <c r="K51" s="4"/>
      <c r="L51" s="4"/>
      <c r="M51" s="5"/>
    </row>
    <row r="52" spans="2:13">
      <c r="B52" s="161" t="s">
        <v>66</v>
      </c>
      <c r="C52" s="162" t="s">
        <v>67</v>
      </c>
      <c r="D52" s="160" t="s">
        <v>68</v>
      </c>
      <c r="E52" s="163" t="s">
        <v>69</v>
      </c>
      <c r="F52" s="164" t="s">
        <v>70</v>
      </c>
      <c r="G52" s="164"/>
      <c r="H52" s="164"/>
      <c r="I52" s="164"/>
      <c r="J52" s="162" t="s">
        <v>71</v>
      </c>
      <c r="K52" s="162"/>
      <c r="L52" s="162"/>
      <c r="M52" s="168"/>
    </row>
    <row r="53" spans="2:13">
      <c r="B53" s="161"/>
      <c r="C53" s="162"/>
      <c r="D53" s="160"/>
      <c r="E53" s="163"/>
      <c r="F53" s="154" t="s">
        <v>16</v>
      </c>
      <c r="G53" s="154" t="s">
        <v>17</v>
      </c>
      <c r="H53" s="154" t="s">
        <v>18</v>
      </c>
      <c r="I53" s="154" t="s">
        <v>19</v>
      </c>
      <c r="J53" s="153" t="s">
        <v>16</v>
      </c>
      <c r="K53" s="153" t="s">
        <v>17</v>
      </c>
      <c r="L53" s="153" t="s">
        <v>18</v>
      </c>
      <c r="M53" s="6" t="s">
        <v>19</v>
      </c>
    </row>
    <row r="54" spans="2:13">
      <c r="B54" s="10"/>
      <c r="C54" s="11"/>
      <c r="D54" s="11"/>
      <c r="E54" s="12"/>
      <c r="F54" s="13"/>
      <c r="G54" s="13"/>
      <c r="H54" s="13"/>
      <c r="I54" s="13"/>
      <c r="J54" s="14">
        <f t="shared" ref="J54:M59" si="8">(F54*$Q$4)*$Q$3</f>
        <v>0</v>
      </c>
      <c r="K54" s="14">
        <f t="shared" si="8"/>
        <v>0</v>
      </c>
      <c r="L54" s="14">
        <f t="shared" si="8"/>
        <v>0</v>
      </c>
      <c r="M54" s="15">
        <f t="shared" si="8"/>
        <v>0</v>
      </c>
    </row>
    <row r="55" spans="2:13">
      <c r="B55" s="10"/>
      <c r="C55" s="11"/>
      <c r="D55" s="11"/>
      <c r="E55" s="12"/>
      <c r="F55" s="13"/>
      <c r="G55" s="13"/>
      <c r="H55" s="13"/>
      <c r="I55" s="13"/>
      <c r="J55" s="14">
        <f t="shared" si="8"/>
        <v>0</v>
      </c>
      <c r="K55" s="14">
        <f t="shared" si="8"/>
        <v>0</v>
      </c>
      <c r="L55" s="14">
        <f t="shared" si="8"/>
        <v>0</v>
      </c>
      <c r="M55" s="15">
        <f t="shared" si="8"/>
        <v>0</v>
      </c>
    </row>
    <row r="56" spans="2:13">
      <c r="B56" s="10"/>
      <c r="C56" s="11"/>
      <c r="D56" s="11"/>
      <c r="E56" s="12"/>
      <c r="F56" s="13"/>
      <c r="G56" s="13"/>
      <c r="H56" s="13"/>
      <c r="I56" s="13"/>
      <c r="J56" s="14">
        <f t="shared" si="8"/>
        <v>0</v>
      </c>
      <c r="K56" s="14">
        <f t="shared" si="8"/>
        <v>0</v>
      </c>
      <c r="L56" s="14">
        <f t="shared" si="8"/>
        <v>0</v>
      </c>
      <c r="M56" s="15">
        <f t="shared" si="8"/>
        <v>0</v>
      </c>
    </row>
    <row r="57" spans="2:13">
      <c r="B57" s="10"/>
      <c r="C57" s="11"/>
      <c r="D57" s="11"/>
      <c r="E57" s="12"/>
      <c r="F57" s="13"/>
      <c r="G57" s="13"/>
      <c r="H57" s="13"/>
      <c r="I57" s="13"/>
      <c r="J57" s="14">
        <f t="shared" si="8"/>
        <v>0</v>
      </c>
      <c r="K57" s="14">
        <f t="shared" si="8"/>
        <v>0</v>
      </c>
      <c r="L57" s="14">
        <f t="shared" si="8"/>
        <v>0</v>
      </c>
      <c r="M57" s="15">
        <f t="shared" si="8"/>
        <v>0</v>
      </c>
    </row>
    <row r="58" spans="2:13">
      <c r="B58" s="10"/>
      <c r="C58" s="11"/>
      <c r="D58" s="11"/>
      <c r="E58" s="12"/>
      <c r="F58" s="13"/>
      <c r="G58" s="13"/>
      <c r="H58" s="13"/>
      <c r="I58" s="13"/>
      <c r="J58" s="14">
        <f t="shared" si="8"/>
        <v>0</v>
      </c>
      <c r="K58" s="14">
        <f t="shared" si="8"/>
        <v>0</v>
      </c>
      <c r="L58" s="14">
        <f t="shared" si="8"/>
        <v>0</v>
      </c>
      <c r="M58" s="15">
        <f t="shared" si="8"/>
        <v>0</v>
      </c>
    </row>
    <row r="59" spans="2:13" ht="15.75" thickBot="1">
      <c r="B59" s="20"/>
      <c r="C59" s="21"/>
      <c r="D59" s="21"/>
      <c r="E59" s="22"/>
      <c r="F59" s="23"/>
      <c r="G59" s="24"/>
      <c r="H59" s="24"/>
      <c r="I59" s="23"/>
      <c r="J59" s="25">
        <f t="shared" si="8"/>
        <v>0</v>
      </c>
      <c r="K59" s="25">
        <f t="shared" si="8"/>
        <v>0</v>
      </c>
      <c r="L59" s="25">
        <f t="shared" si="8"/>
        <v>0</v>
      </c>
      <c r="M59" s="26">
        <f t="shared" si="8"/>
        <v>0</v>
      </c>
    </row>
  </sheetData>
  <mergeCells count="37">
    <mergeCell ref="J42:M42"/>
    <mergeCell ref="B2:B3"/>
    <mergeCell ref="F2:I2"/>
    <mergeCell ref="J2:M2"/>
    <mergeCell ref="B12:B13"/>
    <mergeCell ref="F12:I12"/>
    <mergeCell ref="D12:D13"/>
    <mergeCell ref="J32:M32"/>
    <mergeCell ref="D32:D33"/>
    <mergeCell ref="B22:B23"/>
    <mergeCell ref="J12:M12"/>
    <mergeCell ref="C12:C13"/>
    <mergeCell ref="E12:E13"/>
    <mergeCell ref="E2:E3"/>
    <mergeCell ref="C2:C3"/>
    <mergeCell ref="D2:D3"/>
    <mergeCell ref="P2:R2"/>
    <mergeCell ref="B52:B53"/>
    <mergeCell ref="C52:C53"/>
    <mergeCell ref="E52:E53"/>
    <mergeCell ref="F52:I52"/>
    <mergeCell ref="J52:M52"/>
    <mergeCell ref="B42:B43"/>
    <mergeCell ref="C42:C43"/>
    <mergeCell ref="E42:E43"/>
    <mergeCell ref="F42:I42"/>
    <mergeCell ref="C22:C23"/>
    <mergeCell ref="E22:E23"/>
    <mergeCell ref="F22:I22"/>
    <mergeCell ref="J22:M22"/>
    <mergeCell ref="D22:D23"/>
    <mergeCell ref="D42:D43"/>
    <mergeCell ref="D52:D53"/>
    <mergeCell ref="B32:B33"/>
    <mergeCell ref="C32:C33"/>
    <mergeCell ref="E32:E33"/>
    <mergeCell ref="F32:I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23B8-7B4B-4309-B9C9-8919D61C8986}">
  <dimension ref="A1:H35"/>
  <sheetViews>
    <sheetView workbookViewId="0">
      <selection sqref="A1:H35"/>
    </sheetView>
  </sheetViews>
  <sheetFormatPr defaultRowHeight="15"/>
  <sheetData>
    <row r="1" spans="1:8">
      <c r="A1" s="159" t="s">
        <v>5</v>
      </c>
      <c r="B1" s="159"/>
      <c r="C1" s="159"/>
      <c r="D1" s="159"/>
      <c r="E1" s="159"/>
      <c r="F1" s="159"/>
      <c r="G1" s="159"/>
      <c r="H1" s="159"/>
    </row>
    <row r="2" spans="1:8">
      <c r="A2" s="159"/>
      <c r="B2" s="159"/>
      <c r="C2" s="159"/>
      <c r="D2" s="159"/>
      <c r="E2" s="159"/>
      <c r="F2" s="159"/>
      <c r="G2" s="159"/>
      <c r="H2" s="159"/>
    </row>
    <row r="3" spans="1:8">
      <c r="A3" s="159"/>
      <c r="B3" s="159"/>
      <c r="C3" s="159"/>
      <c r="D3" s="159"/>
      <c r="E3" s="159"/>
      <c r="F3" s="159"/>
      <c r="G3" s="159"/>
      <c r="H3" s="159"/>
    </row>
    <row r="4" spans="1:8">
      <c r="A4" s="159"/>
      <c r="B4" s="159"/>
      <c r="C4" s="159"/>
      <c r="D4" s="159"/>
      <c r="E4" s="159"/>
      <c r="F4" s="159"/>
      <c r="G4" s="159"/>
      <c r="H4" s="159"/>
    </row>
    <row r="5" spans="1:8">
      <c r="A5" s="159"/>
      <c r="B5" s="159"/>
      <c r="C5" s="159"/>
      <c r="D5" s="159"/>
      <c r="E5" s="159"/>
      <c r="F5" s="159"/>
      <c r="G5" s="159"/>
      <c r="H5" s="159"/>
    </row>
    <row r="6" spans="1:8">
      <c r="A6" s="159"/>
      <c r="B6" s="159"/>
      <c r="C6" s="159"/>
      <c r="D6" s="159"/>
      <c r="E6" s="159"/>
      <c r="F6" s="159"/>
      <c r="G6" s="159"/>
      <c r="H6" s="159"/>
    </row>
    <row r="7" spans="1:8">
      <c r="A7" s="159"/>
      <c r="B7" s="159"/>
      <c r="C7" s="159"/>
      <c r="D7" s="159"/>
      <c r="E7" s="159"/>
      <c r="F7" s="159"/>
      <c r="G7" s="159"/>
      <c r="H7" s="159"/>
    </row>
    <row r="8" spans="1:8">
      <c r="A8" s="159"/>
      <c r="B8" s="159"/>
      <c r="C8" s="159"/>
      <c r="D8" s="159"/>
      <c r="E8" s="159"/>
      <c r="F8" s="159"/>
      <c r="G8" s="159"/>
      <c r="H8" s="159"/>
    </row>
    <row r="9" spans="1:8">
      <c r="A9" s="159"/>
      <c r="B9" s="159"/>
      <c r="C9" s="159"/>
      <c r="D9" s="159"/>
      <c r="E9" s="159"/>
      <c r="F9" s="159"/>
      <c r="G9" s="159"/>
      <c r="H9" s="159"/>
    </row>
    <row r="10" spans="1:8">
      <c r="A10" s="159"/>
      <c r="B10" s="159"/>
      <c r="C10" s="159"/>
      <c r="D10" s="159"/>
      <c r="E10" s="159"/>
      <c r="F10" s="159"/>
      <c r="G10" s="159"/>
      <c r="H10" s="159"/>
    </row>
    <row r="11" spans="1:8">
      <c r="A11" s="159"/>
      <c r="B11" s="159"/>
      <c r="C11" s="159"/>
      <c r="D11" s="159"/>
      <c r="E11" s="159"/>
      <c r="F11" s="159"/>
      <c r="G11" s="159"/>
      <c r="H11" s="159"/>
    </row>
    <row r="12" spans="1:8">
      <c r="A12" s="159"/>
      <c r="B12" s="159"/>
      <c r="C12" s="159"/>
      <c r="D12" s="159"/>
      <c r="E12" s="159"/>
      <c r="F12" s="159"/>
      <c r="G12" s="159"/>
      <c r="H12" s="159"/>
    </row>
    <row r="13" spans="1:8">
      <c r="A13" s="159"/>
      <c r="B13" s="159"/>
      <c r="C13" s="159"/>
      <c r="D13" s="159"/>
      <c r="E13" s="159"/>
      <c r="F13" s="159"/>
      <c r="G13" s="159"/>
      <c r="H13" s="159"/>
    </row>
    <row r="14" spans="1:8">
      <c r="A14" s="159"/>
      <c r="B14" s="159"/>
      <c r="C14" s="159"/>
      <c r="D14" s="159"/>
      <c r="E14" s="159"/>
      <c r="F14" s="159"/>
      <c r="G14" s="159"/>
      <c r="H14" s="159"/>
    </row>
    <row r="15" spans="1:8">
      <c r="A15" s="159"/>
      <c r="B15" s="159"/>
      <c r="C15" s="159"/>
      <c r="D15" s="159"/>
      <c r="E15" s="159"/>
      <c r="F15" s="159"/>
      <c r="G15" s="159"/>
      <c r="H15" s="159"/>
    </row>
    <row r="16" spans="1:8">
      <c r="A16" s="159"/>
      <c r="B16" s="159"/>
      <c r="C16" s="159"/>
      <c r="D16" s="159"/>
      <c r="E16" s="159"/>
      <c r="F16" s="159"/>
      <c r="G16" s="159"/>
      <c r="H16" s="159"/>
    </row>
    <row r="17" spans="1:8">
      <c r="A17" s="159"/>
      <c r="B17" s="159"/>
      <c r="C17" s="159"/>
      <c r="D17" s="159"/>
      <c r="E17" s="159"/>
      <c r="F17" s="159"/>
      <c r="G17" s="159"/>
      <c r="H17" s="159"/>
    </row>
    <row r="18" spans="1:8">
      <c r="A18" s="159"/>
      <c r="B18" s="159"/>
      <c r="C18" s="159"/>
      <c r="D18" s="159"/>
      <c r="E18" s="159"/>
      <c r="F18" s="159"/>
      <c r="G18" s="159"/>
      <c r="H18" s="159"/>
    </row>
    <row r="19" spans="1:8">
      <c r="A19" s="159"/>
      <c r="B19" s="159"/>
      <c r="C19" s="159"/>
      <c r="D19" s="159"/>
      <c r="E19" s="159"/>
      <c r="F19" s="159"/>
      <c r="G19" s="159"/>
      <c r="H19" s="159"/>
    </row>
    <row r="20" spans="1:8">
      <c r="A20" s="159"/>
      <c r="B20" s="159"/>
      <c r="C20" s="159"/>
      <c r="D20" s="159"/>
      <c r="E20" s="159"/>
      <c r="F20" s="159"/>
      <c r="G20" s="159"/>
      <c r="H20" s="159"/>
    </row>
    <row r="21" spans="1:8">
      <c r="A21" s="159"/>
      <c r="B21" s="159"/>
      <c r="C21" s="159"/>
      <c r="D21" s="159"/>
      <c r="E21" s="159"/>
      <c r="F21" s="159"/>
      <c r="G21" s="159"/>
      <c r="H21" s="159"/>
    </row>
    <row r="22" spans="1:8">
      <c r="A22" s="159"/>
      <c r="B22" s="159"/>
      <c r="C22" s="159"/>
      <c r="D22" s="159"/>
      <c r="E22" s="159"/>
      <c r="F22" s="159"/>
      <c r="G22" s="159"/>
      <c r="H22" s="159"/>
    </row>
    <row r="23" spans="1:8">
      <c r="A23" s="159"/>
      <c r="B23" s="159"/>
      <c r="C23" s="159"/>
      <c r="D23" s="159"/>
      <c r="E23" s="159"/>
      <c r="F23" s="159"/>
      <c r="G23" s="159"/>
      <c r="H23" s="159"/>
    </row>
    <row r="24" spans="1:8">
      <c r="A24" s="159"/>
      <c r="B24" s="159"/>
      <c r="C24" s="159"/>
      <c r="D24" s="159"/>
      <c r="E24" s="159"/>
      <c r="F24" s="159"/>
      <c r="G24" s="159"/>
      <c r="H24" s="159"/>
    </row>
    <row r="25" spans="1:8">
      <c r="A25" s="159"/>
      <c r="B25" s="159"/>
      <c r="C25" s="159"/>
      <c r="D25" s="159"/>
      <c r="E25" s="159"/>
      <c r="F25" s="159"/>
      <c r="G25" s="159"/>
      <c r="H25" s="159"/>
    </row>
    <row r="26" spans="1:8">
      <c r="A26" s="159"/>
      <c r="B26" s="159"/>
      <c r="C26" s="159"/>
      <c r="D26" s="159"/>
      <c r="E26" s="159"/>
      <c r="F26" s="159"/>
      <c r="G26" s="159"/>
      <c r="H26" s="159"/>
    </row>
    <row r="27" spans="1:8">
      <c r="A27" s="159"/>
      <c r="B27" s="159"/>
      <c r="C27" s="159"/>
      <c r="D27" s="159"/>
      <c r="E27" s="159"/>
      <c r="F27" s="159"/>
      <c r="G27" s="159"/>
      <c r="H27" s="159"/>
    </row>
    <row r="28" spans="1:8">
      <c r="A28" s="159"/>
      <c r="B28" s="159"/>
      <c r="C28" s="159"/>
      <c r="D28" s="159"/>
      <c r="E28" s="159"/>
      <c r="F28" s="159"/>
      <c r="G28" s="159"/>
      <c r="H28" s="159"/>
    </row>
    <row r="29" spans="1:8">
      <c r="A29" s="159"/>
      <c r="B29" s="159"/>
      <c r="C29" s="159"/>
      <c r="D29" s="159"/>
      <c r="E29" s="159"/>
      <c r="F29" s="159"/>
      <c r="G29" s="159"/>
      <c r="H29" s="159"/>
    </row>
    <row r="30" spans="1:8">
      <c r="A30" s="159"/>
      <c r="B30" s="159"/>
      <c r="C30" s="159"/>
      <c r="D30" s="159"/>
      <c r="E30" s="159"/>
      <c r="F30" s="159"/>
      <c r="G30" s="159"/>
      <c r="H30" s="159"/>
    </row>
    <row r="31" spans="1:8">
      <c r="A31" s="159"/>
      <c r="B31" s="159"/>
      <c r="C31" s="159"/>
      <c r="D31" s="159"/>
      <c r="E31" s="159"/>
      <c r="F31" s="159"/>
      <c r="G31" s="159"/>
      <c r="H31" s="159"/>
    </row>
    <row r="32" spans="1:8">
      <c r="A32" s="159"/>
      <c r="B32" s="159"/>
      <c r="C32" s="159"/>
      <c r="D32" s="159"/>
      <c r="E32" s="159"/>
      <c r="F32" s="159"/>
      <c r="G32" s="159"/>
      <c r="H32" s="159"/>
    </row>
    <row r="33" spans="1:8">
      <c r="A33" s="159"/>
      <c r="B33" s="159"/>
      <c r="C33" s="159"/>
      <c r="D33" s="159"/>
      <c r="E33" s="159"/>
      <c r="F33" s="159"/>
      <c r="G33" s="159"/>
      <c r="H33" s="159"/>
    </row>
    <row r="34" spans="1:8">
      <c r="A34" s="159"/>
      <c r="B34" s="159"/>
      <c r="C34" s="159"/>
      <c r="D34" s="159"/>
      <c r="E34" s="159"/>
      <c r="F34" s="159"/>
      <c r="G34" s="159"/>
      <c r="H34" s="159"/>
    </row>
    <row r="35" spans="1:8">
      <c r="A35" s="159"/>
      <c r="B35" s="159"/>
      <c r="C35" s="159"/>
      <c r="D35" s="159"/>
      <c r="E35" s="159"/>
      <c r="F35" s="159"/>
      <c r="G35" s="159"/>
      <c r="H35" s="159"/>
    </row>
  </sheetData>
  <mergeCells count="1">
    <mergeCell ref="A1:H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0FF0-2947-4151-98B2-BD41EF311266}">
  <sheetPr>
    <tabColor rgb="FFFFC000"/>
  </sheetPr>
  <dimension ref="A1:R20"/>
  <sheetViews>
    <sheetView workbookViewId="0">
      <selection activeCell="A4" sqref="A4"/>
    </sheetView>
  </sheetViews>
  <sheetFormatPr defaultRowHeight="15"/>
  <cols>
    <col min="1" max="1" width="20.85546875" bestFit="1" customWidth="1"/>
    <col min="2" max="2" width="37.85546875" customWidth="1"/>
    <col min="3" max="3" width="40.8554687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30</v>
      </c>
      <c r="B1" s="1" t="s">
        <v>38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30.75" thickBot="1">
      <c r="B4" s="29" t="s">
        <v>244</v>
      </c>
      <c r="C4" s="11"/>
      <c r="D4" s="11"/>
      <c r="E4" s="33">
        <f>F4+G4</f>
        <v>119.247816449691</v>
      </c>
      <c r="F4" s="31">
        <v>119.162737183999</v>
      </c>
      <c r="G4" s="31">
        <v>8.5079265692E-2</v>
      </c>
      <c r="H4" s="13"/>
      <c r="I4" s="13"/>
      <c r="J4" s="14">
        <f>(F4*$Q$4)*$Q$3</f>
        <v>11419.603429816991</v>
      </c>
      <c r="K4" s="14">
        <f>(G4*$Q$4)*$Q$3</f>
        <v>8.1533161897957438</v>
      </c>
      <c r="L4" s="14">
        <f>(H4*$Q$4)*$Q$3</f>
        <v>0</v>
      </c>
      <c r="M4" s="15">
        <f>(I4*$Q$4)*$Q$3</f>
        <v>0</v>
      </c>
      <c r="P4" s="16" t="s">
        <v>76</v>
      </c>
      <c r="Q4" s="17">
        <v>1</v>
      </c>
      <c r="R4" s="18"/>
    </row>
    <row r="5" spans="1:18">
      <c r="B5" s="30" t="s">
        <v>245</v>
      </c>
      <c r="C5" s="11" t="s">
        <v>246</v>
      </c>
      <c r="D5" s="11"/>
      <c r="E5" s="12"/>
      <c r="F5" s="31">
        <v>153</v>
      </c>
      <c r="G5" s="31"/>
      <c r="H5" s="13"/>
      <c r="I5" s="13"/>
      <c r="J5" s="14">
        <f t="shared" ref="J5:M9" si="0">(F5*$Q$4)*$Q$3</f>
        <v>14662.295999999998</v>
      </c>
      <c r="K5" s="14">
        <f t="shared" si="0"/>
        <v>0</v>
      </c>
      <c r="L5" s="14">
        <f t="shared" si="0"/>
        <v>0</v>
      </c>
      <c r="M5" s="15">
        <f t="shared" si="0"/>
        <v>0</v>
      </c>
      <c r="N5" t="s">
        <v>247</v>
      </c>
    </row>
    <row r="6" spans="1:18">
      <c r="B6" s="30" t="s">
        <v>248</v>
      </c>
      <c r="C6" s="11"/>
      <c r="D6" s="11"/>
      <c r="E6" s="12"/>
      <c r="F6" s="31"/>
      <c r="G6" s="31">
        <v>8</v>
      </c>
      <c r="H6" s="13"/>
      <c r="I6" s="13"/>
      <c r="J6" s="14">
        <f t="shared" si="0"/>
        <v>0</v>
      </c>
      <c r="K6" s="14">
        <f t="shared" si="0"/>
        <v>766.65599999999995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>
        <f>SUM(J4:J9)</f>
        <v>26081.899429816989</v>
      </c>
      <c r="K10" s="27">
        <f t="shared" ref="K10:M10" si="1">SUM(K4:K9)</f>
        <v>774.80931618979571</v>
      </c>
      <c r="L10" s="27">
        <f t="shared" si="1"/>
        <v>0</v>
      </c>
      <c r="M10" s="27">
        <f t="shared" si="1"/>
        <v>0</v>
      </c>
    </row>
    <row r="11" spans="1:18">
      <c r="A11" t="s">
        <v>20</v>
      </c>
      <c r="B11" s="1" t="s">
        <v>49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</row>
    <row r="12" spans="1:18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 ht="45">
      <c r="A14" s="148" t="s">
        <v>249</v>
      </c>
      <c r="B14" s="28" t="s">
        <v>250</v>
      </c>
      <c r="C14" s="149" t="s">
        <v>251</v>
      </c>
      <c r="D14" s="11"/>
      <c r="E14" s="34">
        <f>F14+G14</f>
        <v>730.89141988699907</v>
      </c>
      <c r="F14" s="32">
        <v>576.96158150099905</v>
      </c>
      <c r="G14" s="32">
        <v>153.929838386</v>
      </c>
      <c r="H14" s="13"/>
      <c r="I14" s="13"/>
      <c r="J14" s="14">
        <f t="shared" ref="J14:M19" si="2">(F14*$Q$4)*$Q$3</f>
        <v>55291.38227840374</v>
      </c>
      <c r="K14" s="14">
        <f t="shared" si="2"/>
        <v>14751.404272207152</v>
      </c>
      <c r="L14" s="14">
        <f t="shared" si="2"/>
        <v>0</v>
      </c>
      <c r="M14" s="15">
        <f>(I14*$Q$4)*$Q$3</f>
        <v>0</v>
      </c>
    </row>
    <row r="15" spans="1:18">
      <c r="B15" s="10"/>
      <c r="C15" s="11"/>
      <c r="D15" s="11"/>
      <c r="E15" s="12"/>
      <c r="F15" s="13"/>
      <c r="G15" s="13"/>
      <c r="H15" s="13"/>
      <c r="I15" s="13"/>
      <c r="J15" s="14">
        <f t="shared" si="2"/>
        <v>0</v>
      </c>
      <c r="K15" s="14">
        <f t="shared" si="2"/>
        <v>0</v>
      </c>
      <c r="L15" s="14">
        <f t="shared" si="2"/>
        <v>0</v>
      </c>
      <c r="M15" s="15">
        <f t="shared" si="2"/>
        <v>0</v>
      </c>
    </row>
    <row r="16" spans="1:18">
      <c r="B16" s="10"/>
      <c r="C16" s="11"/>
      <c r="D16" s="11"/>
      <c r="E16" s="12"/>
      <c r="F16" s="13"/>
      <c r="G16" s="13"/>
      <c r="H16" s="13"/>
      <c r="I16" s="13"/>
      <c r="J16" s="14">
        <f t="shared" si="2"/>
        <v>0</v>
      </c>
      <c r="K16" s="14">
        <f t="shared" si="2"/>
        <v>0</v>
      </c>
      <c r="L16" s="14">
        <f t="shared" si="2"/>
        <v>0</v>
      </c>
      <c r="M16" s="15">
        <f t="shared" si="2"/>
        <v>0</v>
      </c>
    </row>
    <row r="17" spans="2:13">
      <c r="B17" s="10"/>
      <c r="C17" s="11"/>
      <c r="D17" s="11"/>
      <c r="E17" s="12"/>
      <c r="F17" s="13"/>
      <c r="G17" s="13"/>
      <c r="H17" s="13"/>
      <c r="I17" s="13"/>
      <c r="J17" s="14">
        <f t="shared" si="2"/>
        <v>0</v>
      </c>
      <c r="K17" s="14">
        <f t="shared" si="2"/>
        <v>0</v>
      </c>
      <c r="L17" s="14">
        <f t="shared" si="2"/>
        <v>0</v>
      </c>
      <c r="M17" s="15">
        <f t="shared" si="2"/>
        <v>0</v>
      </c>
    </row>
    <row r="18" spans="2:13">
      <c r="B18" s="10"/>
      <c r="C18" s="11"/>
      <c r="D18" s="11"/>
      <c r="E18" s="12"/>
      <c r="F18" s="13"/>
      <c r="G18" s="13"/>
      <c r="H18" s="13"/>
      <c r="I18" s="13"/>
      <c r="J18" s="14">
        <f t="shared" si="2"/>
        <v>0</v>
      </c>
      <c r="K18" s="14">
        <f t="shared" si="2"/>
        <v>0</v>
      </c>
      <c r="L18" s="14">
        <f t="shared" si="2"/>
        <v>0</v>
      </c>
      <c r="M18" s="15">
        <f t="shared" si="2"/>
        <v>0</v>
      </c>
    </row>
    <row r="19" spans="2:13" ht="15.75" thickBot="1">
      <c r="B19" s="20"/>
      <c r="C19" s="21"/>
      <c r="D19" s="21"/>
      <c r="E19" s="22"/>
      <c r="F19" s="23"/>
      <c r="G19" s="24"/>
      <c r="H19" s="24"/>
      <c r="I19" s="23"/>
      <c r="J19" s="25">
        <f t="shared" si="2"/>
        <v>0</v>
      </c>
      <c r="K19" s="25">
        <f t="shared" si="2"/>
        <v>0</v>
      </c>
      <c r="L19" s="25">
        <f t="shared" si="2"/>
        <v>0</v>
      </c>
      <c r="M19" s="26">
        <f t="shared" si="2"/>
        <v>0</v>
      </c>
    </row>
    <row r="20" spans="2:13">
      <c r="J20" s="125">
        <f>SUM(J14:J19)</f>
        <v>55291.38227840374</v>
      </c>
      <c r="K20" s="125">
        <f t="shared" ref="K20:M20" si="3">SUM(K14:K19)</f>
        <v>14751.404272207152</v>
      </c>
      <c r="L20" s="125">
        <f t="shared" si="3"/>
        <v>0</v>
      </c>
      <c r="M20" s="125">
        <f t="shared" si="3"/>
        <v>0</v>
      </c>
    </row>
  </sheetData>
  <mergeCells count="13">
    <mergeCell ref="P2:R2"/>
    <mergeCell ref="B12:B13"/>
    <mergeCell ref="C12:C13"/>
    <mergeCell ref="D12:D13"/>
    <mergeCell ref="E12:E13"/>
    <mergeCell ref="F12:I12"/>
    <mergeCell ref="J12:M12"/>
    <mergeCell ref="B2:B3"/>
    <mergeCell ref="C2:C3"/>
    <mergeCell ref="D2:D3"/>
    <mergeCell ref="E2:E3"/>
    <mergeCell ref="F2:I2"/>
    <mergeCell ref="J2:M2"/>
  </mergeCells>
  <hyperlinks>
    <hyperlink ref="C14" r:id="rId1" xr:uid="{1F0F8647-D89E-4A9A-BE9A-68A4BD5100AD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C2C44-BC84-43E4-B209-F535C59DC839}">
  <dimension ref="A1:R58"/>
  <sheetViews>
    <sheetView topLeftCell="A5" workbookViewId="0">
      <selection activeCell="Q19" sqref="Q19"/>
    </sheetView>
  </sheetViews>
  <sheetFormatPr defaultRowHeight="15"/>
  <cols>
    <col min="1" max="1" width="20.85546875" bestFit="1" customWidth="1"/>
    <col min="2" max="2" width="28.7109375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33</v>
      </c>
      <c r="B1" s="1" t="s">
        <v>43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10"/>
      <c r="C4" s="11"/>
      <c r="D4" s="11"/>
      <c r="E4" s="12"/>
      <c r="F4" s="13"/>
      <c r="G4" s="13"/>
      <c r="H4" s="13"/>
      <c r="I4" s="13"/>
      <c r="J4" s="14">
        <f t="shared" ref="J4:M9" si="0">(F4*$Q$4)*$Q$3</f>
        <v>0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18">
      <c r="B5" s="10"/>
      <c r="C5" s="11"/>
      <c r="D5" s="11"/>
      <c r="E5" s="12"/>
      <c r="F5" s="13"/>
      <c r="G5" s="13"/>
      <c r="H5" s="13"/>
      <c r="I5" s="13"/>
      <c r="J5" s="14">
        <f t="shared" si="0"/>
        <v>0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18">
      <c r="B6" s="10"/>
      <c r="C6" s="11"/>
      <c r="D6" s="11"/>
      <c r="E6" s="12"/>
      <c r="F6" s="13"/>
      <c r="G6" s="13"/>
      <c r="H6" s="13"/>
      <c r="I6" s="13"/>
      <c r="J6" s="14">
        <f t="shared" si="0"/>
        <v>0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18">
      <c r="B7" s="10"/>
      <c r="C7" s="11"/>
      <c r="D7" s="11"/>
      <c r="E7" s="12"/>
      <c r="F7" s="13"/>
      <c r="G7" s="13"/>
      <c r="H7" s="13"/>
      <c r="I7" s="13"/>
      <c r="J7" s="14">
        <f t="shared" si="0"/>
        <v>0</v>
      </c>
      <c r="K7" s="14">
        <f t="shared" si="0"/>
        <v>0</v>
      </c>
      <c r="L7" s="14">
        <f t="shared" si="0"/>
        <v>0</v>
      </c>
      <c r="M7" s="15">
        <f t="shared" si="0"/>
        <v>0</v>
      </c>
    </row>
    <row r="8" spans="1:18">
      <c r="B8" s="10"/>
      <c r="C8" s="11"/>
      <c r="D8" s="11"/>
      <c r="E8" s="12"/>
      <c r="F8" s="13"/>
      <c r="G8" s="13"/>
      <c r="H8" s="13"/>
      <c r="I8" s="13"/>
      <c r="J8" s="14">
        <f t="shared" si="0"/>
        <v>0</v>
      </c>
      <c r="K8" s="14">
        <f t="shared" si="0"/>
        <v>0</v>
      </c>
      <c r="L8" s="14">
        <f t="shared" si="0"/>
        <v>0</v>
      </c>
      <c r="M8" s="15">
        <f t="shared" si="0"/>
        <v>0</v>
      </c>
    </row>
    <row r="9" spans="1:18" ht="15.75" thickBot="1">
      <c r="B9" s="20"/>
      <c r="C9" s="21"/>
      <c r="D9" s="21"/>
      <c r="E9" s="22"/>
      <c r="F9" s="23"/>
      <c r="G9" s="24"/>
      <c r="H9" s="24"/>
      <c r="I9" s="23"/>
      <c r="J9" s="25">
        <f t="shared" si="0"/>
        <v>0</v>
      </c>
      <c r="K9" s="25">
        <f t="shared" si="0"/>
        <v>0</v>
      </c>
      <c r="L9" s="25">
        <f t="shared" si="0"/>
        <v>0</v>
      </c>
      <c r="M9" s="26">
        <f t="shared" si="0"/>
        <v>0</v>
      </c>
    </row>
    <row r="10" spans="1:18" ht="15.75" thickBot="1">
      <c r="C10" s="27"/>
      <c r="D10" s="27"/>
      <c r="F10" s="27"/>
      <c r="G10" s="27"/>
      <c r="H10" s="27"/>
      <c r="I10" s="27"/>
      <c r="J10" s="27"/>
      <c r="K10" s="27"/>
      <c r="L10" s="27"/>
      <c r="M10" s="27"/>
      <c r="P10" s="43" t="s">
        <v>252</v>
      </c>
    </row>
    <row r="11" spans="1:18">
      <c r="B11" s="1" t="s">
        <v>39</v>
      </c>
      <c r="C11" s="2"/>
      <c r="D11" s="2"/>
      <c r="E11" s="2"/>
      <c r="F11" s="3"/>
      <c r="G11" s="3"/>
      <c r="H11" s="3"/>
      <c r="I11" s="2"/>
      <c r="J11" s="4"/>
      <c r="K11" s="4"/>
      <c r="L11" s="4"/>
      <c r="M11" s="5"/>
      <c r="P11" s="42" t="s">
        <v>253</v>
      </c>
    </row>
    <row r="12" spans="1:18" ht="15.75" thickBot="1">
      <c r="B12" s="161" t="s">
        <v>66</v>
      </c>
      <c r="C12" s="162" t="s">
        <v>67</v>
      </c>
      <c r="D12" s="160" t="s">
        <v>68</v>
      </c>
      <c r="E12" s="163" t="s">
        <v>69</v>
      </c>
      <c r="F12" s="164" t="s">
        <v>70</v>
      </c>
      <c r="G12" s="164"/>
      <c r="H12" s="164"/>
      <c r="I12" s="164"/>
      <c r="J12" s="162" t="s">
        <v>71</v>
      </c>
      <c r="K12" s="162"/>
      <c r="L12" s="162"/>
      <c r="M12" s="168"/>
      <c r="P12" s="41" t="s">
        <v>254</v>
      </c>
    </row>
    <row r="13" spans="1:18">
      <c r="B13" s="161"/>
      <c r="C13" s="162"/>
      <c r="D13" s="160"/>
      <c r="E13" s="163"/>
      <c r="F13" s="154" t="s">
        <v>16</v>
      </c>
      <c r="G13" s="154" t="s">
        <v>17</v>
      </c>
      <c r="H13" s="154" t="s">
        <v>18</v>
      </c>
      <c r="I13" s="154" t="s">
        <v>19</v>
      </c>
      <c r="J13" s="153" t="s">
        <v>16</v>
      </c>
      <c r="K13" s="153" t="s">
        <v>17</v>
      </c>
      <c r="L13" s="153" t="s">
        <v>18</v>
      </c>
      <c r="M13" s="6" t="s">
        <v>19</v>
      </c>
    </row>
    <row r="14" spans="1:18">
      <c r="B14" s="40" t="s">
        <v>255</v>
      </c>
      <c r="C14" s="35" t="s">
        <v>256</v>
      </c>
      <c r="D14" s="11"/>
      <c r="E14" s="12"/>
      <c r="F14" s="39">
        <v>123.752522</v>
      </c>
      <c r="G14" s="39">
        <v>3.5551029999999999</v>
      </c>
      <c r="H14" s="13"/>
      <c r="I14" s="13"/>
      <c r="J14" s="14">
        <f t="shared" ref="J14:M18" si="1">(F14*$Q$4)*$Q$3</f>
        <v>11859.451688304</v>
      </c>
      <c r="K14" s="14">
        <f t="shared" si="1"/>
        <v>340.69263069599998</v>
      </c>
      <c r="L14" s="14">
        <f t="shared" si="1"/>
        <v>0</v>
      </c>
      <c r="M14" s="15">
        <f t="shared" si="1"/>
        <v>0</v>
      </c>
    </row>
    <row r="15" spans="1:18">
      <c r="B15" s="36" t="s">
        <v>257</v>
      </c>
      <c r="C15" s="35" t="s">
        <v>258</v>
      </c>
      <c r="D15" s="11"/>
      <c r="E15" s="12"/>
      <c r="F15" s="39">
        <v>86.652198999999996</v>
      </c>
      <c r="G15" s="39">
        <v>76.610607999999999</v>
      </c>
      <c r="H15" s="13"/>
      <c r="I15" s="13"/>
      <c r="J15" s="14">
        <f t="shared" si="1"/>
        <v>8304.0535345679982</v>
      </c>
      <c r="K15" s="14">
        <f t="shared" si="1"/>
        <v>7341.7477858559996</v>
      </c>
      <c r="L15" s="14">
        <f t="shared" si="1"/>
        <v>0</v>
      </c>
      <c r="M15" s="15">
        <f t="shared" si="1"/>
        <v>0</v>
      </c>
    </row>
    <row r="16" spans="1:18">
      <c r="B16" s="36" t="s">
        <v>259</v>
      </c>
      <c r="C16" s="35" t="s">
        <v>260</v>
      </c>
      <c r="D16" s="11"/>
      <c r="E16" s="12"/>
      <c r="F16" s="39">
        <v>114.316575</v>
      </c>
      <c r="G16" s="39">
        <v>23.328234999999999</v>
      </c>
      <c r="H16" s="39">
        <v>7.8574890000000002</v>
      </c>
      <c r="I16" s="13"/>
      <c r="J16" s="14">
        <f t="shared" si="1"/>
        <v>10955.186015399999</v>
      </c>
      <c r="K16" s="14">
        <f t="shared" si="1"/>
        <v>2235.5914165199997</v>
      </c>
      <c r="L16" s="14">
        <f t="shared" si="1"/>
        <v>752.99888584799999</v>
      </c>
      <c r="M16" s="15">
        <f t="shared" si="1"/>
        <v>0</v>
      </c>
    </row>
    <row r="17" spans="2:13">
      <c r="B17" s="36" t="s">
        <v>261</v>
      </c>
      <c r="C17" s="35" t="s">
        <v>262</v>
      </c>
      <c r="D17" s="11"/>
      <c r="E17" s="12"/>
      <c r="F17" s="39">
        <v>235.89950899999999</v>
      </c>
      <c r="G17" s="39">
        <v>64.430565999999999</v>
      </c>
      <c r="H17" s="39">
        <v>18.151408</v>
      </c>
      <c r="I17" s="13"/>
      <c r="J17" s="14">
        <f t="shared" si="1"/>
        <v>22606.721746487998</v>
      </c>
      <c r="K17" s="14">
        <f t="shared" si="1"/>
        <v>6174.5100009119997</v>
      </c>
      <c r="L17" s="14">
        <f t="shared" si="1"/>
        <v>1739.4857314559999</v>
      </c>
      <c r="M17" s="15">
        <f t="shared" si="1"/>
        <v>0</v>
      </c>
    </row>
    <row r="18" spans="2:13" ht="15.75" thickBot="1">
      <c r="B18" s="20"/>
      <c r="C18" s="21"/>
      <c r="D18" s="21"/>
      <c r="E18" s="22"/>
      <c r="F18" s="23"/>
      <c r="G18" s="24"/>
      <c r="H18" s="24"/>
      <c r="I18" s="23"/>
      <c r="J18" s="25">
        <f t="shared" si="1"/>
        <v>0</v>
      </c>
      <c r="K18" s="25">
        <f t="shared" si="1"/>
        <v>0</v>
      </c>
      <c r="L18" s="25">
        <f t="shared" si="1"/>
        <v>0</v>
      </c>
      <c r="M18" s="26">
        <f t="shared" si="1"/>
        <v>0</v>
      </c>
    </row>
    <row r="19" spans="2:13" ht="15.75" thickBot="1"/>
    <row r="20" spans="2:13">
      <c r="B20" s="1">
        <v>0</v>
      </c>
      <c r="C20" s="2"/>
      <c r="D20" s="2"/>
      <c r="E20" s="2"/>
      <c r="F20" s="3"/>
      <c r="G20" s="3"/>
      <c r="H20" s="3"/>
      <c r="I20" s="2"/>
      <c r="J20" s="4"/>
      <c r="K20" s="4"/>
      <c r="L20" s="4"/>
      <c r="M20" s="5"/>
    </row>
    <row r="21" spans="2:13">
      <c r="B21" s="161" t="s">
        <v>66</v>
      </c>
      <c r="C21" s="162" t="s">
        <v>67</v>
      </c>
      <c r="D21" s="160" t="s">
        <v>68</v>
      </c>
      <c r="E21" s="163" t="s">
        <v>69</v>
      </c>
      <c r="F21" s="164" t="s">
        <v>70</v>
      </c>
      <c r="G21" s="164"/>
      <c r="H21" s="164"/>
      <c r="I21" s="164"/>
      <c r="J21" s="162" t="s">
        <v>71</v>
      </c>
      <c r="K21" s="162"/>
      <c r="L21" s="162"/>
      <c r="M21" s="168"/>
    </row>
    <row r="22" spans="2:13">
      <c r="B22" s="161"/>
      <c r="C22" s="162"/>
      <c r="D22" s="160"/>
      <c r="E22" s="163"/>
      <c r="F22" s="154" t="s">
        <v>16</v>
      </c>
      <c r="G22" s="154" t="s">
        <v>17</v>
      </c>
      <c r="H22" s="154" t="s">
        <v>18</v>
      </c>
      <c r="I22" s="154" t="s">
        <v>19</v>
      </c>
      <c r="J22" s="153" t="s">
        <v>16</v>
      </c>
      <c r="K22" s="153" t="s">
        <v>17</v>
      </c>
      <c r="L22" s="153" t="s">
        <v>18</v>
      </c>
      <c r="M22" s="6" t="s">
        <v>19</v>
      </c>
    </row>
    <row r="23" spans="2:13">
      <c r="B23" s="10"/>
      <c r="C23" s="11"/>
      <c r="D23" s="11"/>
      <c r="E23" s="12"/>
      <c r="F23" s="13"/>
      <c r="G23" s="13"/>
      <c r="H23" s="13"/>
      <c r="I23" s="13"/>
      <c r="J23" s="14">
        <f t="shared" ref="J23:M28" si="2">(F23*$Q$4)*$Q$3</f>
        <v>0</v>
      </c>
      <c r="K23" s="14">
        <f t="shared" si="2"/>
        <v>0</v>
      </c>
      <c r="L23" s="14">
        <f t="shared" si="2"/>
        <v>0</v>
      </c>
      <c r="M23" s="15">
        <f t="shared" si="2"/>
        <v>0</v>
      </c>
    </row>
    <row r="24" spans="2:13">
      <c r="B24" s="10"/>
      <c r="C24" s="11"/>
      <c r="D24" s="11"/>
      <c r="E24" s="12"/>
      <c r="F24" s="13"/>
      <c r="G24" s="13"/>
      <c r="H24" s="13"/>
      <c r="I24" s="13"/>
      <c r="J24" s="14">
        <f t="shared" si="2"/>
        <v>0</v>
      </c>
      <c r="K24" s="14">
        <f t="shared" si="2"/>
        <v>0</v>
      </c>
      <c r="L24" s="14">
        <f t="shared" si="2"/>
        <v>0</v>
      </c>
      <c r="M24" s="15">
        <f t="shared" si="2"/>
        <v>0</v>
      </c>
    </row>
    <row r="25" spans="2:13">
      <c r="B25" s="10"/>
      <c r="C25" s="11"/>
      <c r="D25" s="11"/>
      <c r="E25" s="12"/>
      <c r="F25" s="13"/>
      <c r="G25" s="13"/>
      <c r="H25" s="13"/>
      <c r="I25" s="13"/>
      <c r="J25" s="14">
        <f t="shared" si="2"/>
        <v>0</v>
      </c>
      <c r="K25" s="14">
        <f t="shared" si="2"/>
        <v>0</v>
      </c>
      <c r="L25" s="14">
        <f t="shared" si="2"/>
        <v>0</v>
      </c>
      <c r="M25" s="15">
        <f t="shared" si="2"/>
        <v>0</v>
      </c>
    </row>
    <row r="26" spans="2:13">
      <c r="B26" s="10"/>
      <c r="C26" s="11"/>
      <c r="D26" s="11"/>
      <c r="E26" s="12"/>
      <c r="F26" s="13"/>
      <c r="G26" s="13"/>
      <c r="H26" s="13"/>
      <c r="I26" s="13"/>
      <c r="J26" s="14">
        <f t="shared" si="2"/>
        <v>0</v>
      </c>
      <c r="K26" s="14">
        <f t="shared" si="2"/>
        <v>0</v>
      </c>
      <c r="L26" s="14">
        <f t="shared" si="2"/>
        <v>0</v>
      </c>
      <c r="M26" s="15">
        <f t="shared" si="2"/>
        <v>0</v>
      </c>
    </row>
    <row r="27" spans="2:13">
      <c r="B27" s="10"/>
      <c r="C27" s="11"/>
      <c r="D27" s="11"/>
      <c r="E27" s="12"/>
      <c r="F27" s="13"/>
      <c r="G27" s="13"/>
      <c r="H27" s="13"/>
      <c r="I27" s="13"/>
      <c r="J27" s="14">
        <f t="shared" si="2"/>
        <v>0</v>
      </c>
      <c r="K27" s="14">
        <f t="shared" si="2"/>
        <v>0</v>
      </c>
      <c r="L27" s="14">
        <f t="shared" si="2"/>
        <v>0</v>
      </c>
      <c r="M27" s="15">
        <f t="shared" si="2"/>
        <v>0</v>
      </c>
    </row>
    <row r="28" spans="2:13" ht="15.75" thickBot="1">
      <c r="B28" s="20"/>
      <c r="C28" s="21"/>
      <c r="D28" s="21"/>
      <c r="E28" s="22"/>
      <c r="F28" s="23"/>
      <c r="G28" s="24"/>
      <c r="H28" s="24"/>
      <c r="I28" s="23"/>
      <c r="J28" s="25">
        <f t="shared" si="2"/>
        <v>0</v>
      </c>
      <c r="K28" s="25">
        <f t="shared" si="2"/>
        <v>0</v>
      </c>
      <c r="L28" s="25">
        <f t="shared" si="2"/>
        <v>0</v>
      </c>
      <c r="M28" s="26">
        <f t="shared" si="2"/>
        <v>0</v>
      </c>
    </row>
    <row r="29" spans="2:13" ht="15.75" thickBot="1"/>
    <row r="30" spans="2:13">
      <c r="B30" s="1">
        <v>0</v>
      </c>
      <c r="C30" s="2"/>
      <c r="D30" s="2"/>
      <c r="E30" s="2"/>
      <c r="F30" s="3"/>
      <c r="G30" s="3"/>
      <c r="H30" s="3"/>
      <c r="I30" s="2"/>
      <c r="J30" s="4"/>
      <c r="K30" s="4"/>
      <c r="L30" s="4"/>
      <c r="M30" s="5"/>
    </row>
    <row r="31" spans="2:13">
      <c r="B31" s="161" t="s">
        <v>66</v>
      </c>
      <c r="C31" s="162" t="s">
        <v>67</v>
      </c>
      <c r="D31" s="160" t="s">
        <v>68</v>
      </c>
      <c r="E31" s="163" t="s">
        <v>69</v>
      </c>
      <c r="F31" s="164" t="s">
        <v>70</v>
      </c>
      <c r="G31" s="164"/>
      <c r="H31" s="164"/>
      <c r="I31" s="164"/>
      <c r="J31" s="162" t="s">
        <v>71</v>
      </c>
      <c r="K31" s="162"/>
      <c r="L31" s="162"/>
      <c r="M31" s="168"/>
    </row>
    <row r="32" spans="2:13">
      <c r="B32" s="161"/>
      <c r="C32" s="162"/>
      <c r="D32" s="160"/>
      <c r="E32" s="163"/>
      <c r="F32" s="154" t="s">
        <v>16</v>
      </c>
      <c r="G32" s="154" t="s">
        <v>17</v>
      </c>
      <c r="H32" s="154" t="s">
        <v>18</v>
      </c>
      <c r="I32" s="154" t="s">
        <v>19</v>
      </c>
      <c r="J32" s="153" t="s">
        <v>16</v>
      </c>
      <c r="K32" s="153" t="s">
        <v>17</v>
      </c>
      <c r="L32" s="153" t="s">
        <v>18</v>
      </c>
      <c r="M32" s="6" t="s">
        <v>19</v>
      </c>
    </row>
    <row r="33" spans="2:13">
      <c r="B33" s="10"/>
      <c r="C33" s="11"/>
      <c r="D33" s="11"/>
      <c r="E33" s="12"/>
      <c r="F33" s="13"/>
      <c r="G33" s="13"/>
      <c r="H33" s="13"/>
      <c r="I33" s="13"/>
      <c r="J33" s="14">
        <f t="shared" ref="J33:M38" si="3">(F33*$Q$4)*$Q$3</f>
        <v>0</v>
      </c>
      <c r="K33" s="14">
        <f t="shared" si="3"/>
        <v>0</v>
      </c>
      <c r="L33" s="14">
        <f t="shared" si="3"/>
        <v>0</v>
      </c>
      <c r="M33" s="15">
        <f t="shared" si="3"/>
        <v>0</v>
      </c>
    </row>
    <row r="34" spans="2:13">
      <c r="B34" s="10"/>
      <c r="C34" s="11"/>
      <c r="D34" s="11"/>
      <c r="E34" s="12"/>
      <c r="F34" s="13"/>
      <c r="G34" s="13"/>
      <c r="H34" s="13"/>
      <c r="I34" s="13"/>
      <c r="J34" s="14">
        <f t="shared" si="3"/>
        <v>0</v>
      </c>
      <c r="K34" s="14">
        <f t="shared" si="3"/>
        <v>0</v>
      </c>
      <c r="L34" s="14">
        <f t="shared" si="3"/>
        <v>0</v>
      </c>
      <c r="M34" s="15">
        <f t="shared" si="3"/>
        <v>0</v>
      </c>
    </row>
    <row r="35" spans="2:13">
      <c r="B35" s="10"/>
      <c r="C35" s="11"/>
      <c r="D35" s="11"/>
      <c r="E35" s="12"/>
      <c r="F35" s="13"/>
      <c r="G35" s="13"/>
      <c r="H35" s="13"/>
      <c r="I35" s="13"/>
      <c r="J35" s="14">
        <f t="shared" si="3"/>
        <v>0</v>
      </c>
      <c r="K35" s="14">
        <f t="shared" si="3"/>
        <v>0</v>
      </c>
      <c r="L35" s="14">
        <f t="shared" si="3"/>
        <v>0</v>
      </c>
      <c r="M35" s="15">
        <f t="shared" si="3"/>
        <v>0</v>
      </c>
    </row>
    <row r="36" spans="2:13">
      <c r="B36" s="10"/>
      <c r="C36" s="11"/>
      <c r="D36" s="11"/>
      <c r="E36" s="12"/>
      <c r="F36" s="13"/>
      <c r="G36" s="13"/>
      <c r="H36" s="13"/>
      <c r="I36" s="13"/>
      <c r="J36" s="14">
        <f t="shared" si="3"/>
        <v>0</v>
      </c>
      <c r="K36" s="14">
        <f t="shared" si="3"/>
        <v>0</v>
      </c>
      <c r="L36" s="14">
        <f t="shared" si="3"/>
        <v>0</v>
      </c>
      <c r="M36" s="15">
        <f t="shared" si="3"/>
        <v>0</v>
      </c>
    </row>
    <row r="37" spans="2:13">
      <c r="B37" s="10"/>
      <c r="C37" s="11"/>
      <c r="D37" s="11"/>
      <c r="E37" s="12"/>
      <c r="F37" s="13"/>
      <c r="G37" s="13"/>
      <c r="H37" s="13"/>
      <c r="I37" s="13"/>
      <c r="J37" s="14">
        <f t="shared" si="3"/>
        <v>0</v>
      </c>
      <c r="K37" s="14">
        <f t="shared" si="3"/>
        <v>0</v>
      </c>
      <c r="L37" s="14">
        <f t="shared" si="3"/>
        <v>0</v>
      </c>
      <c r="M37" s="15">
        <f t="shared" si="3"/>
        <v>0</v>
      </c>
    </row>
    <row r="38" spans="2:13" ht="15.75" thickBot="1">
      <c r="B38" s="20"/>
      <c r="C38" s="21"/>
      <c r="D38" s="21"/>
      <c r="E38" s="22"/>
      <c r="F38" s="23"/>
      <c r="G38" s="24"/>
      <c r="H38" s="24"/>
      <c r="I38" s="23"/>
      <c r="J38" s="25">
        <f t="shared" si="3"/>
        <v>0</v>
      </c>
      <c r="K38" s="25">
        <f t="shared" si="3"/>
        <v>0</v>
      </c>
      <c r="L38" s="25">
        <f t="shared" si="3"/>
        <v>0</v>
      </c>
      <c r="M38" s="26">
        <f t="shared" si="3"/>
        <v>0</v>
      </c>
    </row>
    <row r="39" spans="2:13" ht="15.75" thickBot="1"/>
    <row r="40" spans="2:13">
      <c r="B40" s="1">
        <v>0</v>
      </c>
      <c r="C40" s="2"/>
      <c r="D40" s="2"/>
      <c r="E40" s="2"/>
      <c r="F40" s="3"/>
      <c r="G40" s="3"/>
      <c r="H40" s="3"/>
      <c r="I40" s="2"/>
      <c r="J40" s="4"/>
      <c r="K40" s="4"/>
      <c r="L40" s="4"/>
      <c r="M40" s="5"/>
    </row>
    <row r="41" spans="2:13">
      <c r="B41" s="161" t="s">
        <v>66</v>
      </c>
      <c r="C41" s="162" t="s">
        <v>67</v>
      </c>
      <c r="D41" s="160" t="s">
        <v>68</v>
      </c>
      <c r="E41" s="163" t="s">
        <v>69</v>
      </c>
      <c r="F41" s="164" t="s">
        <v>70</v>
      </c>
      <c r="G41" s="164"/>
      <c r="H41" s="164"/>
      <c r="I41" s="164"/>
      <c r="J41" s="162" t="s">
        <v>71</v>
      </c>
      <c r="K41" s="162"/>
      <c r="L41" s="162"/>
      <c r="M41" s="168"/>
    </row>
    <row r="42" spans="2:13">
      <c r="B42" s="161"/>
      <c r="C42" s="162"/>
      <c r="D42" s="160"/>
      <c r="E42" s="163"/>
      <c r="F42" s="154" t="s">
        <v>16</v>
      </c>
      <c r="G42" s="154" t="s">
        <v>17</v>
      </c>
      <c r="H42" s="154" t="s">
        <v>18</v>
      </c>
      <c r="I42" s="154" t="s">
        <v>19</v>
      </c>
      <c r="J42" s="153" t="s">
        <v>16</v>
      </c>
      <c r="K42" s="153" t="s">
        <v>17</v>
      </c>
      <c r="L42" s="153" t="s">
        <v>18</v>
      </c>
      <c r="M42" s="6" t="s">
        <v>19</v>
      </c>
    </row>
    <row r="43" spans="2:13">
      <c r="B43" s="10"/>
      <c r="C43" s="11"/>
      <c r="D43" s="11"/>
      <c r="E43" s="12"/>
      <c r="F43" s="13"/>
      <c r="G43" s="13"/>
      <c r="H43" s="13"/>
      <c r="I43" s="13"/>
      <c r="J43" s="14">
        <f t="shared" ref="J43:M48" si="4">(F43*$Q$4)*$Q$3</f>
        <v>0</v>
      </c>
      <c r="K43" s="14">
        <f t="shared" si="4"/>
        <v>0</v>
      </c>
      <c r="L43" s="14">
        <f t="shared" si="4"/>
        <v>0</v>
      </c>
      <c r="M43" s="15">
        <f t="shared" si="4"/>
        <v>0</v>
      </c>
    </row>
    <row r="44" spans="2:13">
      <c r="B44" s="10"/>
      <c r="C44" s="11"/>
      <c r="D44" s="11"/>
      <c r="E44" s="12"/>
      <c r="F44" s="13"/>
      <c r="G44" s="13"/>
      <c r="H44" s="13"/>
      <c r="I44" s="13"/>
      <c r="J44" s="14">
        <f t="shared" si="4"/>
        <v>0</v>
      </c>
      <c r="K44" s="14">
        <f t="shared" si="4"/>
        <v>0</v>
      </c>
      <c r="L44" s="14">
        <f t="shared" si="4"/>
        <v>0</v>
      </c>
      <c r="M44" s="15">
        <f t="shared" si="4"/>
        <v>0</v>
      </c>
    </row>
    <row r="45" spans="2:13">
      <c r="B45" s="10"/>
      <c r="C45" s="11"/>
      <c r="D45" s="11"/>
      <c r="E45" s="12"/>
      <c r="F45" s="13"/>
      <c r="G45" s="13"/>
      <c r="H45" s="13"/>
      <c r="I45" s="13"/>
      <c r="J45" s="14">
        <f t="shared" si="4"/>
        <v>0</v>
      </c>
      <c r="K45" s="14">
        <f t="shared" si="4"/>
        <v>0</v>
      </c>
      <c r="L45" s="14">
        <f t="shared" si="4"/>
        <v>0</v>
      </c>
      <c r="M45" s="15">
        <f t="shared" si="4"/>
        <v>0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si="4"/>
        <v>0</v>
      </c>
      <c r="K46" s="14">
        <f t="shared" si="4"/>
        <v>0</v>
      </c>
      <c r="L46" s="14">
        <f t="shared" si="4"/>
        <v>0</v>
      </c>
      <c r="M46" s="15">
        <f t="shared" si="4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4"/>
        <v>0</v>
      </c>
      <c r="K47" s="14">
        <f t="shared" si="4"/>
        <v>0</v>
      </c>
      <c r="L47" s="14">
        <f t="shared" si="4"/>
        <v>0</v>
      </c>
      <c r="M47" s="15">
        <f t="shared" si="4"/>
        <v>0</v>
      </c>
    </row>
    <row r="48" spans="2:13" ht="15.75" thickBot="1">
      <c r="B48" s="20"/>
      <c r="C48" s="21"/>
      <c r="D48" s="21"/>
      <c r="E48" s="22"/>
      <c r="F48" s="23"/>
      <c r="G48" s="24"/>
      <c r="H48" s="24"/>
      <c r="I48" s="23"/>
      <c r="J48" s="25">
        <f t="shared" si="4"/>
        <v>0</v>
      </c>
      <c r="K48" s="25">
        <f t="shared" si="4"/>
        <v>0</v>
      </c>
      <c r="L48" s="25">
        <f t="shared" si="4"/>
        <v>0</v>
      </c>
      <c r="M48" s="26">
        <f t="shared" si="4"/>
        <v>0</v>
      </c>
    </row>
    <row r="49" spans="2:13" ht="15.75" thickBot="1"/>
    <row r="50" spans="2:13">
      <c r="B50" s="1">
        <v>0</v>
      </c>
      <c r="C50" s="2"/>
      <c r="D50" s="2"/>
      <c r="E50" s="2"/>
      <c r="F50" s="3"/>
      <c r="G50" s="3"/>
      <c r="H50" s="3"/>
      <c r="I50" s="2"/>
      <c r="J50" s="4"/>
      <c r="K50" s="4"/>
      <c r="L50" s="4"/>
      <c r="M50" s="5"/>
    </row>
    <row r="51" spans="2:13">
      <c r="B51" s="161" t="s">
        <v>66</v>
      </c>
      <c r="C51" s="162" t="s">
        <v>67</v>
      </c>
      <c r="D51" s="160" t="s">
        <v>68</v>
      </c>
      <c r="E51" s="163" t="s">
        <v>69</v>
      </c>
      <c r="F51" s="164" t="s">
        <v>70</v>
      </c>
      <c r="G51" s="164"/>
      <c r="H51" s="164"/>
      <c r="I51" s="164"/>
      <c r="J51" s="162" t="s">
        <v>71</v>
      </c>
      <c r="K51" s="162"/>
      <c r="L51" s="162"/>
      <c r="M51" s="168"/>
    </row>
    <row r="52" spans="2:13">
      <c r="B52" s="161"/>
      <c r="C52" s="162"/>
      <c r="D52" s="160"/>
      <c r="E52" s="163"/>
      <c r="F52" s="154" t="s">
        <v>16</v>
      </c>
      <c r="G52" s="154" t="s">
        <v>17</v>
      </c>
      <c r="H52" s="154" t="s">
        <v>18</v>
      </c>
      <c r="I52" s="154" t="s">
        <v>19</v>
      </c>
      <c r="J52" s="153" t="s">
        <v>16</v>
      </c>
      <c r="K52" s="153" t="s">
        <v>17</v>
      </c>
      <c r="L52" s="153" t="s">
        <v>18</v>
      </c>
      <c r="M52" s="6" t="s">
        <v>19</v>
      </c>
    </row>
    <row r="53" spans="2:13">
      <c r="B53" s="10"/>
      <c r="C53" s="11"/>
      <c r="D53" s="11"/>
      <c r="E53" s="12"/>
      <c r="F53" s="13"/>
      <c r="G53" s="13"/>
      <c r="H53" s="13"/>
      <c r="I53" s="13"/>
      <c r="J53" s="14">
        <f t="shared" ref="J53:M58" si="5">(F53*$Q$4)*$Q$3</f>
        <v>0</v>
      </c>
      <c r="K53" s="14">
        <f t="shared" si="5"/>
        <v>0</v>
      </c>
      <c r="L53" s="14">
        <f t="shared" si="5"/>
        <v>0</v>
      </c>
      <c r="M53" s="15">
        <f t="shared" si="5"/>
        <v>0</v>
      </c>
    </row>
    <row r="54" spans="2:13">
      <c r="B54" s="10"/>
      <c r="C54" s="11"/>
      <c r="D54" s="11"/>
      <c r="E54" s="12"/>
      <c r="F54" s="13"/>
      <c r="G54" s="13"/>
      <c r="H54" s="13"/>
      <c r="I54" s="13"/>
      <c r="J54" s="14">
        <f t="shared" si="5"/>
        <v>0</v>
      </c>
      <c r="K54" s="14">
        <f t="shared" si="5"/>
        <v>0</v>
      </c>
      <c r="L54" s="14">
        <f t="shared" si="5"/>
        <v>0</v>
      </c>
      <c r="M54" s="15">
        <f t="shared" si="5"/>
        <v>0</v>
      </c>
    </row>
    <row r="55" spans="2:13">
      <c r="B55" s="10"/>
      <c r="C55" s="11"/>
      <c r="D55" s="11"/>
      <c r="E55" s="12"/>
      <c r="F55" s="13"/>
      <c r="G55" s="13"/>
      <c r="H55" s="13"/>
      <c r="I55" s="13"/>
      <c r="J55" s="14">
        <f t="shared" si="5"/>
        <v>0</v>
      </c>
      <c r="K55" s="14">
        <f t="shared" si="5"/>
        <v>0</v>
      </c>
      <c r="L55" s="14">
        <f t="shared" si="5"/>
        <v>0</v>
      </c>
      <c r="M55" s="15">
        <f t="shared" si="5"/>
        <v>0</v>
      </c>
    </row>
    <row r="56" spans="2:13">
      <c r="B56" s="10"/>
      <c r="C56" s="11"/>
      <c r="D56" s="11"/>
      <c r="E56" s="12"/>
      <c r="F56" s="13"/>
      <c r="G56" s="13"/>
      <c r="H56" s="13"/>
      <c r="I56" s="13"/>
      <c r="J56" s="14">
        <f t="shared" si="5"/>
        <v>0</v>
      </c>
      <c r="K56" s="14">
        <f t="shared" si="5"/>
        <v>0</v>
      </c>
      <c r="L56" s="14">
        <f t="shared" si="5"/>
        <v>0</v>
      </c>
      <c r="M56" s="15">
        <f t="shared" si="5"/>
        <v>0</v>
      </c>
    </row>
    <row r="57" spans="2:13">
      <c r="B57" s="10"/>
      <c r="C57" s="11"/>
      <c r="D57" s="11"/>
      <c r="E57" s="12"/>
      <c r="F57" s="13"/>
      <c r="G57" s="13"/>
      <c r="H57" s="13"/>
      <c r="I57" s="13"/>
      <c r="J57" s="14">
        <f t="shared" si="5"/>
        <v>0</v>
      </c>
      <c r="K57" s="14">
        <f t="shared" si="5"/>
        <v>0</v>
      </c>
      <c r="L57" s="14">
        <f t="shared" si="5"/>
        <v>0</v>
      </c>
      <c r="M57" s="15">
        <f t="shared" si="5"/>
        <v>0</v>
      </c>
    </row>
    <row r="58" spans="2:13" ht="15.75" thickBot="1">
      <c r="B58" s="20"/>
      <c r="C58" s="21"/>
      <c r="D58" s="21"/>
      <c r="E58" s="22"/>
      <c r="F58" s="23"/>
      <c r="G58" s="24"/>
      <c r="H58" s="24"/>
      <c r="I58" s="23"/>
      <c r="J58" s="25">
        <f t="shared" si="5"/>
        <v>0</v>
      </c>
      <c r="K58" s="25">
        <f t="shared" si="5"/>
        <v>0</v>
      </c>
      <c r="L58" s="25">
        <f t="shared" si="5"/>
        <v>0</v>
      </c>
      <c r="M58" s="26">
        <f t="shared" si="5"/>
        <v>0</v>
      </c>
    </row>
  </sheetData>
  <mergeCells count="37">
    <mergeCell ref="J51:M51"/>
    <mergeCell ref="B41:B42"/>
    <mergeCell ref="C41:C42"/>
    <mergeCell ref="D41:D42"/>
    <mergeCell ref="E41:E42"/>
    <mergeCell ref="F41:I41"/>
    <mergeCell ref="J41:M41"/>
    <mergeCell ref="B51:B52"/>
    <mergeCell ref="C51:C52"/>
    <mergeCell ref="D51:D52"/>
    <mergeCell ref="E51:E52"/>
    <mergeCell ref="F51:I51"/>
    <mergeCell ref="J31:M31"/>
    <mergeCell ref="B21:B22"/>
    <mergeCell ref="C21:C22"/>
    <mergeCell ref="D21:D22"/>
    <mergeCell ref="E21:E22"/>
    <mergeCell ref="F21:I21"/>
    <mergeCell ref="J21:M21"/>
    <mergeCell ref="B31:B32"/>
    <mergeCell ref="C31:C32"/>
    <mergeCell ref="D31:D32"/>
    <mergeCell ref="E31:E32"/>
    <mergeCell ref="F31:I31"/>
    <mergeCell ref="P2:R2"/>
    <mergeCell ref="B12:B13"/>
    <mergeCell ref="C12:C13"/>
    <mergeCell ref="D12:D13"/>
    <mergeCell ref="E12:E13"/>
    <mergeCell ref="F12:I12"/>
    <mergeCell ref="J12:M12"/>
    <mergeCell ref="B2:B3"/>
    <mergeCell ref="C2:C3"/>
    <mergeCell ref="D2:D3"/>
    <mergeCell ref="E2:E3"/>
    <mergeCell ref="F2:I2"/>
    <mergeCell ref="J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5C1F4-82CA-406A-B650-38407CF25564}">
  <dimension ref="A1:B9"/>
  <sheetViews>
    <sheetView tabSelected="1" workbookViewId="0">
      <selection activeCell="B1" sqref="B1"/>
    </sheetView>
  </sheetViews>
  <sheetFormatPr defaultRowHeight="12.75"/>
  <cols>
    <col min="1" max="16384" width="9.140625" style="124"/>
  </cols>
  <sheetData>
    <row r="1" spans="1:2">
      <c r="A1" s="124" t="s">
        <v>6</v>
      </c>
      <c r="B1" s="124" t="s">
        <v>7</v>
      </c>
    </row>
    <row r="3" spans="1:2">
      <c r="B3" s="124" t="s">
        <v>8</v>
      </c>
    </row>
    <row r="4" spans="1:2">
      <c r="A4" s="124" t="s">
        <v>9</v>
      </c>
      <c r="B4" s="124" t="str" cm="1">
        <f t="array" ref="B4:B9">IF(B1=Hidden_Dropdowns!D1,Hidden_Dropdowns!D2:D7,IF(B1=Hidden_Dropdowns!E1,Hidden_Dropdowns!E2:E7,IF(B1=Hidden_Dropdowns!F1,Hidden_Dropdowns!F2:F7,IF(B1=Hidden_Dropdowns!G1,Hidden_Dropdowns!G2:G7,IF(B1=Hidden_Dropdowns!H1,Hidden_Dropdowns!H2:H7,IF(B1=Hidden_Dropdowns!I1,Hidden_Dropdowns!I2:I7,IF(B1=Hidden_Dropdowns!J1,Hidden_Dropdowns!J2:J7,IF(B1=Hidden_Dropdowns!K1,Hidden_Dropdowns!K2:K7,IF(B1=Hidden_Dropdowns!L1,Hidden_Dropdowns!L2:L7,IF(B1=Hidden_Dropdowns!M1,Hidden_Dropdowns!M2:M7,IF(B1=Hidden_Dropdowns!N1,Hidden_Dropdowns!N2:N7,IF(B1=Hidden_Dropdowns!O1,Hidden_Dropdowns!O2:O7,IF(B1=Hidden_Dropdowns!P1,Hidden_Dropdowns!P2:P7,IF(B1=Hidden_Dropdowns!Q1,Hidden_Dropdowns!Q2:Q7,IF(B1=Hidden_Dropdowns!R1,Hidden_Dropdowns!R2:R7,IF(B1=Hidden_Dropdowns!S1,Hidden_Dropdowns!S2:S7,IF(B1=Hidden_Dropdowns!T1,Hidden_Dropdowns!T2:T7,IF(B1=Hidden_Dropdowns!U1,Hidden_Dropdowns!U2:U7,IF(B1=Hidden_Dropdowns!V1,Hidden_Dropdowns!V2:V7,0)))))))))))))))))))</f>
        <v>Alachua</v>
      </c>
    </row>
    <row r="5" spans="1:2">
      <c r="A5" s="124" t="s">
        <v>10</v>
      </c>
      <c r="B5" s="124" t="str">
        <v>Lake</v>
      </c>
    </row>
    <row r="6" spans="1:2">
      <c r="A6" s="124" t="s">
        <v>11</v>
      </c>
      <c r="B6" s="124" t="str">
        <v>Marion</v>
      </c>
    </row>
    <row r="7" spans="1:2">
      <c r="A7" s="124" t="s">
        <v>12</v>
      </c>
      <c r="B7" s="124" t="str">
        <v>Putnam</v>
      </c>
    </row>
    <row r="8" spans="1:2">
      <c r="A8" s="124" t="s">
        <v>13</v>
      </c>
      <c r="B8" s="124" t="str">
        <v>Sumter</v>
      </c>
    </row>
    <row r="9" spans="1:2">
      <c r="A9" s="124" t="s">
        <v>14</v>
      </c>
      <c r="B9" s="124" t="str">
        <v>-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99229C-95E6-4F91-BB0D-4CDEAB13BB7C}">
          <x14:formula1>
            <xm:f>Hidden_Dropdowns!$A$1:$A$19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D0547-E6A4-4974-BB11-57EBCE945A2C}">
  <dimension ref="A1:E8"/>
  <sheetViews>
    <sheetView workbookViewId="0">
      <selection activeCell="B3" sqref="B3"/>
    </sheetView>
  </sheetViews>
  <sheetFormatPr defaultRowHeight="15"/>
  <cols>
    <col min="1" max="1" width="33.5703125" bestFit="1" customWidth="1"/>
    <col min="2" max="2" width="9" customWidth="1"/>
  </cols>
  <sheetData>
    <row r="1" spans="1:5">
      <c r="A1" t="str">
        <f>'Basin Selection'!B1</f>
        <v>Silver Springs</v>
      </c>
    </row>
    <row r="2" spans="1:5">
      <c r="A2" t="s">
        <v>15</v>
      </c>
      <c r="B2" t="s">
        <v>16</v>
      </c>
      <c r="C2" t="s">
        <v>17</v>
      </c>
      <c r="D2" t="s">
        <v>18</v>
      </c>
      <c r="E2" t="s">
        <v>19</v>
      </c>
    </row>
    <row r="3" spans="1:5">
      <c r="A3" t="str">
        <f>'Basin Selection'!B4</f>
        <v>Alachua</v>
      </c>
      <c r="B3" cm="1">
        <f t="array" ref="B3">INDEX('Loading Summary'!C:C,MATCH(1,('4d - UTF - Golf Courses'!$A3='Loading Summary'!$B:$B)*('4d - UTF - Golf Courses'!$A$1='Loading Summary'!$A:$A),0))</f>
        <v>0</v>
      </c>
      <c r="C3" cm="1">
        <f t="array" ref="C3">INDEX('Loading Summary'!D:D,MATCH(1,('4d - UTF - Golf Courses'!$A3='Loading Summary'!$B:$B)*('4d - UTF - Golf Courses'!$A$1='Loading Summary'!$A:$A),0))</f>
        <v>0</v>
      </c>
      <c r="D3" cm="1">
        <f t="array" ref="D3">INDEX('Loading Summary'!E:E,MATCH(1,('4d - UTF - Golf Courses'!$A3='Loading Summary'!$B:$B)*('4d - UTF - Golf Courses'!$A$1='Loading Summary'!$A:$A),0))</f>
        <v>0</v>
      </c>
      <c r="E3" cm="1">
        <f t="array" ref="E3">INDEX('Loading Summary'!F:F,MATCH(1,('4d - UTF - Golf Courses'!$A3='Loading Summary'!$B:$B)*('4d - UTF - Golf Courses'!$A$1='Loading Summary'!$A:$A),0))</f>
        <v>0</v>
      </c>
    </row>
    <row r="4" spans="1:5">
      <c r="A4" t="str">
        <f>'Basin Selection'!B5</f>
        <v>Lake</v>
      </c>
      <c r="B4" cm="1">
        <f t="array" ref="B4">INDEX('Loading Summary'!C:C,MATCH(1,('4d - UTF - Golf Courses'!$A4='Loading Summary'!$B:$B)*('4d - UTF - Golf Courses'!$A$1='Loading Summary'!$A:$A),0))</f>
        <v>7957.2184559999996</v>
      </c>
      <c r="C4" cm="1">
        <f t="array" ref="C4">INDEX('Loading Summary'!D:D,MATCH(1,('4d - UTF - Golf Courses'!$A4='Loading Summary'!$B:$B)*('4d - UTF - Golf Courses'!$A$1='Loading Summary'!$A:$A),0))</f>
        <v>41954.674607999885</v>
      </c>
      <c r="D4" cm="1">
        <f t="array" ref="D4">INDEX('Loading Summary'!E:E,MATCH(1,('4d - UTF - Golf Courses'!$A4='Loading Summary'!$B:$B)*('4d - UTF - Golf Courses'!$A$1='Loading Summary'!$A:$A),0))</f>
        <v>23110.940952000001</v>
      </c>
      <c r="E4" cm="1">
        <f t="array" ref="E4">INDEX('Loading Summary'!F:F,MATCH(1,('4d - UTF - Golf Courses'!$A4='Loading Summary'!$B:$B)*('4d - UTF - Golf Courses'!$A$1='Loading Summary'!$A:$A),0))</f>
        <v>0</v>
      </c>
    </row>
    <row r="5" spans="1:5">
      <c r="A5" t="str">
        <f>'Basin Selection'!B6</f>
        <v>Marion</v>
      </c>
      <c r="B5" cm="1">
        <f t="array" ref="B5">INDEX('Loading Summary'!C:C,MATCH(1,('4d - UTF - Golf Courses'!$A5='Loading Summary'!$B:$B)*('4d - UTF - Golf Courses'!$A$1='Loading Summary'!$A:$A),0))</f>
        <v>83205.729999905016</v>
      </c>
      <c r="C5" cm="1">
        <f t="array" ref="C5">INDEX('Loading Summary'!D:D,MATCH(1,('4d - UTF - Golf Courses'!$A5='Loading Summary'!$B:$B)*('4d - UTF - Golf Courses'!$A$1='Loading Summary'!$A:$A),0))</f>
        <v>161112.57869609472</v>
      </c>
      <c r="D5" cm="1">
        <f t="array" ref="D5">INDEX('Loading Summary'!E:E,MATCH(1,('4d - UTF - Golf Courses'!$A5='Loading Summary'!$B:$B)*('4d - UTF - Golf Courses'!$A$1='Loading Summary'!$A:$A),0))</f>
        <v>2259.8143919999902</v>
      </c>
      <c r="E5" cm="1">
        <f t="array" ref="E5">INDEX('Loading Summary'!F:F,MATCH(1,('4d - UTF - Golf Courses'!$A5='Loading Summary'!$B:$B)*('4d - UTF - Golf Courses'!$A$1='Loading Summary'!$A:$A),0))</f>
        <v>7926.0730559999902</v>
      </c>
    </row>
    <row r="6" spans="1:5">
      <c r="A6" t="str">
        <f>'Basin Selection'!B7</f>
        <v>Putnam</v>
      </c>
      <c r="B6" cm="1">
        <f t="array" ref="B6">INDEX('Loading Summary'!C:C,MATCH(1,('4d - UTF - Golf Courses'!$A6='Loading Summary'!$B:$B)*('4d - UTF - Golf Courses'!$A$1='Loading Summary'!$A:$A),0))</f>
        <v>0</v>
      </c>
      <c r="C6" cm="1">
        <f t="array" ref="C6">INDEX('Loading Summary'!D:D,MATCH(1,('4d - UTF - Golf Courses'!$A6='Loading Summary'!$B:$B)*('4d - UTF - Golf Courses'!$A$1='Loading Summary'!$A:$A),0))</f>
        <v>0</v>
      </c>
      <c r="D6" cm="1">
        <f t="array" ref="D6">INDEX('Loading Summary'!E:E,MATCH(1,('4d - UTF - Golf Courses'!$A6='Loading Summary'!$B:$B)*('4d - UTF - Golf Courses'!$A$1='Loading Summary'!$A:$A),0))</f>
        <v>0</v>
      </c>
      <c r="E6" cm="1">
        <f t="array" ref="E6">INDEX('Loading Summary'!F:F,MATCH(1,('4d - UTF - Golf Courses'!$A6='Loading Summary'!$B:$B)*('4d - UTF - Golf Courses'!$A$1='Loading Summary'!$A:$A),0))</f>
        <v>0</v>
      </c>
    </row>
    <row r="7" spans="1:5">
      <c r="A7" t="str">
        <f>'Basin Selection'!B8</f>
        <v>Sumter</v>
      </c>
      <c r="B7" cm="1">
        <f t="array" ref="B7">INDEX('Loading Summary'!C:C,MATCH(1,('4d - UTF - Golf Courses'!$A7='Loading Summary'!$B:$B)*('4d - UTF - Golf Courses'!$A$1='Loading Summary'!$A:$A),0))</f>
        <v>66856.332311999897</v>
      </c>
      <c r="C7" cm="1">
        <f t="array" ref="C7">INDEX('Loading Summary'!D:D,MATCH(1,('4d - UTF - Golf Courses'!$A7='Loading Summary'!$B:$B)*('4d - UTF - Golf Courses'!$A$1='Loading Summary'!$A:$A),0))</f>
        <v>214312.35988799977</v>
      </c>
      <c r="D7" cm="1">
        <f t="array" ref="D7">INDEX('Loading Summary'!E:E,MATCH(1,('4d - UTF - Golf Courses'!$A7='Loading Summary'!$B:$B)*('4d - UTF - Golf Courses'!$A$1='Loading Summary'!$A:$A),0))</f>
        <v>64548.314423999793</v>
      </c>
      <c r="E7" cm="1">
        <f t="array" ref="E7">INDEX('Loading Summary'!F:F,MATCH(1,('4d - UTF - Golf Courses'!$A7='Loading Summary'!$B:$B)*('4d - UTF - Golf Courses'!$A$1='Loading Summary'!$A:$A),0))</f>
        <v>0</v>
      </c>
    </row>
    <row r="8" spans="1:5">
      <c r="A8" t="str">
        <f>'Basin Selection'!B9</f>
        <v>-</v>
      </c>
      <c r="B8" t="e" cm="1">
        <f t="array" ref="B8">INDEX('Loading Summary'!C:C,MATCH(1,('4d - UTF - Golf Courses'!$A8='Loading Summary'!$B:$B)*('4d - UTF - Golf Courses'!$A$1='Loading Summary'!$A:$A),0))</f>
        <v>#N/A</v>
      </c>
      <c r="C8" t="e" cm="1">
        <f t="array" ref="C8">INDEX('Loading Summary'!D:D,MATCH(1,('4d - UTF - Golf Courses'!$A8='Loading Summary'!$B:$B)*('4d - UTF - Golf Courses'!$A$1='Loading Summary'!$A:$A),0))</f>
        <v>#N/A</v>
      </c>
      <c r="D8" t="e" cm="1">
        <f t="array" ref="D8">INDEX('Loading Summary'!E:E,MATCH(1,('4d - UTF - Golf Courses'!$A8='Loading Summary'!$B:$B)*('4d - UTF - Golf Courses'!$A$1='Loading Summary'!$A:$A),0))</f>
        <v>#N/A</v>
      </c>
      <c r="E8" t="e" cm="1">
        <f t="array" ref="E8">INDEX('Loading Summary'!F:F,MATCH(1,('4d - UTF - Golf Courses'!$A8='Loading Summary'!$B:$B)*('4d - UTF - Golf Courses'!$A$1='Loading Summary'!$A:$A),0))</f>
        <v>#N/A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D297A-72E7-4A21-BADD-0D90286E7C7A}">
  <dimension ref="A1:V19"/>
  <sheetViews>
    <sheetView workbookViewId="0">
      <selection activeCell="D2" sqref="D2:D3"/>
    </sheetView>
  </sheetViews>
  <sheetFormatPr defaultRowHeight="12.75"/>
  <cols>
    <col min="1" max="16384" width="9.140625" style="124"/>
  </cols>
  <sheetData>
    <row r="1" spans="1:22">
      <c r="A1" s="124" t="s">
        <v>20</v>
      </c>
      <c r="D1" s="124" t="s">
        <v>20</v>
      </c>
      <c r="E1" s="124" t="s">
        <v>21</v>
      </c>
      <c r="F1" s="124" t="s">
        <v>22</v>
      </c>
      <c r="G1" s="124" t="s">
        <v>23</v>
      </c>
      <c r="H1" s="124" t="s">
        <v>24</v>
      </c>
      <c r="I1" s="124" t="s">
        <v>25</v>
      </c>
      <c r="J1" s="124" t="s">
        <v>26</v>
      </c>
      <c r="K1" s="124" t="s">
        <v>27</v>
      </c>
      <c r="L1" s="124" t="s">
        <v>28</v>
      </c>
      <c r="M1" s="124" t="s">
        <v>29</v>
      </c>
      <c r="N1" s="124" t="s">
        <v>30</v>
      </c>
      <c r="O1" s="124" t="s">
        <v>31</v>
      </c>
      <c r="P1" s="124" t="s">
        <v>32</v>
      </c>
      <c r="Q1" s="124" t="s">
        <v>7</v>
      </c>
      <c r="R1" s="124" t="s">
        <v>33</v>
      </c>
      <c r="S1" s="124" t="s">
        <v>34</v>
      </c>
      <c r="T1" s="124" t="s">
        <v>35</v>
      </c>
      <c r="U1" s="124" t="s">
        <v>36</v>
      </c>
      <c r="V1" s="124" t="s">
        <v>37</v>
      </c>
    </row>
    <row r="2" spans="1:22">
      <c r="A2" s="124" t="s">
        <v>21</v>
      </c>
      <c r="D2" s="124" t="s">
        <v>38</v>
      </c>
      <c r="E2" s="124" t="s">
        <v>39</v>
      </c>
      <c r="F2" s="124" t="s">
        <v>40</v>
      </c>
      <c r="G2" s="124" t="s">
        <v>41</v>
      </c>
      <c r="H2" s="124" t="s">
        <v>42</v>
      </c>
      <c r="I2" s="124" t="s">
        <v>43</v>
      </c>
      <c r="J2" s="124" t="s">
        <v>38</v>
      </c>
      <c r="K2" s="124" t="s">
        <v>40</v>
      </c>
      <c r="L2" s="124" t="s">
        <v>41</v>
      </c>
      <c r="M2" s="124" t="s">
        <v>44</v>
      </c>
      <c r="N2" s="124" t="s">
        <v>38</v>
      </c>
      <c r="O2" s="124" t="s">
        <v>45</v>
      </c>
      <c r="P2" s="124" t="s">
        <v>46</v>
      </c>
      <c r="Q2" s="124" t="s">
        <v>40</v>
      </c>
      <c r="R2" s="124" t="s">
        <v>43</v>
      </c>
      <c r="S2" s="124" t="s">
        <v>47</v>
      </c>
      <c r="T2" s="124" t="s">
        <v>48</v>
      </c>
      <c r="U2" s="124" t="s">
        <v>49</v>
      </c>
      <c r="V2" s="124" t="s">
        <v>50</v>
      </c>
    </row>
    <row r="3" spans="1:22">
      <c r="A3" s="124" t="s">
        <v>22</v>
      </c>
      <c r="D3" s="124" t="s">
        <v>49</v>
      </c>
      <c r="E3" s="124" t="s">
        <v>51</v>
      </c>
      <c r="F3" s="124" t="s">
        <v>41</v>
      </c>
      <c r="G3" s="124" t="s">
        <v>45</v>
      </c>
      <c r="H3" s="124" t="s">
        <v>52</v>
      </c>
      <c r="I3" s="124" t="s">
        <v>53</v>
      </c>
      <c r="J3" s="124" t="s">
        <v>49</v>
      </c>
      <c r="K3" s="124" t="s">
        <v>41</v>
      </c>
      <c r="L3" s="124" t="s">
        <v>54</v>
      </c>
      <c r="M3" s="124" t="s">
        <v>51</v>
      </c>
      <c r="N3" s="124" t="s">
        <v>46</v>
      </c>
      <c r="O3" s="124" t="s">
        <v>55</v>
      </c>
      <c r="P3" s="124" t="s">
        <v>56</v>
      </c>
      <c r="Q3" s="124" t="s">
        <v>43</v>
      </c>
      <c r="R3" s="124" t="s">
        <v>39</v>
      </c>
      <c r="S3" s="124" t="s">
        <v>55</v>
      </c>
      <c r="T3" s="124" t="s">
        <v>47</v>
      </c>
      <c r="U3" s="124" t="s">
        <v>57</v>
      </c>
      <c r="V3" s="124" t="s">
        <v>43</v>
      </c>
    </row>
    <row r="4" spans="1:22">
      <c r="A4" s="124" t="s">
        <v>23</v>
      </c>
      <c r="D4" s="124" t="s">
        <v>51</v>
      </c>
      <c r="E4" s="124" t="s">
        <v>51</v>
      </c>
      <c r="F4" s="124" t="s">
        <v>52</v>
      </c>
      <c r="G4" s="124" t="s">
        <v>58</v>
      </c>
      <c r="H4" s="124" t="s">
        <v>46</v>
      </c>
      <c r="I4" s="124" t="s">
        <v>39</v>
      </c>
      <c r="J4" s="124" t="s">
        <v>51</v>
      </c>
      <c r="K4" s="124" t="s">
        <v>51</v>
      </c>
      <c r="L4" s="124" t="s">
        <v>59</v>
      </c>
      <c r="M4" s="124" t="s">
        <v>51</v>
      </c>
      <c r="N4" s="124" t="s">
        <v>56</v>
      </c>
      <c r="O4" s="124" t="s">
        <v>51</v>
      </c>
      <c r="P4" s="124" t="s">
        <v>51</v>
      </c>
      <c r="Q4" s="124" t="s">
        <v>56</v>
      </c>
      <c r="R4" s="124" t="s">
        <v>51</v>
      </c>
      <c r="S4" s="124" t="s">
        <v>51</v>
      </c>
      <c r="T4" s="124" t="s">
        <v>60</v>
      </c>
      <c r="U4" s="124" t="s">
        <v>51</v>
      </c>
      <c r="V4" s="124" t="s">
        <v>53</v>
      </c>
    </row>
    <row r="5" spans="1:22">
      <c r="A5" s="124" t="s">
        <v>24</v>
      </c>
      <c r="D5" s="124" t="s">
        <v>51</v>
      </c>
      <c r="E5" s="124" t="s">
        <v>51</v>
      </c>
      <c r="F5" s="124" t="s">
        <v>46</v>
      </c>
      <c r="G5" s="124" t="s">
        <v>55</v>
      </c>
      <c r="H5" s="124" t="s">
        <v>51</v>
      </c>
      <c r="I5" s="124" t="s">
        <v>51</v>
      </c>
      <c r="J5" s="124" t="s">
        <v>51</v>
      </c>
      <c r="K5" s="124" t="s">
        <v>51</v>
      </c>
      <c r="L5" s="124" t="s">
        <v>51</v>
      </c>
      <c r="M5" s="124" t="s">
        <v>51</v>
      </c>
      <c r="N5" s="124" t="s">
        <v>51</v>
      </c>
      <c r="O5" s="124" t="s">
        <v>51</v>
      </c>
      <c r="P5" s="124" t="s">
        <v>51</v>
      </c>
      <c r="Q5" s="124" t="s">
        <v>61</v>
      </c>
      <c r="R5" s="124" t="s">
        <v>51</v>
      </c>
      <c r="S5" s="124" t="s">
        <v>51</v>
      </c>
      <c r="T5" s="124" t="s">
        <v>62</v>
      </c>
      <c r="U5" s="124" t="s">
        <v>51</v>
      </c>
      <c r="V5" s="124" t="s">
        <v>51</v>
      </c>
    </row>
    <row r="6" spans="1:22">
      <c r="A6" s="124" t="s">
        <v>25</v>
      </c>
      <c r="D6" s="124" t="s">
        <v>51</v>
      </c>
      <c r="E6" s="124" t="s">
        <v>51</v>
      </c>
      <c r="F6" s="124" t="s">
        <v>59</v>
      </c>
      <c r="G6" s="124" t="s">
        <v>54</v>
      </c>
      <c r="H6" s="124" t="s">
        <v>51</v>
      </c>
      <c r="I6" s="124" t="s">
        <v>51</v>
      </c>
      <c r="J6" s="124" t="s">
        <v>51</v>
      </c>
      <c r="K6" s="124" t="s">
        <v>51</v>
      </c>
      <c r="L6" s="124" t="s">
        <v>51</v>
      </c>
      <c r="M6" s="124" t="s">
        <v>51</v>
      </c>
      <c r="N6" s="124" t="s">
        <v>51</v>
      </c>
      <c r="O6" s="124" t="s">
        <v>51</v>
      </c>
      <c r="Q6" s="124" t="s">
        <v>63</v>
      </c>
      <c r="R6" s="124" t="s">
        <v>51</v>
      </c>
      <c r="S6" s="124" t="s">
        <v>51</v>
      </c>
      <c r="T6" s="124" t="s">
        <v>51</v>
      </c>
      <c r="U6" s="124" t="s">
        <v>51</v>
      </c>
      <c r="V6" s="124" t="s">
        <v>51</v>
      </c>
    </row>
    <row r="7" spans="1:22">
      <c r="A7" s="124" t="s">
        <v>26</v>
      </c>
      <c r="D7" s="124" t="s">
        <v>51</v>
      </c>
      <c r="E7" s="124" t="s">
        <v>51</v>
      </c>
      <c r="F7" s="124" t="s">
        <v>51</v>
      </c>
      <c r="G7" s="124" t="s">
        <v>64</v>
      </c>
      <c r="H7" s="124" t="s">
        <v>51</v>
      </c>
      <c r="I7" s="124" t="s">
        <v>51</v>
      </c>
      <c r="J7" s="124" t="s">
        <v>51</v>
      </c>
      <c r="K7" s="124" t="s">
        <v>51</v>
      </c>
      <c r="L7" s="124" t="s">
        <v>51</v>
      </c>
      <c r="M7" s="124" t="s">
        <v>51</v>
      </c>
      <c r="O7" s="124" t="s">
        <v>51</v>
      </c>
      <c r="Q7" s="124" t="s">
        <v>51</v>
      </c>
      <c r="R7" s="124" t="s">
        <v>51</v>
      </c>
      <c r="S7" s="124" t="s">
        <v>51</v>
      </c>
      <c r="T7" s="124" t="s">
        <v>51</v>
      </c>
      <c r="U7" s="124" t="s">
        <v>51</v>
      </c>
      <c r="V7" s="124" t="s">
        <v>51</v>
      </c>
    </row>
    <row r="8" spans="1:22">
      <c r="A8" s="124" t="s">
        <v>27</v>
      </c>
    </row>
    <row r="9" spans="1:22">
      <c r="A9" s="124" t="s">
        <v>28</v>
      </c>
    </row>
    <row r="10" spans="1:22">
      <c r="A10" s="124" t="s">
        <v>29</v>
      </c>
    </row>
    <row r="11" spans="1:22">
      <c r="A11" s="124" t="s">
        <v>30</v>
      </c>
    </row>
    <row r="12" spans="1:22">
      <c r="A12" s="124" t="s">
        <v>31</v>
      </c>
    </row>
    <row r="13" spans="1:22">
      <c r="A13" s="124" t="s">
        <v>32</v>
      </c>
    </row>
    <row r="14" spans="1:22">
      <c r="A14" s="124" t="s">
        <v>7</v>
      </c>
    </row>
    <row r="15" spans="1:22">
      <c r="A15" s="124" t="s">
        <v>33</v>
      </c>
    </row>
    <row r="16" spans="1:22">
      <c r="A16" s="124" t="s">
        <v>34</v>
      </c>
    </row>
    <row r="17" spans="1:1">
      <c r="A17" s="124" t="s">
        <v>35</v>
      </c>
    </row>
    <row r="18" spans="1:1">
      <c r="A18" s="124" t="s">
        <v>36</v>
      </c>
    </row>
    <row r="19" spans="1:1">
      <c r="A19" s="124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7422-9752-41FF-85C9-A500E71D9CD5}">
  <sheetPr filterMode="1"/>
  <dimension ref="A1:F55"/>
  <sheetViews>
    <sheetView workbookViewId="0">
      <selection activeCell="C52" sqref="C52"/>
    </sheetView>
  </sheetViews>
  <sheetFormatPr defaultRowHeight="15"/>
  <cols>
    <col min="1" max="1" width="32.28515625" bestFit="1" customWidth="1"/>
  </cols>
  <sheetData>
    <row r="1" spans="1:6">
      <c r="A1" t="s">
        <v>65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hidden="1">
      <c r="A2" s="124" t="s">
        <v>37</v>
      </c>
      <c r="B2" t="s">
        <v>50</v>
      </c>
      <c r="C2">
        <f>Wekiwa!J15</f>
        <v>65579.658407999814</v>
      </c>
      <c r="D2">
        <f>Wekiwa!K15</f>
        <v>27525.346199999902</v>
      </c>
      <c r="E2">
        <f>Wekiwa!L15</f>
        <v>28794.257711999991</v>
      </c>
      <c r="F2">
        <f>Wekiwa!M15</f>
        <v>0</v>
      </c>
    </row>
    <row r="3" spans="1:6" hidden="1">
      <c r="A3" s="124" t="s">
        <v>37</v>
      </c>
      <c r="B3" t="s">
        <v>43</v>
      </c>
      <c r="C3">
        <f>Wekiwa!J25</f>
        <v>0</v>
      </c>
      <c r="D3">
        <f>Wekiwa!K25</f>
        <v>0</v>
      </c>
      <c r="E3">
        <f>Wekiwa!L25</f>
        <v>0</v>
      </c>
      <c r="F3">
        <f>Wekiwa!M25</f>
        <v>0</v>
      </c>
    </row>
    <row r="4" spans="1:6" hidden="1">
      <c r="A4" s="124" t="s">
        <v>37</v>
      </c>
      <c r="B4" t="s">
        <v>53</v>
      </c>
      <c r="C4">
        <f>Wekiwa!J35</f>
        <v>12529.07568</v>
      </c>
      <c r="D4">
        <f>Wekiwa!K35</f>
        <v>967.90319999999986</v>
      </c>
      <c r="E4">
        <f>Wekiwa!L35</f>
        <v>0</v>
      </c>
      <c r="F4">
        <f>Wekiwa!M35</f>
        <v>0</v>
      </c>
    </row>
    <row r="5" spans="1:6">
      <c r="A5" s="124" t="s">
        <v>36</v>
      </c>
      <c r="B5" t="s">
        <v>49</v>
      </c>
      <c r="C5">
        <f>Weeki!P22+Weeki!J11</f>
        <v>132196.84132370015</v>
      </c>
      <c r="D5">
        <f>Weeki!Q22+Weeki!K11</f>
        <v>0</v>
      </c>
      <c r="E5">
        <f>Weeki!R22+Weeki!L11</f>
        <v>0</v>
      </c>
      <c r="F5">
        <f>Weeki!S22+Weeki!M11</f>
        <v>4120.7759999999998</v>
      </c>
    </row>
    <row r="6" spans="1:6">
      <c r="A6" s="124" t="s">
        <v>36</v>
      </c>
      <c r="B6" t="s">
        <v>57</v>
      </c>
      <c r="C6">
        <f>Weeki!P33+Weeki!J44</f>
        <v>18859.407999999999</v>
      </c>
      <c r="D6">
        <f>Weeki!Q33</f>
        <v>0</v>
      </c>
      <c r="E6">
        <f>Weeki!R33</f>
        <v>0</v>
      </c>
      <c r="F6">
        <f>Weeki!S33</f>
        <v>0</v>
      </c>
    </row>
    <row r="7" spans="1:6" hidden="1">
      <c r="A7" s="124" t="s">
        <v>35</v>
      </c>
      <c r="B7" t="s">
        <v>48</v>
      </c>
      <c r="C7">
        <f>Wakulla!J32</f>
        <v>0</v>
      </c>
      <c r="D7">
        <f>Wakulla!K32</f>
        <v>0</v>
      </c>
      <c r="E7">
        <f>Wakulla!L32</f>
        <v>12535.384</v>
      </c>
      <c r="F7">
        <f>Wakulla!M32</f>
        <v>0</v>
      </c>
    </row>
    <row r="8" spans="1:6" hidden="1">
      <c r="A8" s="124" t="s">
        <v>35</v>
      </c>
      <c r="B8" t="s">
        <v>47</v>
      </c>
      <c r="C8">
        <f>Wakulla!J42</f>
        <v>0</v>
      </c>
      <c r="D8">
        <f>Wakulla!K42</f>
        <v>0</v>
      </c>
      <c r="E8">
        <f>Wakulla!L42</f>
        <v>0</v>
      </c>
      <c r="F8">
        <f>Wakulla!M42</f>
        <v>0</v>
      </c>
    </row>
    <row r="9" spans="1:6" hidden="1">
      <c r="A9" s="124" t="s">
        <v>35</v>
      </c>
      <c r="B9" t="s">
        <v>60</v>
      </c>
      <c r="C9">
        <f>Wakulla!J12</f>
        <v>13669.913713759999</v>
      </c>
      <c r="D9">
        <f>Wakulla!K12</f>
        <v>126847.10946695498</v>
      </c>
      <c r="E9">
        <f>Wakulla!L12</f>
        <v>0</v>
      </c>
      <c r="F9">
        <f>Wakulla!M12</f>
        <v>0</v>
      </c>
    </row>
    <row r="10" spans="1:6" hidden="1">
      <c r="A10" s="124" t="s">
        <v>35</v>
      </c>
      <c r="B10" t="s">
        <v>62</v>
      </c>
      <c r="C10">
        <f>Wakulla!J22</f>
        <v>15620.615999999998</v>
      </c>
      <c r="D10">
        <f>Wakulla!K22</f>
        <v>0</v>
      </c>
      <c r="E10">
        <f>Wakulla!L22</f>
        <v>0</v>
      </c>
      <c r="F10">
        <f>Wakulla!M22</f>
        <v>0</v>
      </c>
    </row>
    <row r="11" spans="1:6" hidden="1">
      <c r="A11" s="124" t="s">
        <v>34</v>
      </c>
      <c r="B11" t="s">
        <v>47</v>
      </c>
      <c r="C11">
        <f>Wacissa!J10</f>
        <v>0</v>
      </c>
      <c r="D11">
        <f>Wacissa!K10</f>
        <v>0</v>
      </c>
      <c r="E11">
        <f>Wacissa!L10</f>
        <v>11883.168</v>
      </c>
      <c r="F11">
        <f>Wacissa!M10</f>
        <v>0</v>
      </c>
    </row>
    <row r="12" spans="1:6" hidden="1">
      <c r="A12" s="124" t="s">
        <v>34</v>
      </c>
      <c r="B12" t="s">
        <v>55</v>
      </c>
      <c r="C12">
        <f>Wacissa!J20</f>
        <v>0</v>
      </c>
      <c r="D12">
        <f>Wacissa!K20</f>
        <v>0</v>
      </c>
      <c r="E12">
        <f>Wacissa!L20</f>
        <v>0</v>
      </c>
      <c r="F12">
        <f>Wacissa!M20</f>
        <v>0</v>
      </c>
    </row>
    <row r="13" spans="1:6" hidden="1">
      <c r="A13" s="124" t="s">
        <v>23</v>
      </c>
      <c r="B13" t="s">
        <v>41</v>
      </c>
      <c r="C13">
        <f>Falmouth!J10</f>
        <v>0</v>
      </c>
      <c r="D13">
        <f>Falmouth!K10</f>
        <v>0</v>
      </c>
      <c r="E13">
        <f>Falmouth!L10</f>
        <v>0</v>
      </c>
      <c r="F13">
        <f>Falmouth!M10</f>
        <v>0</v>
      </c>
    </row>
    <row r="14" spans="1:6" hidden="1">
      <c r="A14" s="124" t="s">
        <v>23</v>
      </c>
      <c r="B14" t="s">
        <v>45</v>
      </c>
      <c r="C14">
        <f>Falmouth!J20</f>
        <v>0</v>
      </c>
      <c r="D14">
        <f>Falmouth!K20</f>
        <v>0</v>
      </c>
      <c r="E14">
        <f>Falmouth!L20</f>
        <v>0</v>
      </c>
      <c r="F14">
        <f>Falmouth!M20</f>
        <v>0</v>
      </c>
    </row>
    <row r="15" spans="1:6" hidden="1">
      <c r="A15" s="124" t="s">
        <v>23</v>
      </c>
      <c r="B15" t="s">
        <v>58</v>
      </c>
      <c r="C15">
        <f>Falmouth!J30</f>
        <v>0</v>
      </c>
      <c r="D15">
        <f>Falmouth!K30</f>
        <v>0</v>
      </c>
      <c r="E15">
        <f>Falmouth!L30</f>
        <v>0</v>
      </c>
      <c r="F15">
        <f>Falmouth!M30</f>
        <v>0</v>
      </c>
    </row>
    <row r="16" spans="1:6" hidden="1">
      <c r="A16" s="124" t="s">
        <v>23</v>
      </c>
      <c r="B16" t="s">
        <v>55</v>
      </c>
      <c r="C16">
        <f>Falmouth!J40</f>
        <v>0</v>
      </c>
      <c r="D16">
        <f>Falmouth!K40</f>
        <v>0</v>
      </c>
      <c r="E16">
        <f>Falmouth!L40</f>
        <v>0</v>
      </c>
      <c r="F16">
        <f>Falmouth!M40</f>
        <v>0</v>
      </c>
    </row>
    <row r="17" spans="1:6" hidden="1">
      <c r="A17" s="124" t="s">
        <v>23</v>
      </c>
      <c r="B17" t="s">
        <v>54</v>
      </c>
      <c r="C17">
        <f>Falmouth!J50</f>
        <v>5848.6269599999996</v>
      </c>
      <c r="D17">
        <f>Falmouth!K50</f>
        <v>31.52973968232422</v>
      </c>
      <c r="E17">
        <f>Falmouth!L50</f>
        <v>0</v>
      </c>
      <c r="F17">
        <f>Falmouth!M50</f>
        <v>0</v>
      </c>
    </row>
    <row r="18" spans="1:6" hidden="1">
      <c r="A18" s="124" t="s">
        <v>23</v>
      </c>
      <c r="B18" t="s">
        <v>64</v>
      </c>
      <c r="C18">
        <f>Falmouth!J60</f>
        <v>0</v>
      </c>
      <c r="D18">
        <f>Falmouth!K60</f>
        <v>0</v>
      </c>
      <c r="E18">
        <f>Falmouth!L60</f>
        <v>0</v>
      </c>
      <c r="F18">
        <f>Falmouth!M60</f>
        <v>0</v>
      </c>
    </row>
    <row r="19" spans="1:6" hidden="1">
      <c r="A19" s="124" t="s">
        <v>24</v>
      </c>
      <c r="B19" t="s">
        <v>42</v>
      </c>
      <c r="C19">
        <f>Fannatee!J10</f>
        <v>0</v>
      </c>
      <c r="D19">
        <f>Fannatee!K10</f>
        <v>0</v>
      </c>
      <c r="E19">
        <f>Fannatee!L10</f>
        <v>0</v>
      </c>
      <c r="F19">
        <f>Fannatee!M10</f>
        <v>0</v>
      </c>
    </row>
    <row r="20" spans="1:6" hidden="1">
      <c r="A20" s="124" t="s">
        <v>24</v>
      </c>
      <c r="B20" t="s">
        <v>52</v>
      </c>
      <c r="C20">
        <f>Fannatee!J20</f>
        <v>0</v>
      </c>
      <c r="D20">
        <f>Fannatee!K20</f>
        <v>0</v>
      </c>
      <c r="E20">
        <f>Fannatee!L20</f>
        <v>0</v>
      </c>
      <c r="F20">
        <f>Fannatee!M20</f>
        <v>0</v>
      </c>
    </row>
    <row r="21" spans="1:6" hidden="1">
      <c r="A21" s="124" t="s">
        <v>24</v>
      </c>
      <c r="B21" t="s">
        <v>46</v>
      </c>
      <c r="C21">
        <f>Fannatee!J30</f>
        <v>11866.307167272094</v>
      </c>
      <c r="D21">
        <f>Fannatee!K30</f>
        <v>0</v>
      </c>
      <c r="E21">
        <f>Fannatee!L30</f>
        <v>0</v>
      </c>
      <c r="F21">
        <f>Fannatee!M30</f>
        <v>0</v>
      </c>
    </row>
    <row r="22" spans="1:6" hidden="1">
      <c r="A22" s="124" t="s">
        <v>7</v>
      </c>
      <c r="B22" t="s">
        <v>40</v>
      </c>
      <c r="C22">
        <f>Silver!J10</f>
        <v>0</v>
      </c>
      <c r="D22">
        <f>Silver!K10</f>
        <v>0</v>
      </c>
      <c r="E22">
        <f>Silver!L10</f>
        <v>0</v>
      </c>
      <c r="F22">
        <f>Silver!M10</f>
        <v>0</v>
      </c>
    </row>
    <row r="23" spans="1:6" hidden="1">
      <c r="A23" s="124" t="s">
        <v>7</v>
      </c>
      <c r="B23" t="s">
        <v>43</v>
      </c>
      <c r="C23">
        <f>Silver!J24</f>
        <v>7957.2184559999996</v>
      </c>
      <c r="D23">
        <f>Silver!K24</f>
        <v>41954.674607999885</v>
      </c>
      <c r="E23">
        <f>Silver!L24</f>
        <v>23110.940952000001</v>
      </c>
      <c r="F23">
        <f>Silver!M24</f>
        <v>0</v>
      </c>
    </row>
    <row r="24" spans="1:6" hidden="1">
      <c r="A24" s="124" t="s">
        <v>7</v>
      </c>
      <c r="B24" t="s">
        <v>56</v>
      </c>
      <c r="C24" s="77">
        <f>Silver!AI12+Silver!J42</f>
        <v>83205.729999905016</v>
      </c>
      <c r="D24" s="77">
        <f>Silver!AJ12+Silver!K42</f>
        <v>161112.57869609472</v>
      </c>
      <c r="E24" s="77">
        <f>Silver!AK12+Silver!L42</f>
        <v>2259.8143919999902</v>
      </c>
      <c r="F24" s="77">
        <f>Silver!AL12+Silver!M42</f>
        <v>7926.0730559999902</v>
      </c>
    </row>
    <row r="25" spans="1:6" hidden="1">
      <c r="A25" s="124" t="s">
        <v>7</v>
      </c>
      <c r="B25" t="s">
        <v>61</v>
      </c>
      <c r="C25">
        <f>Silver!J52</f>
        <v>0</v>
      </c>
      <c r="D25">
        <f>Silver!K52</f>
        <v>0</v>
      </c>
      <c r="E25">
        <f>Silver!L52</f>
        <v>0</v>
      </c>
      <c r="F25">
        <f>Silver!M52</f>
        <v>0</v>
      </c>
    </row>
    <row r="26" spans="1:6" hidden="1">
      <c r="A26" s="124" t="s">
        <v>7</v>
      </c>
      <c r="B26" t="s">
        <v>63</v>
      </c>
      <c r="C26">
        <f>Silver!J80</f>
        <v>66856.332311999897</v>
      </c>
      <c r="D26">
        <f>Silver!K80</f>
        <v>214312.35988799977</v>
      </c>
      <c r="E26">
        <f>Silver!L80</f>
        <v>64548.314423999793</v>
      </c>
      <c r="F26">
        <f>Silver!M80</f>
        <v>0</v>
      </c>
    </row>
    <row r="27" spans="1:6" hidden="1">
      <c r="A27" s="124" t="s">
        <v>28</v>
      </c>
      <c r="B27" t="s">
        <v>41</v>
      </c>
      <c r="C27">
        <f>Ichetucknee!J10</f>
        <v>37128.191760000002</v>
      </c>
      <c r="D27">
        <f>Ichetucknee!K10</f>
        <v>0</v>
      </c>
      <c r="E27">
        <f>Ichetucknee!L10</f>
        <v>0</v>
      </c>
      <c r="F27">
        <f>Ichetucknee!M10</f>
        <v>0</v>
      </c>
    </row>
    <row r="28" spans="1:6" hidden="1">
      <c r="A28" s="124" t="s">
        <v>28</v>
      </c>
      <c r="B28" t="s">
        <v>54</v>
      </c>
      <c r="C28">
        <f>Ichetucknee!J20</f>
        <v>0</v>
      </c>
      <c r="D28">
        <f>Ichetucknee!K20</f>
        <v>0</v>
      </c>
      <c r="E28">
        <f>Ichetucknee!L20</f>
        <v>0</v>
      </c>
      <c r="F28">
        <f>Ichetucknee!M20</f>
        <v>0</v>
      </c>
    </row>
    <row r="29" spans="1:6" hidden="1">
      <c r="A29" s="124" t="s">
        <v>28</v>
      </c>
      <c r="B29" t="s">
        <v>59</v>
      </c>
      <c r="C29">
        <f>Ichetucknee!J30</f>
        <v>0</v>
      </c>
      <c r="D29">
        <f>Ichetucknee!K30</f>
        <v>0</v>
      </c>
      <c r="E29">
        <f>Ichetucknee!L30</f>
        <v>0</v>
      </c>
      <c r="F29">
        <f>Ichetucknee!M30</f>
        <v>0</v>
      </c>
    </row>
    <row r="30" spans="1:6" hidden="1">
      <c r="A30" s="124" t="s">
        <v>27</v>
      </c>
      <c r="B30" t="s">
        <v>40</v>
      </c>
      <c r="C30">
        <f>Hornsby!J10</f>
        <v>3232.4133599999996</v>
      </c>
      <c r="D30">
        <f>Hornsby!K10</f>
        <v>0</v>
      </c>
      <c r="E30">
        <f>Hornsby!L10</f>
        <v>11308.175999999999</v>
      </c>
      <c r="F30">
        <f>Hornsby!M10</f>
        <v>0</v>
      </c>
    </row>
    <row r="31" spans="1:6" hidden="1">
      <c r="A31" s="124" t="s">
        <v>27</v>
      </c>
      <c r="B31" t="s">
        <v>41</v>
      </c>
      <c r="C31">
        <f>Hornsby!J20</f>
        <v>0</v>
      </c>
      <c r="D31">
        <f>Hornsby!K20</f>
        <v>0</v>
      </c>
      <c r="E31">
        <f>Hornsby!L20</f>
        <v>0</v>
      </c>
      <c r="F31">
        <f>Hornsby!M20</f>
        <v>0</v>
      </c>
    </row>
    <row r="32" spans="1:6" hidden="1">
      <c r="A32" s="124" t="s">
        <v>32</v>
      </c>
      <c r="B32" t="s">
        <v>46</v>
      </c>
      <c r="C32">
        <f>Rainbow!J10</f>
        <v>0</v>
      </c>
      <c r="D32">
        <f>Rainbow!K10</f>
        <v>0</v>
      </c>
      <c r="E32">
        <f>Rainbow!L10</f>
        <v>0</v>
      </c>
      <c r="F32">
        <f>Rainbow!M10</f>
        <v>0</v>
      </c>
    </row>
    <row r="33" spans="1:6" hidden="1">
      <c r="A33" s="124" t="s">
        <v>32</v>
      </c>
      <c r="B33" t="s">
        <v>56</v>
      </c>
      <c r="C33">
        <f>Rainbow!J21+Rainbow!AI15</f>
        <v>145122.06196657271</v>
      </c>
      <c r="D33">
        <f>Rainbow!K21+Rainbow!AJ15</f>
        <v>1548.5265374272992</v>
      </c>
      <c r="E33">
        <f>Rainbow!L21+Rainbow!AK15</f>
        <v>0</v>
      </c>
      <c r="F33">
        <f>Rainbow!M21+Rainbow!AL15</f>
        <v>0</v>
      </c>
    </row>
    <row r="34" spans="1:6">
      <c r="A34" s="124" t="s">
        <v>30</v>
      </c>
      <c r="B34" t="s">
        <v>38</v>
      </c>
      <c r="C34">
        <f>Kings!J10+Kings!P21</f>
        <v>86220.153251962925</v>
      </c>
      <c r="D34">
        <f>Kings!K10+Kings!Q21</f>
        <v>18974.735999999997</v>
      </c>
      <c r="E34">
        <f>Kings!L10+Kings!R21</f>
        <v>0</v>
      </c>
      <c r="F34">
        <f>Kings!M10+Kings!S21</f>
        <v>0</v>
      </c>
    </row>
    <row r="35" spans="1:6">
      <c r="A35" s="124" t="s">
        <v>30</v>
      </c>
      <c r="B35" t="s">
        <v>46</v>
      </c>
      <c r="C35" s="127">
        <v>0</v>
      </c>
      <c r="D35" s="127">
        <v>0</v>
      </c>
      <c r="E35" s="127">
        <v>0</v>
      </c>
      <c r="F35" s="127">
        <v>0</v>
      </c>
    </row>
    <row r="36" spans="1:6">
      <c r="A36" s="124" t="s">
        <v>30</v>
      </c>
      <c r="B36" t="s">
        <v>56</v>
      </c>
      <c r="C36" s="127">
        <v>0</v>
      </c>
      <c r="D36" s="127">
        <v>0</v>
      </c>
      <c r="E36" s="127">
        <v>0</v>
      </c>
      <c r="F36" s="127">
        <v>0</v>
      </c>
    </row>
    <row r="37" spans="1:6" hidden="1">
      <c r="A37" s="124" t="s">
        <v>29</v>
      </c>
      <c r="B37" t="s">
        <v>44</v>
      </c>
      <c r="C37" s="127">
        <v>0</v>
      </c>
      <c r="D37" s="127">
        <v>0</v>
      </c>
      <c r="E37" s="127">
        <v>0</v>
      </c>
      <c r="F37" s="127">
        <v>0</v>
      </c>
    </row>
    <row r="38" spans="1:6">
      <c r="A38" s="124" t="s">
        <v>26</v>
      </c>
      <c r="B38" t="s">
        <v>38</v>
      </c>
      <c r="C38">
        <f>Homosassa!J9</f>
        <v>27230.276501207998</v>
      </c>
      <c r="D38">
        <f>Homosassa!K9</f>
        <v>491.60407269599995</v>
      </c>
      <c r="E38">
        <f>Homosassa!L9</f>
        <v>0</v>
      </c>
      <c r="F38">
        <f>Homosassa!M9</f>
        <v>0</v>
      </c>
    </row>
    <row r="39" spans="1:6">
      <c r="A39" s="124" t="s">
        <v>26</v>
      </c>
      <c r="B39" t="s">
        <v>49</v>
      </c>
      <c r="C39">
        <f>Homosassa!J19</f>
        <v>17441.423999999999</v>
      </c>
      <c r="D39">
        <f>Homosassa!K19</f>
        <v>0</v>
      </c>
      <c r="E39">
        <f>Homosassa!L19</f>
        <v>0</v>
      </c>
      <c r="F39">
        <f>Homosassa!M19</f>
        <v>0</v>
      </c>
    </row>
    <row r="40" spans="1:6" hidden="1">
      <c r="A40" s="124" t="s">
        <v>25</v>
      </c>
      <c r="B40" t="s">
        <v>43</v>
      </c>
      <c r="C40">
        <f>Gemini!J10</f>
        <v>0</v>
      </c>
      <c r="D40">
        <f>Gemini!K10</f>
        <v>0</v>
      </c>
      <c r="E40">
        <f>Gemini!L10</f>
        <v>0</v>
      </c>
      <c r="F40">
        <f>Gemini!M10</f>
        <v>0</v>
      </c>
    </row>
    <row r="41" spans="1:6" hidden="1">
      <c r="A41" s="124" t="s">
        <v>25</v>
      </c>
      <c r="B41" t="s">
        <v>53</v>
      </c>
      <c r="C41">
        <f>Gemini!J20</f>
        <v>0</v>
      </c>
      <c r="D41">
        <f>Gemini!K20</f>
        <v>0</v>
      </c>
      <c r="E41">
        <f>Gemini!L20</f>
        <v>52335.196847999992</v>
      </c>
      <c r="F41">
        <f>Gemini!M20</f>
        <v>0</v>
      </c>
    </row>
    <row r="42" spans="1:6" hidden="1">
      <c r="A42" s="124" t="s">
        <v>25</v>
      </c>
      <c r="B42" t="s">
        <v>39</v>
      </c>
      <c r="C42">
        <f>Gemini!J30</f>
        <v>212.45954399999999</v>
      </c>
      <c r="D42">
        <f>Gemini!K30</f>
        <v>0</v>
      </c>
      <c r="E42">
        <f>Gemini!L30</f>
        <v>0</v>
      </c>
      <c r="F42">
        <f>Gemini!M30</f>
        <v>0</v>
      </c>
    </row>
    <row r="43" spans="1:6">
      <c r="A43" s="124" t="s">
        <v>20</v>
      </c>
      <c r="B43" t="s">
        <v>38</v>
      </c>
      <c r="C43">
        <f>Chass!J10</f>
        <v>26081.899429816989</v>
      </c>
      <c r="D43">
        <f>Chass!K10</f>
        <v>774.80931618979571</v>
      </c>
      <c r="E43">
        <f>Chass!L10</f>
        <v>0</v>
      </c>
      <c r="F43">
        <f>Chass!M10</f>
        <v>0</v>
      </c>
    </row>
    <row r="44" spans="1:6">
      <c r="A44" s="124" t="s">
        <v>20</v>
      </c>
      <c r="B44" t="s">
        <v>49</v>
      </c>
      <c r="C44">
        <f>Chass!J20</f>
        <v>55291.38227840374</v>
      </c>
      <c r="D44">
        <f>Chass!K20</f>
        <v>14751.404272207152</v>
      </c>
      <c r="E44">
        <f>Chass!L20</f>
        <v>0</v>
      </c>
      <c r="F44">
        <f>Chass!M20</f>
        <v>0</v>
      </c>
    </row>
    <row r="45" spans="1:6" hidden="1">
      <c r="A45" s="124" t="s">
        <v>31</v>
      </c>
      <c r="B45" t="s">
        <v>45</v>
      </c>
      <c r="C45" s="127">
        <v>0</v>
      </c>
      <c r="D45" s="127">
        <v>0</v>
      </c>
      <c r="E45" s="127">
        <v>0</v>
      </c>
      <c r="F45" s="127">
        <v>0</v>
      </c>
    </row>
    <row r="46" spans="1:6" hidden="1">
      <c r="A46" s="124" t="s">
        <v>31</v>
      </c>
      <c r="B46" t="s">
        <v>55</v>
      </c>
      <c r="C46" s="127">
        <v>0</v>
      </c>
      <c r="D46" s="127">
        <v>0</v>
      </c>
      <c r="E46" s="127">
        <v>0</v>
      </c>
      <c r="F46" s="127">
        <v>0</v>
      </c>
    </row>
    <row r="47" spans="1:6" hidden="1">
      <c r="A47" s="124" t="s">
        <v>22</v>
      </c>
      <c r="B47" t="s">
        <v>40</v>
      </c>
      <c r="C47" s="127">
        <v>0</v>
      </c>
      <c r="D47" s="127">
        <v>0</v>
      </c>
      <c r="E47" s="127">
        <v>0</v>
      </c>
      <c r="F47" s="127">
        <v>0</v>
      </c>
    </row>
    <row r="48" spans="1:6" hidden="1">
      <c r="A48" s="124" t="s">
        <v>22</v>
      </c>
      <c r="B48" t="s">
        <v>41</v>
      </c>
      <c r="C48" s="127">
        <v>0</v>
      </c>
      <c r="D48" s="127">
        <v>0</v>
      </c>
      <c r="E48" s="127">
        <v>0</v>
      </c>
      <c r="F48" s="127">
        <v>0</v>
      </c>
    </row>
    <row r="49" spans="1:6" hidden="1">
      <c r="A49" s="124" t="s">
        <v>22</v>
      </c>
      <c r="B49" t="s">
        <v>52</v>
      </c>
      <c r="C49" s="127">
        <v>0</v>
      </c>
      <c r="D49" s="127">
        <v>0</v>
      </c>
      <c r="E49" s="127">
        <v>0</v>
      </c>
      <c r="F49" s="127">
        <v>0</v>
      </c>
    </row>
    <row r="50" spans="1:6" hidden="1">
      <c r="A50" s="124" t="s">
        <v>22</v>
      </c>
      <c r="B50" t="s">
        <v>46</v>
      </c>
      <c r="C50" s="127">
        <v>0</v>
      </c>
      <c r="D50" s="127">
        <v>0</v>
      </c>
      <c r="E50" s="127">
        <v>0</v>
      </c>
      <c r="F50" s="127">
        <v>0</v>
      </c>
    </row>
    <row r="51" spans="1:6" hidden="1">
      <c r="A51" s="124" t="s">
        <v>22</v>
      </c>
      <c r="B51" t="s">
        <v>59</v>
      </c>
      <c r="C51" s="127">
        <v>0</v>
      </c>
      <c r="D51" s="127">
        <v>0</v>
      </c>
      <c r="E51" s="127">
        <v>0</v>
      </c>
      <c r="F51" s="127">
        <v>0</v>
      </c>
    </row>
    <row r="52" spans="1:6" hidden="1">
      <c r="A52" s="124" t="s">
        <v>33</v>
      </c>
      <c r="B52" t="s">
        <v>43</v>
      </c>
      <c r="C52" s="128">
        <v>0</v>
      </c>
      <c r="D52" s="128">
        <v>0</v>
      </c>
      <c r="E52" s="128">
        <v>0</v>
      </c>
      <c r="F52" s="128">
        <v>0</v>
      </c>
    </row>
    <row r="53" spans="1:6" hidden="1">
      <c r="A53" s="124" t="s">
        <v>33</v>
      </c>
      <c r="B53" t="s">
        <v>39</v>
      </c>
      <c r="C53" s="128">
        <f>SUM(VOBL!J14:J17)</f>
        <v>53725.412984759998</v>
      </c>
      <c r="D53" s="128">
        <f>SUM(VOBL!K14:K17)</f>
        <v>16092.541833984</v>
      </c>
      <c r="E53" s="128">
        <f>SUM(VOBL!L14:L17)</f>
        <v>2492.484617304</v>
      </c>
      <c r="F53" s="128">
        <v>0</v>
      </c>
    </row>
    <row r="54" spans="1:6" hidden="1">
      <c r="A54" s="124" t="s">
        <v>21</v>
      </c>
      <c r="B54" t="s">
        <v>39</v>
      </c>
      <c r="C54" s="128">
        <v>0</v>
      </c>
      <c r="D54" s="128">
        <v>0</v>
      </c>
      <c r="E54" s="128">
        <v>0</v>
      </c>
      <c r="F54" s="128">
        <v>0</v>
      </c>
    </row>
    <row r="55" spans="1:6">
      <c r="A55" s="124"/>
    </row>
  </sheetData>
  <autoFilter ref="A1:F54" xr:uid="{06C77422-9752-41FF-85C9-A500E71D9CD5}">
    <filterColumn colId="0">
      <filters>
        <filter val="Chassahowitzka Spring Group"/>
        <filter val="Homosassa Spring Group"/>
        <filter val="Kings Bay"/>
        <filter val="Weeki Wachee Spring Group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AD367-C468-4945-9D81-C8A5CA84891F}">
  <sheetPr>
    <tabColor rgb="FFFF0000"/>
  </sheetPr>
  <dimension ref="A1:R64"/>
  <sheetViews>
    <sheetView topLeftCell="A5" workbookViewId="0">
      <selection activeCell="N7" sqref="N7"/>
    </sheetView>
  </sheetViews>
  <sheetFormatPr defaultRowHeight="15"/>
  <cols>
    <col min="1" max="1" width="20.85546875" bestFit="1" customWidth="1"/>
    <col min="2" max="2" width="11.85546875" bestFit="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6.42578125" customWidth="1"/>
  </cols>
  <sheetData>
    <row r="1" spans="1:18" ht="15.75" thickBot="1">
      <c r="A1" t="s">
        <v>33</v>
      </c>
      <c r="B1" s="1" t="s">
        <v>50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18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18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18" ht="15.75" thickBot="1">
      <c r="B4" s="36" t="s">
        <v>75</v>
      </c>
      <c r="C4" s="11"/>
      <c r="D4" s="11"/>
      <c r="E4" s="12"/>
      <c r="F4" s="100"/>
      <c r="G4" s="100">
        <v>135.94399999999899</v>
      </c>
      <c r="H4" s="100">
        <v>18.184999999999899</v>
      </c>
      <c r="I4" s="13"/>
      <c r="J4" s="14">
        <f t="shared" ref="J4:J14" si="0">(F4*$Q$4)*$Q$3</f>
        <v>0</v>
      </c>
      <c r="K4" s="14">
        <f>(G4*$Q$4)*$Q$3</f>
        <v>13027.785407999903</v>
      </c>
      <c r="L4" s="14">
        <f>(H4*$Q$4)*$Q$3</f>
        <v>1742.7049199999901</v>
      </c>
      <c r="M4" s="15">
        <f t="shared" ref="M4:M14" si="1">(I4*$Q$4)*$Q$3</f>
        <v>0</v>
      </c>
      <c r="P4" s="16" t="s">
        <v>76</v>
      </c>
      <c r="Q4" s="17">
        <v>1</v>
      </c>
      <c r="R4" s="18"/>
    </row>
    <row r="5" spans="1:18">
      <c r="B5" s="36" t="s">
        <v>77</v>
      </c>
      <c r="C5" s="11"/>
      <c r="D5" s="11"/>
      <c r="E5" s="12"/>
      <c r="F5" s="100">
        <v>103.008</v>
      </c>
      <c r="G5" s="100">
        <v>14.217000000000001</v>
      </c>
      <c r="H5" s="100"/>
      <c r="I5" s="13"/>
      <c r="J5" s="14">
        <f t="shared" si="0"/>
        <v>9871.4626559999997</v>
      </c>
      <c r="K5" s="14">
        <f t="shared" ref="K4:K14" si="2">(G5*$Q$4)*$Q$3</f>
        <v>1362.443544</v>
      </c>
      <c r="L5" s="14">
        <f t="shared" ref="L4:L14" si="3">(H5*$Q$4)*$Q$3</f>
        <v>0</v>
      </c>
      <c r="M5" s="15">
        <f t="shared" si="1"/>
        <v>0</v>
      </c>
    </row>
    <row r="6" spans="1:18">
      <c r="B6" s="36" t="s">
        <v>78</v>
      </c>
      <c r="C6" s="11"/>
      <c r="D6" s="11"/>
      <c r="E6" s="12"/>
      <c r="F6" s="100"/>
      <c r="G6" s="100"/>
      <c r="H6" s="100">
        <v>158.30600000000001</v>
      </c>
      <c r="I6" s="13"/>
      <c r="J6" s="14">
        <f t="shared" si="0"/>
        <v>0</v>
      </c>
      <c r="K6" s="14">
        <f t="shared" si="2"/>
        <v>0</v>
      </c>
      <c r="L6" s="14">
        <f t="shared" si="3"/>
        <v>15170.780592000001</v>
      </c>
      <c r="M6" s="15">
        <f t="shared" si="1"/>
        <v>0</v>
      </c>
      <c r="P6" s="19" t="s">
        <v>79</v>
      </c>
    </row>
    <row r="7" spans="1:18">
      <c r="B7" s="129" t="s">
        <v>80</v>
      </c>
      <c r="C7" s="130"/>
      <c r="D7" s="130"/>
      <c r="E7" s="131"/>
      <c r="F7" s="132">
        <v>120.657</v>
      </c>
      <c r="G7" s="132"/>
      <c r="H7" s="132"/>
      <c r="I7" s="131"/>
      <c r="J7" s="133"/>
      <c r="K7" s="133">
        <f t="shared" si="2"/>
        <v>0</v>
      </c>
      <c r="L7" s="133">
        <f t="shared" si="3"/>
        <v>0</v>
      </c>
      <c r="M7" s="134">
        <f t="shared" si="1"/>
        <v>0</v>
      </c>
    </row>
    <row r="8" spans="1:18">
      <c r="B8" s="129" t="s">
        <v>81</v>
      </c>
      <c r="C8" s="130"/>
      <c r="D8" s="130"/>
      <c r="E8" s="131"/>
      <c r="F8" s="132">
        <v>373.39400000000001</v>
      </c>
      <c r="G8" s="132"/>
      <c r="H8" s="132"/>
      <c r="I8" s="131"/>
      <c r="J8" s="133"/>
      <c r="K8" s="133">
        <f t="shared" si="2"/>
        <v>0</v>
      </c>
      <c r="L8" s="133">
        <f t="shared" si="3"/>
        <v>0</v>
      </c>
      <c r="M8" s="134">
        <f t="shared" si="1"/>
        <v>0</v>
      </c>
    </row>
    <row r="9" spans="1:18">
      <c r="B9" s="36" t="s">
        <v>82</v>
      </c>
      <c r="C9" s="11"/>
      <c r="D9" s="11"/>
      <c r="E9" s="12"/>
      <c r="F9" s="100">
        <v>228.658999999999</v>
      </c>
      <c r="G9" s="100"/>
      <c r="H9" s="100"/>
      <c r="I9" s="13"/>
      <c r="J9" s="14">
        <f t="shared" si="0"/>
        <v>21912.849287999903</v>
      </c>
      <c r="K9" s="14">
        <f t="shared" si="2"/>
        <v>0</v>
      </c>
      <c r="L9" s="14">
        <f t="shared" si="3"/>
        <v>0</v>
      </c>
      <c r="M9" s="15">
        <f t="shared" si="1"/>
        <v>0</v>
      </c>
    </row>
    <row r="10" spans="1:18">
      <c r="B10" s="36" t="s">
        <v>83</v>
      </c>
      <c r="C10" s="11"/>
      <c r="D10" s="11"/>
      <c r="E10" s="12"/>
      <c r="F10" s="100">
        <v>352.65199999999902</v>
      </c>
      <c r="G10" s="100"/>
      <c r="H10" s="100"/>
      <c r="I10" s="13"/>
      <c r="J10" s="14">
        <f t="shared" si="0"/>
        <v>33795.346463999907</v>
      </c>
      <c r="K10" s="14">
        <f t="shared" si="2"/>
        <v>0</v>
      </c>
      <c r="L10" s="14">
        <f t="shared" si="3"/>
        <v>0</v>
      </c>
      <c r="M10" s="15">
        <f t="shared" si="1"/>
        <v>0</v>
      </c>
    </row>
    <row r="11" spans="1:18">
      <c r="B11" s="129" t="s">
        <v>84</v>
      </c>
      <c r="C11" s="130"/>
      <c r="D11" s="130"/>
      <c r="E11" s="131"/>
      <c r="F11" s="132">
        <v>1.0089999999999999</v>
      </c>
      <c r="G11" s="132">
        <v>154.332999999999</v>
      </c>
      <c r="H11" s="132"/>
      <c r="I11" s="131"/>
      <c r="J11" s="133"/>
      <c r="K11" s="133"/>
      <c r="L11" s="133">
        <f t="shared" si="3"/>
        <v>0</v>
      </c>
      <c r="M11" s="134">
        <f t="shared" si="1"/>
        <v>0</v>
      </c>
    </row>
    <row r="12" spans="1:18">
      <c r="B12" s="36" t="s">
        <v>85</v>
      </c>
      <c r="C12" s="11"/>
      <c r="D12" s="11"/>
      <c r="E12" s="12"/>
      <c r="F12" s="100"/>
      <c r="G12" s="100">
        <v>137.06399999999999</v>
      </c>
      <c r="H12" s="100">
        <v>123.97499999999999</v>
      </c>
      <c r="I12" s="13"/>
      <c r="J12" s="14">
        <f t="shared" si="0"/>
        <v>0</v>
      </c>
      <c r="K12" s="14">
        <f t="shared" si="2"/>
        <v>13135.117247999999</v>
      </c>
      <c r="L12" s="14">
        <f t="shared" si="3"/>
        <v>11880.772199999999</v>
      </c>
      <c r="M12" s="15">
        <f t="shared" si="1"/>
        <v>0</v>
      </c>
    </row>
    <row r="13" spans="1:18">
      <c r="B13" s="129" t="s">
        <v>86</v>
      </c>
      <c r="C13" s="130"/>
      <c r="D13" s="130"/>
      <c r="E13" s="131"/>
      <c r="F13" s="132">
        <v>317.89699999999903</v>
      </c>
      <c r="G13" s="132"/>
      <c r="H13" s="132"/>
      <c r="I13" s="131"/>
      <c r="J13" s="133"/>
      <c r="K13" s="133">
        <f t="shared" si="2"/>
        <v>0</v>
      </c>
      <c r="L13" s="133">
        <f t="shared" si="3"/>
        <v>0</v>
      </c>
      <c r="M13" s="134">
        <f t="shared" si="1"/>
        <v>0</v>
      </c>
    </row>
    <row r="14" spans="1:18" ht="15.75" thickBot="1">
      <c r="B14" s="20"/>
      <c r="C14" s="21"/>
      <c r="D14" s="21"/>
      <c r="E14" s="22"/>
      <c r="F14" s="23"/>
      <c r="G14" s="24"/>
      <c r="H14" s="24"/>
      <c r="I14" s="23"/>
      <c r="J14" s="25">
        <f t="shared" si="0"/>
        <v>0</v>
      </c>
      <c r="K14" s="25">
        <f t="shared" si="2"/>
        <v>0</v>
      </c>
      <c r="L14" s="25">
        <f t="shared" si="3"/>
        <v>0</v>
      </c>
      <c r="M14" s="26">
        <f t="shared" si="1"/>
        <v>0</v>
      </c>
    </row>
    <row r="15" spans="1:18" ht="15.75" thickBot="1">
      <c r="C15" s="27"/>
      <c r="D15" s="27"/>
      <c r="F15" s="27"/>
      <c r="G15" s="27"/>
      <c r="H15" s="27"/>
      <c r="I15" s="27"/>
      <c r="J15" s="27">
        <f>SUM(J4:J14)</f>
        <v>65579.658407999814</v>
      </c>
      <c r="K15" s="27">
        <f t="shared" ref="K15:M15" si="4">SUM(K4:K14)</f>
        <v>27525.346199999902</v>
      </c>
      <c r="L15" s="27">
        <f t="shared" si="4"/>
        <v>28794.257711999991</v>
      </c>
      <c r="M15" s="27">
        <f t="shared" si="4"/>
        <v>0</v>
      </c>
    </row>
    <row r="16" spans="1:18">
      <c r="B16" s="1" t="s">
        <v>43</v>
      </c>
      <c r="C16" s="2"/>
      <c r="D16" s="2"/>
      <c r="E16" s="2"/>
      <c r="F16" s="3"/>
      <c r="G16" s="3"/>
      <c r="H16" s="3"/>
      <c r="I16" s="2"/>
      <c r="J16" s="4"/>
      <c r="K16" s="4"/>
      <c r="L16" s="4"/>
      <c r="M16" s="5"/>
    </row>
    <row r="17" spans="2:13">
      <c r="B17" s="161" t="s">
        <v>66</v>
      </c>
      <c r="C17" s="162" t="s">
        <v>67</v>
      </c>
      <c r="D17" s="160" t="s">
        <v>68</v>
      </c>
      <c r="E17" s="163" t="s">
        <v>69</v>
      </c>
      <c r="F17" s="164" t="s">
        <v>70</v>
      </c>
      <c r="G17" s="164"/>
      <c r="H17" s="164"/>
      <c r="I17" s="164"/>
      <c r="J17" s="162" t="s">
        <v>71</v>
      </c>
      <c r="K17" s="162"/>
      <c r="L17" s="162"/>
      <c r="M17" s="168"/>
    </row>
    <row r="18" spans="2:13">
      <c r="B18" s="169"/>
      <c r="C18" s="162"/>
      <c r="D18" s="160"/>
      <c r="E18" s="163"/>
      <c r="F18" s="154" t="s">
        <v>16</v>
      </c>
      <c r="G18" s="154" t="s">
        <v>17</v>
      </c>
      <c r="H18" s="154" t="s">
        <v>18</v>
      </c>
      <c r="I18" s="154" t="s">
        <v>19</v>
      </c>
      <c r="J18" s="153" t="s">
        <v>16</v>
      </c>
      <c r="K18" s="153" t="s">
        <v>17</v>
      </c>
      <c r="L18" s="153" t="s">
        <v>18</v>
      </c>
      <c r="M18" s="6" t="s">
        <v>19</v>
      </c>
    </row>
    <row r="19" spans="2:13">
      <c r="B19" s="10"/>
      <c r="C19" s="11"/>
      <c r="D19" s="11"/>
      <c r="E19" s="12"/>
      <c r="F19" s="13"/>
      <c r="G19" s="13"/>
      <c r="H19" s="13"/>
      <c r="I19" s="13"/>
      <c r="J19" s="14">
        <f t="shared" ref="J19:M24" si="5">(F19*$Q$4)*$Q$3</f>
        <v>0</v>
      </c>
      <c r="K19" s="14">
        <f t="shared" si="5"/>
        <v>0</v>
      </c>
      <c r="L19" s="14">
        <f t="shared" si="5"/>
        <v>0</v>
      </c>
      <c r="M19" s="15">
        <f t="shared" si="5"/>
        <v>0</v>
      </c>
    </row>
    <row r="20" spans="2:13">
      <c r="B20" s="10"/>
      <c r="C20" s="11"/>
      <c r="D20" s="11"/>
      <c r="E20" s="12"/>
      <c r="F20" s="13"/>
      <c r="G20" s="13"/>
      <c r="H20" s="13"/>
      <c r="I20" s="13"/>
      <c r="J20" s="14">
        <f t="shared" si="5"/>
        <v>0</v>
      </c>
      <c r="K20" s="14">
        <f t="shared" si="5"/>
        <v>0</v>
      </c>
      <c r="L20" s="14">
        <f t="shared" si="5"/>
        <v>0</v>
      </c>
      <c r="M20" s="15">
        <f t="shared" si="5"/>
        <v>0</v>
      </c>
    </row>
    <row r="21" spans="2:13">
      <c r="B21" s="10"/>
      <c r="C21" s="11"/>
      <c r="D21" s="11"/>
      <c r="E21" s="12"/>
      <c r="F21" s="13"/>
      <c r="G21" s="13"/>
      <c r="H21" s="13"/>
      <c r="I21" s="13"/>
      <c r="J21" s="14">
        <f t="shared" si="5"/>
        <v>0</v>
      </c>
      <c r="K21" s="14">
        <f t="shared" si="5"/>
        <v>0</v>
      </c>
      <c r="L21" s="14">
        <f t="shared" si="5"/>
        <v>0</v>
      </c>
      <c r="M21" s="15">
        <f t="shared" si="5"/>
        <v>0</v>
      </c>
    </row>
    <row r="22" spans="2:13">
      <c r="B22" s="10"/>
      <c r="C22" s="11"/>
      <c r="D22" s="11"/>
      <c r="E22" s="12"/>
      <c r="F22" s="13"/>
      <c r="G22" s="13"/>
      <c r="H22" s="13"/>
      <c r="I22" s="13"/>
      <c r="J22" s="14">
        <f t="shared" si="5"/>
        <v>0</v>
      </c>
      <c r="K22" s="14">
        <f t="shared" si="5"/>
        <v>0</v>
      </c>
      <c r="L22" s="14">
        <f t="shared" si="5"/>
        <v>0</v>
      </c>
      <c r="M22" s="15">
        <f t="shared" si="5"/>
        <v>0</v>
      </c>
    </row>
    <row r="23" spans="2:13">
      <c r="B23" s="10"/>
      <c r="C23" s="11"/>
      <c r="D23" s="11"/>
      <c r="E23" s="12"/>
      <c r="F23" s="13"/>
      <c r="G23" s="13"/>
      <c r="H23" s="13"/>
      <c r="I23" s="13"/>
      <c r="J23" s="14">
        <f t="shared" si="5"/>
        <v>0</v>
      </c>
      <c r="K23" s="14">
        <f t="shared" si="5"/>
        <v>0</v>
      </c>
      <c r="L23" s="14">
        <f t="shared" si="5"/>
        <v>0</v>
      </c>
      <c r="M23" s="15">
        <f t="shared" si="5"/>
        <v>0</v>
      </c>
    </row>
    <row r="24" spans="2:13" ht="15.75" thickBot="1">
      <c r="B24" s="20"/>
      <c r="C24" s="21"/>
      <c r="D24" s="21"/>
      <c r="E24" s="22"/>
      <c r="F24" s="23"/>
      <c r="G24" s="24"/>
      <c r="H24" s="24"/>
      <c r="I24" s="23"/>
      <c r="J24" s="25">
        <f t="shared" si="5"/>
        <v>0</v>
      </c>
      <c r="K24" s="25">
        <f t="shared" si="5"/>
        <v>0</v>
      </c>
      <c r="L24" s="25">
        <f t="shared" si="5"/>
        <v>0</v>
      </c>
      <c r="M24" s="26">
        <f t="shared" si="5"/>
        <v>0</v>
      </c>
    </row>
    <row r="25" spans="2:13" ht="15.75" thickBot="1">
      <c r="J25" s="125">
        <f>SUM(J19:J24)</f>
        <v>0</v>
      </c>
      <c r="K25" s="125">
        <f t="shared" ref="K25:M25" si="6">SUM(K19:K24)</f>
        <v>0</v>
      </c>
      <c r="L25" s="125">
        <f t="shared" si="6"/>
        <v>0</v>
      </c>
      <c r="M25" s="125">
        <f t="shared" si="6"/>
        <v>0</v>
      </c>
    </row>
    <row r="26" spans="2:13">
      <c r="B26" s="1" t="s">
        <v>53</v>
      </c>
      <c r="C26" s="2"/>
      <c r="D26" s="2"/>
      <c r="E26" s="2"/>
      <c r="F26" s="3"/>
      <c r="G26" s="3"/>
      <c r="H26" s="3"/>
      <c r="I26" s="2"/>
      <c r="J26" s="4"/>
      <c r="K26" s="4"/>
      <c r="L26" s="4"/>
      <c r="M26" s="5"/>
    </row>
    <row r="27" spans="2:13">
      <c r="B27" s="161" t="s">
        <v>66</v>
      </c>
      <c r="C27" s="162" t="s">
        <v>67</v>
      </c>
      <c r="D27" s="160" t="s">
        <v>68</v>
      </c>
      <c r="E27" s="163" t="s">
        <v>69</v>
      </c>
      <c r="F27" s="164" t="s">
        <v>70</v>
      </c>
      <c r="G27" s="164"/>
      <c r="H27" s="164"/>
      <c r="I27" s="164"/>
      <c r="J27" s="162" t="s">
        <v>71</v>
      </c>
      <c r="K27" s="162"/>
      <c r="L27" s="162"/>
      <c r="M27" s="168"/>
    </row>
    <row r="28" spans="2:13">
      <c r="B28" s="161"/>
      <c r="C28" s="162"/>
      <c r="D28" s="160"/>
      <c r="E28" s="163"/>
      <c r="F28" s="154" t="s">
        <v>16</v>
      </c>
      <c r="G28" s="154" t="s">
        <v>17</v>
      </c>
      <c r="H28" s="154" t="s">
        <v>18</v>
      </c>
      <c r="I28" s="154" t="s">
        <v>19</v>
      </c>
      <c r="J28" s="153" t="s">
        <v>16</v>
      </c>
      <c r="K28" s="153" t="s">
        <v>17</v>
      </c>
      <c r="L28" s="153" t="s">
        <v>18</v>
      </c>
      <c r="M28" s="6" t="s">
        <v>19</v>
      </c>
    </row>
    <row r="29" spans="2:13">
      <c r="B29" s="36" t="s">
        <v>87</v>
      </c>
      <c r="C29" s="11"/>
      <c r="D29" s="11"/>
      <c r="E29" s="12"/>
      <c r="F29" s="100">
        <v>130.74</v>
      </c>
      <c r="G29" s="100">
        <v>10.1</v>
      </c>
      <c r="H29" s="13"/>
      <c r="I29" s="13"/>
      <c r="J29" s="14">
        <f t="shared" ref="J29:M34" si="7">(F29*$Q$4)*$Q$3</f>
        <v>12529.07568</v>
      </c>
      <c r="K29" s="14">
        <f t="shared" si="7"/>
        <v>967.90319999999986</v>
      </c>
      <c r="L29" s="14">
        <f t="shared" si="7"/>
        <v>0</v>
      </c>
      <c r="M29" s="15">
        <f t="shared" si="7"/>
        <v>0</v>
      </c>
    </row>
    <row r="30" spans="2:13">
      <c r="B30" s="129" t="s">
        <v>88</v>
      </c>
      <c r="C30" s="130"/>
      <c r="D30" s="130"/>
      <c r="E30" s="131"/>
      <c r="F30" s="132">
        <v>32.087000000000003</v>
      </c>
      <c r="G30" s="132">
        <v>0.221</v>
      </c>
      <c r="H30" s="131"/>
      <c r="I30" s="131"/>
      <c r="J30" s="133"/>
      <c r="K30" s="133"/>
      <c r="L30" s="133"/>
      <c r="M30" s="134">
        <f t="shared" si="7"/>
        <v>0</v>
      </c>
    </row>
    <row r="31" spans="2:13">
      <c r="B31" s="10"/>
      <c r="C31" s="11"/>
      <c r="D31" s="11"/>
      <c r="E31" s="12"/>
      <c r="F31" s="13"/>
      <c r="G31" s="13"/>
      <c r="H31" s="13"/>
      <c r="I31" s="13"/>
      <c r="J31" s="14">
        <f t="shared" si="7"/>
        <v>0</v>
      </c>
      <c r="K31" s="14">
        <f t="shared" si="7"/>
        <v>0</v>
      </c>
      <c r="L31" s="14">
        <f t="shared" si="7"/>
        <v>0</v>
      </c>
      <c r="M31" s="15">
        <f t="shared" si="7"/>
        <v>0</v>
      </c>
    </row>
    <row r="32" spans="2:13">
      <c r="B32" s="10"/>
      <c r="C32" s="11"/>
      <c r="D32" s="11"/>
      <c r="E32" s="12"/>
      <c r="F32" s="13"/>
      <c r="G32" s="13"/>
      <c r="H32" s="13"/>
      <c r="I32" s="13"/>
      <c r="J32" s="14">
        <f t="shared" si="7"/>
        <v>0</v>
      </c>
      <c r="K32" s="14">
        <f t="shared" si="7"/>
        <v>0</v>
      </c>
      <c r="L32" s="14">
        <f t="shared" si="7"/>
        <v>0</v>
      </c>
      <c r="M32" s="15">
        <f t="shared" si="7"/>
        <v>0</v>
      </c>
    </row>
    <row r="33" spans="2:13">
      <c r="B33" s="10"/>
      <c r="C33" s="11"/>
      <c r="D33" s="11"/>
      <c r="E33" s="12"/>
      <c r="F33" s="13"/>
      <c r="G33" s="13"/>
      <c r="H33" s="13"/>
      <c r="I33" s="13"/>
      <c r="J33" s="14">
        <f t="shared" si="7"/>
        <v>0</v>
      </c>
      <c r="K33" s="14">
        <f t="shared" si="7"/>
        <v>0</v>
      </c>
      <c r="L33" s="14">
        <f t="shared" si="7"/>
        <v>0</v>
      </c>
      <c r="M33" s="15">
        <f t="shared" si="7"/>
        <v>0</v>
      </c>
    </row>
    <row r="34" spans="2:13" ht="15.75" thickBot="1">
      <c r="B34" s="20"/>
      <c r="C34" s="21"/>
      <c r="D34" s="21"/>
      <c r="E34" s="22"/>
      <c r="F34" s="23"/>
      <c r="G34" s="24"/>
      <c r="H34" s="24"/>
      <c r="I34" s="23"/>
      <c r="J34" s="25">
        <f t="shared" si="7"/>
        <v>0</v>
      </c>
      <c r="K34" s="25">
        <f t="shared" si="7"/>
        <v>0</v>
      </c>
      <c r="L34" s="25">
        <f t="shared" si="7"/>
        <v>0</v>
      </c>
      <c r="M34" s="26">
        <f t="shared" si="7"/>
        <v>0</v>
      </c>
    </row>
    <row r="35" spans="2:13" ht="15.75" thickBot="1">
      <c r="J35" s="125">
        <f>SUM(J29:J34)</f>
        <v>12529.07568</v>
      </c>
      <c r="K35" s="125">
        <f>SUM(K29:K34)</f>
        <v>967.90319999999986</v>
      </c>
    </row>
    <row r="36" spans="2:13">
      <c r="B36" s="1">
        <v>0</v>
      </c>
      <c r="C36" s="2"/>
      <c r="D36" s="2"/>
      <c r="E36" s="2"/>
      <c r="F36" s="3"/>
      <c r="G36" s="3"/>
      <c r="H36" s="3"/>
      <c r="I36" s="2"/>
      <c r="J36" s="4"/>
      <c r="K36" s="4"/>
      <c r="L36" s="4"/>
      <c r="M36" s="5"/>
    </row>
    <row r="37" spans="2:13">
      <c r="B37" s="161" t="s">
        <v>66</v>
      </c>
      <c r="C37" s="162" t="s">
        <v>67</v>
      </c>
      <c r="D37" s="160" t="s">
        <v>68</v>
      </c>
      <c r="E37" s="163" t="s">
        <v>69</v>
      </c>
      <c r="F37" s="164" t="s">
        <v>70</v>
      </c>
      <c r="G37" s="164"/>
      <c r="H37" s="164"/>
      <c r="I37" s="164"/>
      <c r="J37" s="162" t="s">
        <v>71</v>
      </c>
      <c r="K37" s="162"/>
      <c r="L37" s="162"/>
      <c r="M37" s="168"/>
    </row>
    <row r="38" spans="2:13">
      <c r="B38" s="161"/>
      <c r="C38" s="162"/>
      <c r="D38" s="160"/>
      <c r="E38" s="163"/>
      <c r="F38" s="154" t="s">
        <v>16</v>
      </c>
      <c r="G38" s="154" t="s">
        <v>17</v>
      </c>
      <c r="H38" s="154" t="s">
        <v>18</v>
      </c>
      <c r="I38" s="154" t="s">
        <v>19</v>
      </c>
      <c r="J38" s="153" t="s">
        <v>16</v>
      </c>
      <c r="K38" s="153" t="s">
        <v>17</v>
      </c>
      <c r="L38" s="153" t="s">
        <v>18</v>
      </c>
      <c r="M38" s="6" t="s">
        <v>19</v>
      </c>
    </row>
    <row r="39" spans="2:13">
      <c r="B39" s="10"/>
      <c r="C39" s="11"/>
      <c r="D39" s="11"/>
      <c r="E39" s="12"/>
      <c r="F39" s="13"/>
      <c r="G39" s="13"/>
      <c r="H39" s="13"/>
      <c r="I39" s="13"/>
      <c r="J39" s="14">
        <f t="shared" ref="J39:M44" si="8">(F39*$Q$4)*$Q$3</f>
        <v>0</v>
      </c>
      <c r="K39" s="14">
        <f t="shared" si="8"/>
        <v>0</v>
      </c>
      <c r="L39" s="14">
        <f t="shared" si="8"/>
        <v>0</v>
      </c>
      <c r="M39" s="15">
        <f t="shared" si="8"/>
        <v>0</v>
      </c>
    </row>
    <row r="40" spans="2:13">
      <c r="B40" s="10"/>
      <c r="C40" s="11"/>
      <c r="D40" s="11"/>
      <c r="E40" s="12"/>
      <c r="F40" s="13"/>
      <c r="G40" s="13"/>
      <c r="H40" s="13"/>
      <c r="I40" s="13"/>
      <c r="J40" s="14">
        <f t="shared" si="8"/>
        <v>0</v>
      </c>
      <c r="K40" s="14">
        <f t="shared" si="8"/>
        <v>0</v>
      </c>
      <c r="L40" s="14">
        <f t="shared" si="8"/>
        <v>0</v>
      </c>
      <c r="M40" s="15">
        <f t="shared" si="8"/>
        <v>0</v>
      </c>
    </row>
    <row r="41" spans="2:13">
      <c r="B41" s="10"/>
      <c r="C41" s="11"/>
      <c r="D41" s="11"/>
      <c r="E41" s="12"/>
      <c r="F41" s="13"/>
      <c r="G41" s="13"/>
      <c r="H41" s="13"/>
      <c r="I41" s="13"/>
      <c r="J41" s="14">
        <f t="shared" si="8"/>
        <v>0</v>
      </c>
      <c r="K41" s="14">
        <f t="shared" si="8"/>
        <v>0</v>
      </c>
      <c r="L41" s="14">
        <f t="shared" si="8"/>
        <v>0</v>
      </c>
      <c r="M41" s="15">
        <f t="shared" si="8"/>
        <v>0</v>
      </c>
    </row>
    <row r="42" spans="2:13">
      <c r="B42" s="10"/>
      <c r="C42" s="11"/>
      <c r="D42" s="11"/>
      <c r="E42" s="12"/>
      <c r="F42" s="13"/>
      <c r="G42" s="13"/>
      <c r="H42" s="13"/>
      <c r="I42" s="13"/>
      <c r="J42" s="14">
        <f t="shared" si="8"/>
        <v>0</v>
      </c>
      <c r="K42" s="14">
        <f t="shared" si="8"/>
        <v>0</v>
      </c>
      <c r="L42" s="14">
        <f t="shared" si="8"/>
        <v>0</v>
      </c>
      <c r="M42" s="15">
        <f t="shared" si="8"/>
        <v>0</v>
      </c>
    </row>
    <row r="43" spans="2:13">
      <c r="B43" s="10"/>
      <c r="C43" s="11"/>
      <c r="D43" s="11"/>
      <c r="E43" s="12"/>
      <c r="F43" s="13"/>
      <c r="G43" s="13"/>
      <c r="H43" s="13"/>
      <c r="I43" s="13"/>
      <c r="J43" s="14">
        <f t="shared" si="8"/>
        <v>0</v>
      </c>
      <c r="K43" s="14">
        <f t="shared" si="8"/>
        <v>0</v>
      </c>
      <c r="L43" s="14">
        <f t="shared" si="8"/>
        <v>0</v>
      </c>
      <c r="M43" s="15">
        <f t="shared" si="8"/>
        <v>0</v>
      </c>
    </row>
    <row r="44" spans="2:13" ht="15.75" thickBot="1">
      <c r="B44" s="20"/>
      <c r="C44" s="21"/>
      <c r="D44" s="21"/>
      <c r="E44" s="22"/>
      <c r="F44" s="23"/>
      <c r="G44" s="24"/>
      <c r="H44" s="24"/>
      <c r="I44" s="23"/>
      <c r="J44" s="25">
        <f t="shared" si="8"/>
        <v>0</v>
      </c>
      <c r="K44" s="25">
        <f t="shared" si="8"/>
        <v>0</v>
      </c>
      <c r="L44" s="25">
        <f t="shared" si="8"/>
        <v>0</v>
      </c>
      <c r="M44" s="26">
        <f t="shared" si="8"/>
        <v>0</v>
      </c>
    </row>
    <row r="45" spans="2:13" ht="15.75" thickBot="1"/>
    <row r="46" spans="2:13">
      <c r="B46" s="1">
        <v>0</v>
      </c>
      <c r="C46" s="2"/>
      <c r="D46" s="2"/>
      <c r="E46" s="2"/>
      <c r="F46" s="3"/>
      <c r="G46" s="3"/>
      <c r="H46" s="3"/>
      <c r="I46" s="2"/>
      <c r="J46" s="4"/>
      <c r="K46" s="4"/>
      <c r="L46" s="4"/>
      <c r="M46" s="5"/>
    </row>
    <row r="47" spans="2:13">
      <c r="B47" s="161" t="s">
        <v>66</v>
      </c>
      <c r="C47" s="162" t="s">
        <v>67</v>
      </c>
      <c r="D47" s="160" t="s">
        <v>68</v>
      </c>
      <c r="E47" s="163" t="s">
        <v>69</v>
      </c>
      <c r="F47" s="164" t="s">
        <v>70</v>
      </c>
      <c r="G47" s="164"/>
      <c r="H47" s="164"/>
      <c r="I47" s="164"/>
      <c r="J47" s="162" t="s">
        <v>71</v>
      </c>
      <c r="K47" s="162"/>
      <c r="L47" s="162"/>
      <c r="M47" s="168"/>
    </row>
    <row r="48" spans="2:13">
      <c r="B48" s="161"/>
      <c r="C48" s="162"/>
      <c r="D48" s="160"/>
      <c r="E48" s="163"/>
      <c r="F48" s="154" t="s">
        <v>16</v>
      </c>
      <c r="G48" s="154" t="s">
        <v>17</v>
      </c>
      <c r="H48" s="154" t="s">
        <v>18</v>
      </c>
      <c r="I48" s="154" t="s">
        <v>19</v>
      </c>
      <c r="J48" s="153" t="s">
        <v>16</v>
      </c>
      <c r="K48" s="153" t="s">
        <v>17</v>
      </c>
      <c r="L48" s="153" t="s">
        <v>18</v>
      </c>
      <c r="M48" s="6" t="s">
        <v>19</v>
      </c>
    </row>
    <row r="49" spans="2:13">
      <c r="B49" s="10"/>
      <c r="C49" s="11"/>
      <c r="D49" s="11"/>
      <c r="E49" s="12"/>
      <c r="F49" s="13"/>
      <c r="G49" s="13"/>
      <c r="H49" s="13"/>
      <c r="I49" s="13"/>
      <c r="J49" s="14">
        <f t="shared" ref="J49:M54" si="9">(F49*$Q$4)*$Q$3</f>
        <v>0</v>
      </c>
      <c r="K49" s="14">
        <f t="shared" si="9"/>
        <v>0</v>
      </c>
      <c r="L49" s="14">
        <f t="shared" si="9"/>
        <v>0</v>
      </c>
      <c r="M49" s="15">
        <f t="shared" si="9"/>
        <v>0</v>
      </c>
    </row>
    <row r="50" spans="2:13">
      <c r="B50" s="10"/>
      <c r="C50" s="11"/>
      <c r="D50" s="11"/>
      <c r="E50" s="12"/>
      <c r="F50" s="13"/>
      <c r="G50" s="13"/>
      <c r="H50" s="13"/>
      <c r="I50" s="13"/>
      <c r="J50" s="14">
        <f t="shared" si="9"/>
        <v>0</v>
      </c>
      <c r="K50" s="14">
        <f t="shared" si="9"/>
        <v>0</v>
      </c>
      <c r="L50" s="14">
        <f t="shared" si="9"/>
        <v>0</v>
      </c>
      <c r="M50" s="15">
        <f t="shared" si="9"/>
        <v>0</v>
      </c>
    </row>
    <row r="51" spans="2:13">
      <c r="B51" s="10"/>
      <c r="C51" s="11"/>
      <c r="D51" s="11"/>
      <c r="E51" s="12"/>
      <c r="F51" s="13"/>
      <c r="G51" s="13"/>
      <c r="H51" s="13"/>
      <c r="I51" s="13"/>
      <c r="J51" s="14">
        <f t="shared" si="9"/>
        <v>0</v>
      </c>
      <c r="K51" s="14">
        <f t="shared" si="9"/>
        <v>0</v>
      </c>
      <c r="L51" s="14">
        <f t="shared" si="9"/>
        <v>0</v>
      </c>
      <c r="M51" s="15">
        <f t="shared" si="9"/>
        <v>0</v>
      </c>
    </row>
    <row r="52" spans="2:13">
      <c r="B52" s="10"/>
      <c r="C52" s="11"/>
      <c r="D52" s="11"/>
      <c r="E52" s="12"/>
      <c r="F52" s="13"/>
      <c r="G52" s="13"/>
      <c r="H52" s="13"/>
      <c r="I52" s="13"/>
      <c r="J52" s="14">
        <f t="shared" si="9"/>
        <v>0</v>
      </c>
      <c r="K52" s="14">
        <f t="shared" si="9"/>
        <v>0</v>
      </c>
      <c r="L52" s="14">
        <f t="shared" si="9"/>
        <v>0</v>
      </c>
      <c r="M52" s="15">
        <f t="shared" si="9"/>
        <v>0</v>
      </c>
    </row>
    <row r="53" spans="2:13">
      <c r="B53" s="10"/>
      <c r="C53" s="11"/>
      <c r="D53" s="11"/>
      <c r="E53" s="12"/>
      <c r="F53" s="13"/>
      <c r="G53" s="13"/>
      <c r="H53" s="13"/>
      <c r="I53" s="13"/>
      <c r="J53" s="14">
        <f t="shared" si="9"/>
        <v>0</v>
      </c>
      <c r="K53" s="14">
        <f t="shared" si="9"/>
        <v>0</v>
      </c>
      <c r="L53" s="14">
        <f t="shared" si="9"/>
        <v>0</v>
      </c>
      <c r="M53" s="15">
        <f t="shared" si="9"/>
        <v>0</v>
      </c>
    </row>
    <row r="54" spans="2:13" ht="15.75" thickBot="1">
      <c r="B54" s="20"/>
      <c r="C54" s="21"/>
      <c r="D54" s="21"/>
      <c r="E54" s="22"/>
      <c r="F54" s="23"/>
      <c r="G54" s="24"/>
      <c r="H54" s="24"/>
      <c r="I54" s="23"/>
      <c r="J54" s="25">
        <f t="shared" si="9"/>
        <v>0</v>
      </c>
      <c r="K54" s="25">
        <f t="shared" si="9"/>
        <v>0</v>
      </c>
      <c r="L54" s="25">
        <f t="shared" si="9"/>
        <v>0</v>
      </c>
      <c r="M54" s="26">
        <f t="shared" si="9"/>
        <v>0</v>
      </c>
    </row>
    <row r="55" spans="2:13" ht="15.75" thickBot="1"/>
    <row r="56" spans="2:13">
      <c r="B56" s="1">
        <v>0</v>
      </c>
      <c r="C56" s="2"/>
      <c r="D56" s="2"/>
      <c r="E56" s="2"/>
      <c r="F56" s="3"/>
      <c r="G56" s="3"/>
      <c r="H56" s="3"/>
      <c r="I56" s="2"/>
      <c r="J56" s="4"/>
      <c r="K56" s="4"/>
      <c r="L56" s="4"/>
      <c r="M56" s="5"/>
    </row>
    <row r="57" spans="2:13">
      <c r="B57" s="161" t="s">
        <v>66</v>
      </c>
      <c r="C57" s="162" t="s">
        <v>67</v>
      </c>
      <c r="D57" s="160" t="s">
        <v>68</v>
      </c>
      <c r="E57" s="163" t="s">
        <v>69</v>
      </c>
      <c r="F57" s="164" t="s">
        <v>70</v>
      </c>
      <c r="G57" s="164"/>
      <c r="H57" s="164"/>
      <c r="I57" s="164"/>
      <c r="J57" s="162" t="s">
        <v>71</v>
      </c>
      <c r="K57" s="162"/>
      <c r="L57" s="162"/>
      <c r="M57" s="168"/>
    </row>
    <row r="58" spans="2:13">
      <c r="B58" s="161"/>
      <c r="C58" s="162"/>
      <c r="D58" s="160"/>
      <c r="E58" s="163"/>
      <c r="F58" s="154" t="s">
        <v>16</v>
      </c>
      <c r="G58" s="154" t="s">
        <v>17</v>
      </c>
      <c r="H58" s="154" t="s">
        <v>18</v>
      </c>
      <c r="I58" s="154" t="s">
        <v>19</v>
      </c>
      <c r="J58" s="153" t="s">
        <v>16</v>
      </c>
      <c r="K58" s="153" t="s">
        <v>17</v>
      </c>
      <c r="L58" s="153" t="s">
        <v>18</v>
      </c>
      <c r="M58" s="6" t="s">
        <v>19</v>
      </c>
    </row>
    <row r="59" spans="2:13">
      <c r="B59" s="10"/>
      <c r="C59" s="11"/>
      <c r="D59" s="11"/>
      <c r="E59" s="12"/>
      <c r="F59" s="13"/>
      <c r="G59" s="13"/>
      <c r="H59" s="13"/>
      <c r="I59" s="13"/>
      <c r="J59" s="14">
        <f t="shared" ref="J59:M64" si="10">(F59*$Q$4)*$Q$3</f>
        <v>0</v>
      </c>
      <c r="K59" s="14">
        <f t="shared" si="10"/>
        <v>0</v>
      </c>
      <c r="L59" s="14">
        <f t="shared" si="10"/>
        <v>0</v>
      </c>
      <c r="M59" s="15">
        <f t="shared" si="10"/>
        <v>0</v>
      </c>
    </row>
    <row r="60" spans="2:13">
      <c r="B60" s="10"/>
      <c r="C60" s="11"/>
      <c r="D60" s="11"/>
      <c r="E60" s="12"/>
      <c r="F60" s="13"/>
      <c r="G60" s="13"/>
      <c r="H60" s="13"/>
      <c r="I60" s="13"/>
      <c r="J60" s="14">
        <f t="shared" si="10"/>
        <v>0</v>
      </c>
      <c r="K60" s="14">
        <f t="shared" si="10"/>
        <v>0</v>
      </c>
      <c r="L60" s="14">
        <f t="shared" si="10"/>
        <v>0</v>
      </c>
      <c r="M60" s="15">
        <f t="shared" si="10"/>
        <v>0</v>
      </c>
    </row>
    <row r="61" spans="2:13">
      <c r="B61" s="10"/>
      <c r="C61" s="11"/>
      <c r="D61" s="11"/>
      <c r="E61" s="12"/>
      <c r="F61" s="13"/>
      <c r="G61" s="13"/>
      <c r="H61" s="13"/>
      <c r="I61" s="13"/>
      <c r="J61" s="14">
        <f t="shared" si="10"/>
        <v>0</v>
      </c>
      <c r="K61" s="14">
        <f t="shared" si="10"/>
        <v>0</v>
      </c>
      <c r="L61" s="14">
        <f t="shared" si="10"/>
        <v>0</v>
      </c>
      <c r="M61" s="15">
        <f t="shared" si="10"/>
        <v>0</v>
      </c>
    </row>
    <row r="62" spans="2:13">
      <c r="B62" s="10"/>
      <c r="C62" s="11"/>
      <c r="D62" s="11"/>
      <c r="E62" s="12"/>
      <c r="F62" s="13"/>
      <c r="G62" s="13"/>
      <c r="H62" s="13"/>
      <c r="I62" s="13"/>
      <c r="J62" s="14">
        <f t="shared" si="10"/>
        <v>0</v>
      </c>
      <c r="K62" s="14">
        <f t="shared" si="10"/>
        <v>0</v>
      </c>
      <c r="L62" s="14">
        <f t="shared" si="10"/>
        <v>0</v>
      </c>
      <c r="M62" s="15">
        <f t="shared" si="10"/>
        <v>0</v>
      </c>
    </row>
    <row r="63" spans="2:13">
      <c r="B63" s="10"/>
      <c r="C63" s="11"/>
      <c r="D63" s="11"/>
      <c r="E63" s="12"/>
      <c r="F63" s="13"/>
      <c r="G63" s="13"/>
      <c r="H63" s="13"/>
      <c r="I63" s="13"/>
      <c r="J63" s="14">
        <f t="shared" si="10"/>
        <v>0</v>
      </c>
      <c r="K63" s="14">
        <f t="shared" si="10"/>
        <v>0</v>
      </c>
      <c r="L63" s="14">
        <f t="shared" si="10"/>
        <v>0</v>
      </c>
      <c r="M63" s="15">
        <f t="shared" si="10"/>
        <v>0</v>
      </c>
    </row>
    <row r="64" spans="2:13" ht="15.75" thickBot="1">
      <c r="B64" s="20"/>
      <c r="C64" s="21"/>
      <c r="D64" s="21"/>
      <c r="E64" s="22"/>
      <c r="F64" s="23"/>
      <c r="G64" s="24"/>
      <c r="H64" s="24"/>
      <c r="I64" s="23"/>
      <c r="J64" s="25">
        <f t="shared" si="10"/>
        <v>0</v>
      </c>
      <c r="K64" s="25">
        <f t="shared" si="10"/>
        <v>0</v>
      </c>
      <c r="L64" s="25">
        <f t="shared" si="10"/>
        <v>0</v>
      </c>
      <c r="M64" s="26">
        <f t="shared" si="10"/>
        <v>0</v>
      </c>
    </row>
  </sheetData>
  <mergeCells count="37">
    <mergeCell ref="J47:M47"/>
    <mergeCell ref="B2:B3"/>
    <mergeCell ref="F2:I2"/>
    <mergeCell ref="J2:M2"/>
    <mergeCell ref="B17:B18"/>
    <mergeCell ref="F17:I17"/>
    <mergeCell ref="D17:D18"/>
    <mergeCell ref="J37:M37"/>
    <mergeCell ref="D37:D38"/>
    <mergeCell ref="B27:B28"/>
    <mergeCell ref="J17:M17"/>
    <mergeCell ref="C17:C18"/>
    <mergeCell ref="E17:E18"/>
    <mergeCell ref="E2:E3"/>
    <mergeCell ref="C2:C3"/>
    <mergeCell ref="D2:D3"/>
    <mergeCell ref="P2:R2"/>
    <mergeCell ref="B57:B58"/>
    <mergeCell ref="C57:C58"/>
    <mergeCell ref="E57:E58"/>
    <mergeCell ref="F57:I57"/>
    <mergeCell ref="J57:M57"/>
    <mergeCell ref="B47:B48"/>
    <mergeCell ref="C47:C48"/>
    <mergeCell ref="E47:E48"/>
    <mergeCell ref="F47:I47"/>
    <mergeCell ref="C27:C28"/>
    <mergeCell ref="E27:E28"/>
    <mergeCell ref="F27:I27"/>
    <mergeCell ref="J27:M27"/>
    <mergeCell ref="D27:D28"/>
    <mergeCell ref="D47:D48"/>
    <mergeCell ref="D57:D58"/>
    <mergeCell ref="B37:B38"/>
    <mergeCell ref="C37:C38"/>
    <mergeCell ref="E37:E38"/>
    <mergeCell ref="F37:I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C4E5-D29E-4B36-AA7D-4C29FC29F2C0}">
  <sheetPr>
    <tabColor rgb="FFFF0000"/>
  </sheetPr>
  <dimension ref="A1:T44"/>
  <sheetViews>
    <sheetView workbookViewId="0">
      <selection sqref="A1:XFD1048576"/>
    </sheetView>
  </sheetViews>
  <sheetFormatPr defaultRowHeight="15"/>
  <cols>
    <col min="1" max="1" width="14.28515625" customWidth="1"/>
    <col min="2" max="2" width="37.7109375" customWidth="1"/>
    <col min="3" max="3" width="10.42578125" customWidth="1"/>
    <col min="4" max="4" width="18.5703125" customWidth="1"/>
    <col min="5" max="5" width="17.140625" customWidth="1"/>
    <col min="7" max="7" width="16.5703125" customWidth="1"/>
    <col min="9" max="9" width="15.7109375" customWidth="1"/>
    <col min="11" max="11" width="16.28515625" customWidth="1"/>
    <col min="13" max="13" width="11" bestFit="1" customWidth="1"/>
    <col min="16" max="16" width="26.42578125" customWidth="1"/>
  </cols>
  <sheetData>
    <row r="1" spans="1:20" ht="15.75" thickBot="1">
      <c r="A1" t="s">
        <v>89</v>
      </c>
      <c r="B1" s="1" t="s">
        <v>49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20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65" t="s">
        <v>72</v>
      </c>
      <c r="Q2" s="166"/>
      <c r="R2" s="167"/>
    </row>
    <row r="3" spans="1:20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8">
        <v>95.831999999999994</v>
      </c>
      <c r="R3" s="9" t="s">
        <v>74</v>
      </c>
    </row>
    <row r="4" spans="1:20" ht="15.75" thickBot="1">
      <c r="B4" s="37" t="s">
        <v>90</v>
      </c>
      <c r="C4" s="11"/>
      <c r="D4" s="11"/>
      <c r="E4" s="12"/>
      <c r="F4" s="32">
        <v>139</v>
      </c>
      <c r="G4" s="13"/>
      <c r="H4" s="13"/>
      <c r="I4" s="13"/>
      <c r="J4" s="14">
        <f t="shared" ref="J4:M7" si="0">(F4*$Q$4)*$Q$3</f>
        <v>13320.647999999999</v>
      </c>
      <c r="K4" s="14">
        <f t="shared" si="0"/>
        <v>0</v>
      </c>
      <c r="L4" s="14">
        <f t="shared" si="0"/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20">
      <c r="B5" s="37" t="s">
        <v>91</v>
      </c>
      <c r="C5" s="11"/>
      <c r="D5" s="11"/>
      <c r="E5" s="12"/>
      <c r="F5" s="32">
        <v>184.44318091400001</v>
      </c>
      <c r="G5" s="13"/>
      <c r="H5" s="13"/>
      <c r="I5" s="13"/>
      <c r="J5" s="14">
        <f t="shared" si="0"/>
        <v>17675.558913350447</v>
      </c>
      <c r="K5" s="14">
        <f t="shared" si="0"/>
        <v>0</v>
      </c>
      <c r="L5" s="14">
        <f t="shared" si="0"/>
        <v>0</v>
      </c>
      <c r="M5" s="15">
        <f t="shared" si="0"/>
        <v>0</v>
      </c>
    </row>
    <row r="6" spans="1:20">
      <c r="B6" s="37" t="s">
        <v>92</v>
      </c>
      <c r="C6" s="11"/>
      <c r="D6" s="11"/>
      <c r="E6" s="12"/>
      <c r="F6" s="32">
        <v>95.446185805900001</v>
      </c>
      <c r="G6" s="13"/>
      <c r="H6" s="13"/>
      <c r="I6" s="13"/>
      <c r="J6" s="14">
        <f t="shared" si="0"/>
        <v>9146.7988781510085</v>
      </c>
      <c r="K6" s="14">
        <f t="shared" si="0"/>
        <v>0</v>
      </c>
      <c r="L6" s="14">
        <f t="shared" si="0"/>
        <v>0</v>
      </c>
      <c r="M6" s="15">
        <f t="shared" si="0"/>
        <v>0</v>
      </c>
      <c r="P6" s="19" t="s">
        <v>79</v>
      </c>
    </row>
    <row r="7" spans="1:20">
      <c r="B7" s="135" t="s">
        <v>93</v>
      </c>
      <c r="C7" s="130"/>
      <c r="D7" s="130"/>
      <c r="E7" s="131"/>
      <c r="F7" s="136">
        <v>128.71540409900001</v>
      </c>
      <c r="G7" s="131"/>
      <c r="H7" s="131"/>
      <c r="I7" s="131"/>
      <c r="J7" s="133"/>
      <c r="K7" s="133">
        <f t="shared" si="0"/>
        <v>0</v>
      </c>
      <c r="L7" s="133">
        <f t="shared" si="0"/>
        <v>0</v>
      </c>
      <c r="M7" s="134">
        <f t="shared" si="0"/>
        <v>0</v>
      </c>
    </row>
    <row r="8" spans="1:20">
      <c r="B8" s="37" t="s">
        <v>94</v>
      </c>
      <c r="C8" s="11"/>
      <c r="D8" s="11"/>
      <c r="E8" s="12"/>
      <c r="F8" s="32">
        <v>176</v>
      </c>
      <c r="G8" s="13"/>
      <c r="H8" s="13"/>
      <c r="I8" s="13"/>
      <c r="J8" s="14">
        <f>(F8*$Q$4)*$Q$3</f>
        <v>16866.432000000001</v>
      </c>
      <c r="K8" s="14"/>
      <c r="L8" s="14"/>
      <c r="M8" s="15"/>
    </row>
    <row r="9" spans="1:20">
      <c r="B9" s="37" t="s">
        <v>95</v>
      </c>
      <c r="C9" s="11"/>
      <c r="D9" s="11"/>
      <c r="E9" s="12"/>
      <c r="F9" s="32">
        <v>161.73366316400001</v>
      </c>
      <c r="G9" s="13"/>
      <c r="H9" s="13"/>
      <c r="I9" s="13"/>
      <c r="J9" s="14">
        <f>(F9*$Q$4)*$Q$3</f>
        <v>15499.260408332448</v>
      </c>
      <c r="K9" s="14">
        <f t="shared" ref="K9:M10" si="1">(G9*$Q$4)*$Q$3</f>
        <v>0</v>
      </c>
      <c r="L9" s="14">
        <f t="shared" si="1"/>
        <v>0</v>
      </c>
      <c r="M9" s="15">
        <f t="shared" si="1"/>
        <v>0</v>
      </c>
    </row>
    <row r="10" spans="1:20" ht="15.75" thickBot="1">
      <c r="B10" s="53" t="s">
        <v>96</v>
      </c>
      <c r="C10" s="21"/>
      <c r="D10" s="21"/>
      <c r="E10" s="22"/>
      <c r="F10" s="119">
        <v>158.547459186</v>
      </c>
      <c r="G10" s="24"/>
      <c r="H10" s="24"/>
      <c r="I10" s="23"/>
      <c r="J10" s="25">
        <f>(F10*$Q$4)*$Q$3</f>
        <v>15193.920108712751</v>
      </c>
      <c r="K10" s="25">
        <f t="shared" si="1"/>
        <v>0</v>
      </c>
      <c r="L10" s="25">
        <f t="shared" si="1"/>
        <v>0</v>
      </c>
      <c r="M10" s="26">
        <f t="shared" si="1"/>
        <v>0</v>
      </c>
    </row>
    <row r="11" spans="1:20">
      <c r="A11" t="s">
        <v>89</v>
      </c>
      <c r="C11" s="27"/>
      <c r="D11" s="27"/>
      <c r="F11" s="27"/>
      <c r="G11" s="27"/>
      <c r="H11" s="27"/>
      <c r="I11" s="27"/>
      <c r="J11" s="27">
        <f>SUM(J4:J10)</f>
        <v>87702.618308546662</v>
      </c>
      <c r="K11" s="27">
        <f t="shared" ref="K11:M11" si="2">SUM(K4:K10)</f>
        <v>0</v>
      </c>
      <c r="L11" s="27">
        <f t="shared" si="2"/>
        <v>0</v>
      </c>
      <c r="M11" s="27">
        <f t="shared" si="2"/>
        <v>0</v>
      </c>
    </row>
    <row r="12" spans="1:20" ht="15.75" thickBot="1">
      <c r="B12" s="47" t="s">
        <v>97</v>
      </c>
      <c r="N12" s="46"/>
      <c r="O12" s="46"/>
      <c r="P12" s="46"/>
      <c r="Q12" s="46"/>
      <c r="R12" s="46"/>
      <c r="S12" s="46"/>
    </row>
    <row r="13" spans="1:20">
      <c r="B13" s="1" t="s">
        <v>49</v>
      </c>
      <c r="C13" s="2"/>
      <c r="D13" s="2"/>
      <c r="E13" s="2"/>
      <c r="F13" s="3"/>
      <c r="G13" s="3"/>
      <c r="H13" s="3"/>
      <c r="I13" s="2"/>
      <c r="J13" s="4"/>
      <c r="K13" s="4"/>
      <c r="L13" s="4"/>
      <c r="M13" s="4"/>
      <c r="N13" s="2"/>
      <c r="O13" s="2"/>
      <c r="P13" s="2"/>
      <c r="Q13" s="2"/>
      <c r="R13" s="2"/>
      <c r="S13" s="45"/>
    </row>
    <row r="14" spans="1:20">
      <c r="B14" s="161" t="s">
        <v>66</v>
      </c>
      <c r="C14" s="162" t="s">
        <v>67</v>
      </c>
      <c r="D14" s="160" t="s">
        <v>98</v>
      </c>
      <c r="E14" s="171" t="s">
        <v>99</v>
      </c>
      <c r="F14" s="160" t="s">
        <v>100</v>
      </c>
      <c r="G14" s="171" t="s">
        <v>99</v>
      </c>
      <c r="H14" s="160" t="s">
        <v>101</v>
      </c>
      <c r="I14" s="171" t="s">
        <v>99</v>
      </c>
      <c r="J14" s="160" t="s">
        <v>102</v>
      </c>
      <c r="K14" s="171" t="s">
        <v>99</v>
      </c>
      <c r="L14" s="154" t="s">
        <v>70</v>
      </c>
      <c r="M14" s="154"/>
      <c r="N14" s="154"/>
      <c r="O14" s="154"/>
      <c r="P14" s="162" t="s">
        <v>71</v>
      </c>
      <c r="Q14" s="162"/>
      <c r="R14" s="162"/>
      <c r="S14" s="168"/>
    </row>
    <row r="15" spans="1:20">
      <c r="B15" s="161"/>
      <c r="C15" s="162"/>
      <c r="D15" s="160"/>
      <c r="E15" s="171"/>
      <c r="F15" s="170"/>
      <c r="G15" s="171"/>
      <c r="H15" s="170"/>
      <c r="I15" s="171"/>
      <c r="J15" s="170"/>
      <c r="K15" s="171"/>
      <c r="L15" s="154" t="s">
        <v>16</v>
      </c>
      <c r="M15" s="154" t="s">
        <v>17</v>
      </c>
      <c r="N15" s="154" t="s">
        <v>18</v>
      </c>
      <c r="O15" s="154" t="s">
        <v>19</v>
      </c>
      <c r="P15" s="153" t="s">
        <v>16</v>
      </c>
      <c r="Q15" s="153" t="s">
        <v>17</v>
      </c>
      <c r="R15" s="153" t="s">
        <v>18</v>
      </c>
      <c r="S15" s="6" t="s">
        <v>19</v>
      </c>
    </row>
    <row r="16" spans="1:20">
      <c r="B16" s="37" t="s">
        <v>103</v>
      </c>
      <c r="C16" s="11"/>
      <c r="D16" s="44">
        <v>33</v>
      </c>
      <c r="E16" s="34">
        <f>7/0.02295675</f>
        <v>304.92121053720581</v>
      </c>
      <c r="F16" s="44">
        <v>66</v>
      </c>
      <c r="G16" s="34">
        <f>7/0.02295675</f>
        <v>304.92121053720581</v>
      </c>
      <c r="H16" s="44">
        <v>3</v>
      </c>
      <c r="I16" s="34">
        <f>12/0.02295675</f>
        <v>522.72207520663858</v>
      </c>
      <c r="J16" s="44">
        <v>2.5</v>
      </c>
      <c r="K16" s="34">
        <f>10/0.02295675</f>
        <v>435.60172933886543</v>
      </c>
      <c r="L16" s="32">
        <v>85</v>
      </c>
      <c r="M16" s="13"/>
      <c r="N16" s="13"/>
      <c r="O16" s="13"/>
      <c r="P16" s="14">
        <f>((D16*E16)+(F16*G16)+(H16*I16)+(J16*K16))</f>
        <v>32844.370392150457</v>
      </c>
      <c r="Q16" s="14"/>
      <c r="R16" s="14"/>
      <c r="S16" s="15">
        <f t="shared" ref="S16:S21" si="3">(O16*$Q$4)*$Q$3</f>
        <v>0</v>
      </c>
      <c r="T16" t="s">
        <v>104</v>
      </c>
    </row>
    <row r="17" spans="1:19">
      <c r="B17" s="37" t="s">
        <v>105</v>
      </c>
      <c r="C17" s="11"/>
      <c r="D17" s="44">
        <v>39</v>
      </c>
      <c r="E17" s="34">
        <v>7</v>
      </c>
      <c r="F17" s="44">
        <v>41</v>
      </c>
      <c r="G17" s="34">
        <v>7</v>
      </c>
      <c r="H17" s="44">
        <v>3</v>
      </c>
      <c r="I17" s="34">
        <f>7</f>
        <v>7</v>
      </c>
      <c r="J17" s="44">
        <v>3</v>
      </c>
      <c r="K17" s="34">
        <v>7</v>
      </c>
      <c r="L17" s="32">
        <v>86</v>
      </c>
      <c r="M17" s="13"/>
      <c r="N17" s="13"/>
      <c r="O17" s="13"/>
      <c r="P17" s="122">
        <f>((D17*E17)+(F17*G17)+(H17*I17)+(J17*K17))</f>
        <v>602</v>
      </c>
      <c r="Q17" s="14"/>
      <c r="R17" s="14"/>
      <c r="S17" s="15">
        <f t="shared" si="3"/>
        <v>0</v>
      </c>
    </row>
    <row r="18" spans="1:19">
      <c r="B18" s="37" t="s">
        <v>106</v>
      </c>
      <c r="C18" s="11"/>
      <c r="D18" s="44">
        <v>15</v>
      </c>
      <c r="E18" s="34">
        <v>300</v>
      </c>
      <c r="F18" s="44"/>
      <c r="G18" s="34">
        <v>0</v>
      </c>
      <c r="H18" s="44">
        <v>1</v>
      </c>
      <c r="I18" s="34">
        <v>300</v>
      </c>
      <c r="J18" s="44">
        <v>0.5</v>
      </c>
      <c r="K18" s="34">
        <v>150</v>
      </c>
      <c r="L18" s="32">
        <v>55</v>
      </c>
      <c r="M18" s="13"/>
      <c r="N18" s="13"/>
      <c r="O18" s="13"/>
      <c r="P18" s="123">
        <f>((D18*E18)+(H18*I18)+(J18*K18))</f>
        <v>4875</v>
      </c>
      <c r="Q18" s="14"/>
      <c r="R18" s="14"/>
      <c r="S18" s="15">
        <f t="shared" si="3"/>
        <v>0</v>
      </c>
    </row>
    <row r="19" spans="1:19">
      <c r="B19" s="37" t="s">
        <v>107</v>
      </c>
      <c r="C19" s="11"/>
      <c r="D19" s="44">
        <v>20</v>
      </c>
      <c r="E19" s="34">
        <f>3/0.02295675</f>
        <v>130.68051880165964</v>
      </c>
      <c r="F19" s="44">
        <v>15</v>
      </c>
      <c r="G19" s="34">
        <f>3/0.02295675</f>
        <v>130.68051880165964</v>
      </c>
      <c r="H19" s="44">
        <v>1.5</v>
      </c>
      <c r="I19" s="34">
        <f>10/0.02295675</f>
        <v>435.60172933886543</v>
      </c>
      <c r="J19" s="44">
        <v>1.5</v>
      </c>
      <c r="K19" s="34">
        <f>4/0.02295675</f>
        <v>174.24069173554619</v>
      </c>
      <c r="L19" s="32">
        <v>80</v>
      </c>
      <c r="M19" s="13"/>
      <c r="N19" s="13"/>
      <c r="O19" s="13"/>
      <c r="P19" s="122">
        <f>((D19*E19)+(F19*G19)+(H19*I19)+(J19*K19))</f>
        <v>5488.5817896697054</v>
      </c>
      <c r="Q19" s="14"/>
      <c r="R19" s="14"/>
      <c r="S19" s="15">
        <f t="shared" si="3"/>
        <v>0</v>
      </c>
    </row>
    <row r="20" spans="1:19">
      <c r="B20" s="37" t="s">
        <v>108</v>
      </c>
      <c r="C20" s="11"/>
      <c r="D20" s="44">
        <v>35</v>
      </c>
      <c r="E20" s="34">
        <v>3.5</v>
      </c>
      <c r="F20" s="44">
        <v>180</v>
      </c>
      <c r="G20" s="34">
        <v>3.5</v>
      </c>
      <c r="H20" s="44">
        <v>6.25</v>
      </c>
      <c r="I20" s="34">
        <f>6.5</f>
        <v>6.5</v>
      </c>
      <c r="J20" s="44">
        <v>8</v>
      </c>
      <c r="K20" s="34">
        <v>3.5</v>
      </c>
      <c r="L20" s="13">
        <v>215</v>
      </c>
      <c r="M20" s="13"/>
      <c r="N20" s="13"/>
      <c r="O20" s="13">
        <v>43</v>
      </c>
      <c r="P20" s="14">
        <f>((D20*E20)+(F20*G20)+(H20*I20)+(J20*K20))*(L20/(L20+O20))</f>
        <v>684.27083333333337</v>
      </c>
      <c r="Q20" s="14"/>
      <c r="R20" s="14"/>
      <c r="S20" s="15">
        <f t="shared" si="3"/>
        <v>4120.7759999999998</v>
      </c>
    </row>
    <row r="21" spans="1:19" ht="15.75" thickBot="1">
      <c r="B21" s="121"/>
      <c r="C21" s="21"/>
      <c r="D21" s="21"/>
      <c r="E21" s="22"/>
      <c r="F21" s="21"/>
      <c r="G21" s="22"/>
      <c r="H21" s="21"/>
      <c r="I21" s="22"/>
      <c r="J21" s="21"/>
      <c r="K21" s="22"/>
      <c r="L21" s="23"/>
      <c r="M21" s="24"/>
      <c r="N21" s="24"/>
      <c r="O21" s="23"/>
      <c r="P21" s="25"/>
      <c r="Q21" s="25"/>
      <c r="R21" s="25"/>
      <c r="S21" s="26">
        <f t="shared" si="3"/>
        <v>0</v>
      </c>
    </row>
    <row r="22" spans="1:19">
      <c r="A22" t="s">
        <v>89</v>
      </c>
      <c r="C22" s="50"/>
      <c r="D22" s="50"/>
      <c r="F22" s="50"/>
      <c r="H22" s="50"/>
      <c r="J22" s="50"/>
      <c r="L22" s="120" t="s">
        <v>109</v>
      </c>
      <c r="M22" s="48"/>
      <c r="N22" s="48"/>
      <c r="O22" s="49"/>
      <c r="P22" s="48">
        <f>SUM(P16:P21)</f>
        <v>44494.223015153497</v>
      </c>
      <c r="Q22" s="48">
        <f t="shared" ref="Q22:S22" si="4">SUM(Q16:Q21)</f>
        <v>0</v>
      </c>
      <c r="R22" s="48">
        <f t="shared" si="4"/>
        <v>0</v>
      </c>
      <c r="S22" s="48">
        <f t="shared" si="4"/>
        <v>4120.7759999999998</v>
      </c>
    </row>
    <row r="23" spans="1:19" ht="15.75" thickBot="1">
      <c r="B23" s="47" t="s">
        <v>97</v>
      </c>
      <c r="N23" s="46"/>
      <c r="O23" s="46"/>
      <c r="P23" s="46"/>
      <c r="Q23" s="46"/>
      <c r="R23" s="46"/>
      <c r="S23" s="46"/>
    </row>
    <row r="24" spans="1:19">
      <c r="B24" s="1" t="s">
        <v>57</v>
      </c>
      <c r="C24" s="2"/>
      <c r="D24" s="2"/>
      <c r="E24" s="2"/>
      <c r="F24" s="3"/>
      <c r="G24" s="3"/>
      <c r="H24" s="3"/>
      <c r="I24" s="2"/>
      <c r="J24" s="4"/>
      <c r="K24" s="4"/>
      <c r="L24" s="4"/>
      <c r="M24" s="4"/>
      <c r="N24" s="2"/>
      <c r="O24" s="2"/>
      <c r="P24" s="2"/>
      <c r="Q24" s="2"/>
      <c r="R24" s="2"/>
      <c r="S24" s="45"/>
    </row>
    <row r="25" spans="1:19">
      <c r="B25" s="161" t="s">
        <v>66</v>
      </c>
      <c r="C25" s="162" t="s">
        <v>67</v>
      </c>
      <c r="D25" s="160" t="s">
        <v>98</v>
      </c>
      <c r="E25" s="171" t="s">
        <v>99</v>
      </c>
      <c r="F25" s="160" t="s">
        <v>100</v>
      </c>
      <c r="G25" s="171" t="s">
        <v>99</v>
      </c>
      <c r="H25" s="160" t="s">
        <v>101</v>
      </c>
      <c r="I25" s="171" t="s">
        <v>99</v>
      </c>
      <c r="J25" s="160" t="s">
        <v>102</v>
      </c>
      <c r="K25" s="171" t="s">
        <v>99</v>
      </c>
      <c r="L25" s="154" t="s">
        <v>70</v>
      </c>
      <c r="M25" s="154"/>
      <c r="N25" s="154"/>
      <c r="O25" s="154"/>
      <c r="P25" s="162" t="s">
        <v>71</v>
      </c>
      <c r="Q25" s="162"/>
      <c r="R25" s="162"/>
      <c r="S25" s="168"/>
    </row>
    <row r="26" spans="1:19">
      <c r="B26" s="161"/>
      <c r="C26" s="162"/>
      <c r="D26" s="160"/>
      <c r="E26" s="171"/>
      <c r="F26" s="170"/>
      <c r="G26" s="171"/>
      <c r="H26" s="170"/>
      <c r="I26" s="171"/>
      <c r="J26" s="170"/>
      <c r="K26" s="171"/>
      <c r="L26" s="154" t="s">
        <v>16</v>
      </c>
      <c r="M26" s="154" t="s">
        <v>17</v>
      </c>
      <c r="N26" s="154" t="s">
        <v>18</v>
      </c>
      <c r="O26" s="154" t="s">
        <v>19</v>
      </c>
      <c r="P26" s="153" t="s">
        <v>16</v>
      </c>
      <c r="Q26" s="153" t="s">
        <v>17</v>
      </c>
      <c r="R26" s="153" t="s">
        <v>18</v>
      </c>
      <c r="S26" s="6" t="s">
        <v>19</v>
      </c>
    </row>
    <row r="27" spans="1:19">
      <c r="B27" s="37" t="s">
        <v>110</v>
      </c>
      <c r="C27" s="11"/>
      <c r="D27" s="44">
        <v>38</v>
      </c>
      <c r="E27" s="34">
        <v>5</v>
      </c>
      <c r="F27" s="44"/>
      <c r="G27" s="34"/>
      <c r="H27" s="44">
        <v>1</v>
      </c>
      <c r="I27" s="34">
        <v>52</v>
      </c>
      <c r="J27" s="44">
        <v>1</v>
      </c>
      <c r="K27" s="34">
        <v>26</v>
      </c>
      <c r="L27" s="32"/>
      <c r="M27" s="13"/>
      <c r="N27" s="13"/>
      <c r="O27" s="13"/>
      <c r="P27" s="14">
        <f>((D27*E27)+(F27*G27)+(H27*I27)+(J27*K27))</f>
        <v>268</v>
      </c>
      <c r="Q27" s="14"/>
      <c r="R27" s="14"/>
      <c r="S27" s="15">
        <f t="shared" ref="S27:S32" si="5">(O27*$Q$4)*$Q$3</f>
        <v>0</v>
      </c>
    </row>
    <row r="28" spans="1:19">
      <c r="B28" s="10"/>
      <c r="C28" s="11"/>
      <c r="D28" s="44"/>
      <c r="E28" s="34"/>
      <c r="F28" s="44"/>
      <c r="G28" s="34"/>
      <c r="H28" s="44"/>
      <c r="I28" s="34"/>
      <c r="J28" s="44"/>
      <c r="K28" s="34"/>
      <c r="L28" s="32"/>
      <c r="M28" s="13"/>
      <c r="N28" s="13"/>
      <c r="O28" s="13"/>
      <c r="P28" s="14">
        <f>((D28*E28)+(F28*G28)+(H28*I28)+(J28*K28))</f>
        <v>0</v>
      </c>
      <c r="Q28" s="14"/>
      <c r="R28" s="14"/>
      <c r="S28" s="15">
        <f t="shared" si="5"/>
        <v>0</v>
      </c>
    </row>
    <row r="29" spans="1:19">
      <c r="B29" s="10"/>
      <c r="C29" s="11"/>
      <c r="D29" s="44"/>
      <c r="E29" s="34"/>
      <c r="F29" s="44"/>
      <c r="G29" s="34"/>
      <c r="H29" s="44"/>
      <c r="I29" s="34"/>
      <c r="J29" s="44"/>
      <c r="K29" s="34"/>
      <c r="L29" s="32"/>
      <c r="M29" s="13"/>
      <c r="N29" s="13"/>
      <c r="O29" s="13"/>
      <c r="P29" s="14"/>
      <c r="Q29" s="14"/>
      <c r="R29" s="14"/>
      <c r="S29" s="15">
        <f t="shared" si="5"/>
        <v>0</v>
      </c>
    </row>
    <row r="30" spans="1:19">
      <c r="B30" s="10"/>
      <c r="C30" s="11"/>
      <c r="D30" s="44"/>
      <c r="E30" s="34"/>
      <c r="F30" s="44"/>
      <c r="G30" s="34"/>
      <c r="H30" s="44"/>
      <c r="I30" s="34"/>
      <c r="J30" s="44"/>
      <c r="K30" s="34"/>
      <c r="L30" s="32"/>
      <c r="M30" s="13"/>
      <c r="N30" s="13"/>
      <c r="O30" s="13"/>
      <c r="P30" s="14"/>
      <c r="Q30" s="14"/>
      <c r="R30" s="14"/>
      <c r="S30" s="15">
        <f t="shared" si="5"/>
        <v>0</v>
      </c>
    </row>
    <row r="31" spans="1:19">
      <c r="B31" s="10"/>
      <c r="C31" s="11"/>
      <c r="D31" s="11"/>
      <c r="E31" s="12"/>
      <c r="F31" s="11"/>
      <c r="G31" s="12"/>
      <c r="H31" s="11"/>
      <c r="I31" s="12"/>
      <c r="J31" s="11"/>
      <c r="K31" s="12"/>
      <c r="L31" s="13"/>
      <c r="M31" s="13"/>
      <c r="N31" s="13"/>
      <c r="O31" s="13"/>
      <c r="P31" s="14"/>
      <c r="Q31" s="14"/>
      <c r="R31" s="14"/>
      <c r="S31" s="15">
        <f t="shared" si="5"/>
        <v>0</v>
      </c>
    </row>
    <row r="32" spans="1:19" ht="15.75" thickBot="1">
      <c r="B32" s="20"/>
      <c r="C32" s="21"/>
      <c r="D32" s="21"/>
      <c r="E32" s="22"/>
      <c r="F32" s="21"/>
      <c r="G32" s="22"/>
      <c r="H32" s="21"/>
      <c r="I32" s="22"/>
      <c r="J32" s="21"/>
      <c r="K32" s="22"/>
      <c r="L32" s="23"/>
      <c r="M32" s="24"/>
      <c r="N32" s="24"/>
      <c r="O32" s="23"/>
      <c r="P32" s="25"/>
      <c r="Q32" s="25"/>
      <c r="R32" s="25"/>
      <c r="S32" s="26">
        <f t="shared" si="5"/>
        <v>0</v>
      </c>
    </row>
    <row r="33" spans="1:19" ht="15.75" thickBot="1">
      <c r="P33" s="125">
        <f>SUM(P27:P32)</f>
        <v>268</v>
      </c>
      <c r="Q33" s="125">
        <f t="shared" ref="Q33:S33" si="6">SUM(Q27:Q32)</f>
        <v>0</v>
      </c>
      <c r="R33" s="125">
        <f t="shared" si="6"/>
        <v>0</v>
      </c>
      <c r="S33" s="125">
        <f t="shared" si="6"/>
        <v>0</v>
      </c>
    </row>
    <row r="34" spans="1:19">
      <c r="A34" t="s">
        <v>111</v>
      </c>
      <c r="B34" s="1" t="s">
        <v>57</v>
      </c>
      <c r="C34" s="2"/>
      <c r="D34" s="2"/>
      <c r="E34" s="2"/>
      <c r="F34" s="3"/>
      <c r="G34" s="3"/>
      <c r="H34" s="3"/>
      <c r="I34" s="2"/>
      <c r="J34" s="4"/>
      <c r="K34" s="4"/>
      <c r="L34" s="4"/>
      <c r="M34" s="5"/>
    </row>
    <row r="35" spans="1:19">
      <c r="B35" s="161" t="s">
        <v>66</v>
      </c>
      <c r="C35" s="162" t="s">
        <v>67</v>
      </c>
      <c r="D35" s="160" t="s">
        <v>68</v>
      </c>
      <c r="E35" s="163" t="s">
        <v>69</v>
      </c>
      <c r="F35" s="164" t="s">
        <v>70</v>
      </c>
      <c r="G35" s="164"/>
      <c r="H35" s="164"/>
      <c r="I35" s="164"/>
      <c r="J35" s="162" t="s">
        <v>71</v>
      </c>
      <c r="K35" s="162"/>
      <c r="L35" s="162"/>
      <c r="M35" s="168"/>
    </row>
    <row r="36" spans="1:19">
      <c r="B36" s="161"/>
      <c r="C36" s="162"/>
      <c r="D36" s="160"/>
      <c r="E36" s="163"/>
      <c r="F36" s="154" t="s">
        <v>16</v>
      </c>
      <c r="G36" s="154" t="s">
        <v>17</v>
      </c>
      <c r="H36" s="154" t="s">
        <v>18</v>
      </c>
      <c r="I36" s="154" t="s">
        <v>19</v>
      </c>
      <c r="J36" s="153" t="s">
        <v>16</v>
      </c>
      <c r="K36" s="153" t="s">
        <v>17</v>
      </c>
      <c r="L36" s="153" t="s">
        <v>18</v>
      </c>
      <c r="M36" s="6" t="s">
        <v>19</v>
      </c>
    </row>
    <row r="37" spans="1:19">
      <c r="B37" s="37" t="s">
        <v>112</v>
      </c>
      <c r="C37" s="38" t="s">
        <v>113</v>
      </c>
      <c r="D37" s="11"/>
      <c r="E37" s="12"/>
      <c r="F37" s="32">
        <v>194</v>
      </c>
      <c r="G37" s="13"/>
      <c r="H37" s="13"/>
      <c r="I37" s="13"/>
      <c r="J37" s="14">
        <f>(F37*$Q$4)*$Q$3</f>
        <v>18591.407999999999</v>
      </c>
      <c r="K37" s="14">
        <f>(G37*$Q$4)*$Q$3</f>
        <v>0</v>
      </c>
      <c r="L37" s="14">
        <f>(H37*$Q$4)*$Q$3</f>
        <v>0</v>
      </c>
      <c r="M37" s="15">
        <f>(I37*$Q$4)*$Q$3</f>
        <v>0</v>
      </c>
    </row>
    <row r="38" spans="1:19">
      <c r="B38" s="37"/>
      <c r="C38" s="11"/>
      <c r="D38" s="11"/>
      <c r="E38" s="12"/>
      <c r="F38" s="32"/>
      <c r="G38" s="13"/>
      <c r="H38" s="13"/>
      <c r="I38" s="13"/>
      <c r="J38" s="14"/>
      <c r="K38" s="14">
        <f t="shared" ref="K38:M40" si="7">(G38*$Q$4)*$Q$3</f>
        <v>0</v>
      </c>
      <c r="L38" s="14">
        <f t="shared" si="7"/>
        <v>0</v>
      </c>
      <c r="M38" s="15">
        <f t="shared" si="7"/>
        <v>0</v>
      </c>
    </row>
    <row r="39" spans="1:19">
      <c r="B39" s="37"/>
      <c r="C39" s="11"/>
      <c r="D39" s="11"/>
      <c r="E39" s="12"/>
      <c r="F39" s="32"/>
      <c r="G39" s="13"/>
      <c r="H39" s="13"/>
      <c r="I39" s="13"/>
      <c r="J39" s="14"/>
      <c r="K39" s="14">
        <f t="shared" si="7"/>
        <v>0</v>
      </c>
      <c r="L39" s="14">
        <f t="shared" si="7"/>
        <v>0</v>
      </c>
      <c r="M39" s="15">
        <f t="shared" si="7"/>
        <v>0</v>
      </c>
    </row>
    <row r="40" spans="1:19">
      <c r="B40" s="37"/>
      <c r="C40" s="11"/>
      <c r="D40" s="11"/>
      <c r="E40" s="12"/>
      <c r="F40" s="32"/>
      <c r="G40" s="13"/>
      <c r="H40" s="13"/>
      <c r="I40" s="13"/>
      <c r="J40" s="14"/>
      <c r="K40" s="14">
        <f t="shared" si="7"/>
        <v>0</v>
      </c>
      <c r="L40" s="14">
        <f t="shared" si="7"/>
        <v>0</v>
      </c>
      <c r="M40" s="15">
        <f t="shared" si="7"/>
        <v>0</v>
      </c>
    </row>
    <row r="41" spans="1:19">
      <c r="B41" s="37"/>
      <c r="C41" s="11"/>
      <c r="D41" s="11"/>
      <c r="E41" s="12"/>
      <c r="F41" s="32"/>
      <c r="G41" s="13"/>
      <c r="H41" s="13"/>
      <c r="I41" s="13"/>
      <c r="J41" s="14"/>
      <c r="K41" s="14"/>
      <c r="L41" s="14"/>
      <c r="M41" s="15"/>
    </row>
    <row r="42" spans="1:19">
      <c r="B42" s="37"/>
      <c r="C42" s="11"/>
      <c r="D42" s="11"/>
      <c r="E42" s="12"/>
      <c r="F42" s="32"/>
      <c r="G42" s="13"/>
      <c r="H42" s="13"/>
      <c r="I42" s="13"/>
      <c r="J42" s="14"/>
      <c r="K42" s="14">
        <f t="shared" ref="K42:M43" si="8">(G42*$Q$4)*$Q$3</f>
        <v>0</v>
      </c>
      <c r="L42" s="14">
        <f t="shared" si="8"/>
        <v>0</v>
      </c>
      <c r="M42" s="15">
        <f t="shared" si="8"/>
        <v>0</v>
      </c>
    </row>
    <row r="43" spans="1:19" ht="15.75" thickBot="1">
      <c r="B43" s="53"/>
      <c r="C43" s="21"/>
      <c r="D43" s="21"/>
      <c r="E43" s="22"/>
      <c r="F43" s="119"/>
      <c r="G43" s="24"/>
      <c r="H43" s="24"/>
      <c r="I43" s="23"/>
      <c r="J43" s="25"/>
      <c r="K43" s="25">
        <f t="shared" si="8"/>
        <v>0</v>
      </c>
      <c r="L43" s="25">
        <f t="shared" si="8"/>
        <v>0</v>
      </c>
      <c r="M43" s="26">
        <f t="shared" si="8"/>
        <v>0</v>
      </c>
    </row>
    <row r="44" spans="1:19">
      <c r="J44" s="125">
        <f>SUM(J37:J43)</f>
        <v>18591.407999999999</v>
      </c>
      <c r="K44" s="125">
        <f t="shared" ref="K44:M44" si="9">SUM(K37:K43)</f>
        <v>0</v>
      </c>
      <c r="L44" s="125">
        <f t="shared" si="9"/>
        <v>0</v>
      </c>
      <c r="M44" s="125">
        <f t="shared" si="9"/>
        <v>0</v>
      </c>
    </row>
  </sheetData>
  <mergeCells count="35">
    <mergeCell ref="C14:C15"/>
    <mergeCell ref="D14:D15"/>
    <mergeCell ref="E14:E15"/>
    <mergeCell ref="F14:F15"/>
    <mergeCell ref="E25:E26"/>
    <mergeCell ref="F25:F26"/>
    <mergeCell ref="J35:M35"/>
    <mergeCell ref="B35:B36"/>
    <mergeCell ref="C35:C36"/>
    <mergeCell ref="D35:D36"/>
    <mergeCell ref="E35:E36"/>
    <mergeCell ref="F35:I35"/>
    <mergeCell ref="P2:R2"/>
    <mergeCell ref="B2:B3"/>
    <mergeCell ref="C2:C3"/>
    <mergeCell ref="D2:D3"/>
    <mergeCell ref="E2:E3"/>
    <mergeCell ref="F2:I2"/>
    <mergeCell ref="J2:M2"/>
    <mergeCell ref="J14:J15"/>
    <mergeCell ref="K14:K15"/>
    <mergeCell ref="P14:S14"/>
    <mergeCell ref="B25:B26"/>
    <mergeCell ref="C25:C26"/>
    <mergeCell ref="D25:D26"/>
    <mergeCell ref="J25:J26"/>
    <mergeCell ref="G25:G26"/>
    <mergeCell ref="K25:K26"/>
    <mergeCell ref="P25:S25"/>
    <mergeCell ref="H25:H26"/>
    <mergeCell ref="I25:I26"/>
    <mergeCell ref="G14:G15"/>
    <mergeCell ref="H14:H15"/>
    <mergeCell ref="I14:I15"/>
    <mergeCell ref="B14:B1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8BD24-48C4-4CD1-9468-5811158B50AF}">
  <dimension ref="A1:AK61"/>
  <sheetViews>
    <sheetView workbookViewId="0">
      <selection activeCell="K13" sqref="K13"/>
    </sheetView>
  </sheetViews>
  <sheetFormatPr defaultRowHeight="15"/>
  <cols>
    <col min="1" max="1" width="20.85546875" bestFit="1" customWidth="1"/>
    <col min="2" max="2" width="21.5703125" bestFit="1" customWidth="1"/>
    <col min="3" max="3" width="18.5703125" bestFit="1" customWidth="1"/>
    <col min="4" max="4" width="18.5703125" customWidth="1"/>
    <col min="5" max="5" width="10" bestFit="1" customWidth="1"/>
    <col min="13" max="13" width="11" bestFit="1" customWidth="1"/>
    <col min="16" max="16" width="22.28515625" customWidth="1"/>
  </cols>
  <sheetData>
    <row r="1" spans="1:37" ht="15.75" thickBot="1">
      <c r="A1" t="s">
        <v>114</v>
      </c>
      <c r="B1" s="1" t="s">
        <v>60</v>
      </c>
      <c r="C1" s="2"/>
      <c r="D1" s="2"/>
      <c r="E1" s="2"/>
      <c r="F1" s="3"/>
      <c r="G1" s="3"/>
      <c r="H1" s="3"/>
      <c r="I1" s="2"/>
      <c r="J1" s="4"/>
      <c r="K1" s="4"/>
      <c r="L1" s="4"/>
      <c r="M1" s="5"/>
    </row>
    <row r="2" spans="1:37" ht="15.75" thickBot="1">
      <c r="B2" s="161" t="s">
        <v>66</v>
      </c>
      <c r="C2" s="162" t="s">
        <v>67</v>
      </c>
      <c r="D2" s="160" t="s">
        <v>68</v>
      </c>
      <c r="E2" s="163" t="s">
        <v>69</v>
      </c>
      <c r="F2" s="164" t="s">
        <v>70</v>
      </c>
      <c r="G2" s="164"/>
      <c r="H2" s="164"/>
      <c r="I2" s="164"/>
      <c r="J2" s="162" t="s">
        <v>71</v>
      </c>
      <c r="K2" s="162"/>
      <c r="L2" s="162"/>
      <c r="M2" s="168"/>
      <c r="P2" s="172" t="s">
        <v>115</v>
      </c>
      <c r="Q2" s="173"/>
      <c r="R2" s="174"/>
    </row>
    <row r="3" spans="1:37">
      <c r="B3" s="161"/>
      <c r="C3" s="162"/>
      <c r="D3" s="160"/>
      <c r="E3" s="163"/>
      <c r="F3" s="154" t="s">
        <v>16</v>
      </c>
      <c r="G3" s="154" t="s">
        <v>17</v>
      </c>
      <c r="H3" s="154" t="s">
        <v>18</v>
      </c>
      <c r="I3" s="154" t="s">
        <v>19</v>
      </c>
      <c r="J3" s="153" t="s">
        <v>16</v>
      </c>
      <c r="K3" s="153" t="s">
        <v>17</v>
      </c>
      <c r="L3" s="153" t="s">
        <v>18</v>
      </c>
      <c r="M3" s="6" t="s">
        <v>19</v>
      </c>
      <c r="N3" s="7"/>
      <c r="P3" s="158" t="s">
        <v>73</v>
      </c>
      <c r="Q3" s="151">
        <v>95.831999999999994</v>
      </c>
      <c r="R3" s="152" t="s">
        <v>74</v>
      </c>
    </row>
    <row r="4" spans="1:37" ht="15.75" thickBot="1">
      <c r="B4" s="10" t="s">
        <v>53</v>
      </c>
      <c r="C4" s="11"/>
      <c r="D4" s="11" t="s">
        <v>116</v>
      </c>
      <c r="E4" s="12"/>
      <c r="F4" s="13">
        <v>124</v>
      </c>
      <c r="G4" s="13">
        <v>206</v>
      </c>
      <c r="H4" s="13"/>
      <c r="I4" s="13"/>
      <c r="J4" s="14">
        <f>F4*$Q$3*$Q$4</f>
        <v>11883.168</v>
      </c>
      <c r="K4" s="14">
        <f>G4*$Q$3*$Q$4</f>
        <v>19741.392</v>
      </c>
      <c r="L4" s="14">
        <f t="shared" ref="J4:M5" si="0">(H4*$Q$4)*$Q$3</f>
        <v>0</v>
      </c>
      <c r="M4" s="15">
        <f t="shared" si="0"/>
        <v>0</v>
      </c>
      <c r="P4" s="16" t="s">
        <v>76</v>
      </c>
      <c r="Q4" s="17">
        <v>1</v>
      </c>
      <c r="R4" s="18"/>
    </row>
    <row r="5" spans="1:37">
      <c r="B5" s="10" t="s">
        <v>117</v>
      </c>
      <c r="C5" s="11"/>
      <c r="D5" s="11" t="s">
        <v>116</v>
      </c>
      <c r="E5" s="12"/>
      <c r="F5" s="13"/>
      <c r="G5" s="13">
        <v>277</v>
      </c>
      <c r="H5" s="13"/>
      <c r="I5" s="13"/>
      <c r="J5" s="14">
        <f t="shared" ref="J5:J11" si="1">F5*$Q$3*$Q$4</f>
        <v>0</v>
      </c>
      <c r="K5" s="14">
        <f>G5*$Q$3*$Q$4</f>
        <v>26545.464</v>
      </c>
      <c r="L5" s="14">
        <f t="shared" si="0"/>
        <v>0</v>
      </c>
      <c r="M5" s="15">
        <f t="shared" si="0"/>
        <v>0</v>
      </c>
    </row>
    <row r="6" spans="1:37">
      <c r="B6" s="10" t="s">
        <v>118</v>
      </c>
      <c r="C6" s="11"/>
      <c r="D6" s="11" t="s">
        <v>116</v>
      </c>
      <c r="E6" s="12"/>
      <c r="F6" s="13"/>
      <c r="G6" s="13">
        <v>171</v>
      </c>
      <c r="H6" s="13"/>
      <c r="I6" s="13"/>
      <c r="J6" s="14">
        <f t="shared" si="1"/>
        <v>0</v>
      </c>
      <c r="K6" s="14">
        <f t="shared" ref="K5:K11" si="2">G6*$Q$3*$Q$4</f>
        <v>16387.271999999997</v>
      </c>
      <c r="L6" s="14"/>
      <c r="M6" s="15"/>
      <c r="P6" s="19" t="s">
        <v>79</v>
      </c>
    </row>
    <row r="7" spans="1:37">
      <c r="B7" s="10" t="s">
        <v>119</v>
      </c>
      <c r="C7" s="11"/>
      <c r="D7" s="11" t="s">
        <v>116</v>
      </c>
      <c r="E7" s="12"/>
      <c r="F7" s="13"/>
      <c r="G7" s="13">
        <v>189</v>
      </c>
      <c r="H7" s="13"/>
      <c r="I7" s="13"/>
      <c r="J7" s="14">
        <f t="shared" si="1"/>
        <v>0</v>
      </c>
      <c r="K7" s="14">
        <f t="shared" si="2"/>
        <v>18112.248</v>
      </c>
      <c r="L7" s="14"/>
      <c r="M7" s="15"/>
    </row>
    <row r="8" spans="1:37">
      <c r="B8" s="10" t="s">
        <v>120</v>
      </c>
      <c r="C8" s="11" t="s">
        <v>121</v>
      </c>
      <c r="D8" s="11" t="s">
        <v>116</v>
      </c>
      <c r="E8" s="12"/>
      <c r="F8" s="13">
        <v>119</v>
      </c>
      <c r="G8" s="13"/>
      <c r="H8" s="13"/>
      <c r="I8" s="13"/>
      <c r="J8">
        <v>1786.7457137599999</v>
      </c>
      <c r="K8" s="14">
        <f t="shared" si="2"/>
        <v>0</v>
      </c>
      <c r="L8" s="14">
        <f t="shared" ref="J8:M11" si="3">(H8*$Q$4)*$Q$3</f>
        <v>0</v>
      </c>
      <c r="M8" s="15">
        <f t="shared" si="3"/>
        <v>0</v>
      </c>
    </row>
    <row r="9" spans="1:37">
      <c r="B9" s="10" t="s">
        <v>122</v>
      </c>
      <c r="C9" s="11"/>
      <c r="D9" s="11" t="s">
        <v>116</v>
      </c>
      <c r="E9" s="12"/>
      <c r="F9" s="13"/>
      <c r="G9" s="13">
        <v>269</v>
      </c>
      <c r="H9" s="13"/>
      <c r="I9" s="13"/>
      <c r="J9" s="14">
        <f t="shared" si="1"/>
        <v>0</v>
      </c>
      <c r="K9" s="14">
        <f t="shared" si="2"/>
        <v>25778.807999999997</v>
      </c>
      <c r="L9" s="14">
        <f t="shared" si="3"/>
        <v>0</v>
      </c>
      <c r="M9" s="15">
        <f t="shared" si="3"/>
        <v>0</v>
      </c>
      <c r="Q9" t="s">
        <v>123</v>
      </c>
      <c r="R9" t="s">
        <v>124</v>
      </c>
      <c r="U9" t="s">
        <v>98</v>
      </c>
      <c r="V9" t="s">
        <v>125</v>
      </c>
      <c r="W9" t="s">
        <v>100</v>
      </c>
      <c r="X9" t="s">
        <v>125</v>
      </c>
      <c r="Y9" t="s">
        <v>101</v>
      </c>
      <c r="Z9" t="s">
        <v>125</v>
      </c>
      <c r="AA9" t="s">
        <v>102</v>
      </c>
      <c r="AB9" t="s">
        <v>125</v>
      </c>
      <c r="AC9" t="s">
        <v>126</v>
      </c>
      <c r="AD9" t="s">
        <v>127</v>
      </c>
      <c r="AE9" t="s">
        <v>128</v>
      </c>
      <c r="AF9" t="s">
        <v>129</v>
      </c>
      <c r="AG9" t="s">
        <v>130</v>
      </c>
      <c r="AH9" t="s">
        <v>131</v>
      </c>
      <c r="AK9" t="s">
        <v>132</v>
      </c>
    </row>
    <row r="10" spans="1:37">
      <c r="B10" s="10" t="s">
        <v>133</v>
      </c>
      <c r="C10" s="11"/>
      <c r="D10" s="11" t="s">
        <v>116</v>
      </c>
      <c r="E10" s="12"/>
      <c r="F10" s="13"/>
      <c r="G10" s="13">
        <v>171</v>
      </c>
      <c r="H10" s="13"/>
      <c r="I10" s="13"/>
      <c r="J10" s="14">
        <f t="shared" si="1"/>
        <v>0</v>
      </c>
      <c r="K10" s="14">
        <f t="shared" si="2"/>
        <v>16387.271999999997</v>
      </c>
      <c r="L10" s="14">
        <f t="shared" si="3"/>
        <v>0</v>
      </c>
      <c r="M10" s="15">
        <f t="shared" si="3"/>
        <v>0</v>
      </c>
      <c r="P10" t="s">
        <v>15</v>
      </c>
      <c r="Q10" t="s">
        <v>134</v>
      </c>
      <c r="R10" t="s">
        <v>135</v>
      </c>
      <c r="S10" t="s">
        <v>136</v>
      </c>
      <c r="T10" t="s">
        <v>137</v>
      </c>
      <c r="AH10" t="s">
        <v>135</v>
      </c>
      <c r="AI10" t="s">
        <v>136</v>
      </c>
      <c r="AJ10" t="s">
        <v>137</v>
      </c>
    </row>
    <row r="11" spans="1:37" ht="15.75" thickBot="1">
      <c r="B11" s="118" t="s">
        <v>138</v>
      </c>
      <c r="C11" s="11" t="s">
        <v>121</v>
      </c>
      <c r="D11" s="117" t="s">
        <v>116</v>
      </c>
      <c r="E11" s="22"/>
      <c r="F11" s="23"/>
      <c r="G11" s="13">
        <v>122</v>
      </c>
      <c r="H11" s="24"/>
      <c r="I11" s="23"/>
      <c r="J11" s="14">
        <f t="shared" si="1"/>
        <v>0</v>
      </c>
      <c r="K11">
        <v>3894.6534669549997</v>
      </c>
      <c r="L11" s="25">
        <f t="shared" si="3"/>
        <v>0</v>
      </c>
      <c r="M11" s="26">
        <f t="shared" si="3"/>
        <v>0</v>
      </c>
      <c r="P11" t="s">
        <v>139</v>
      </c>
      <c r="Q11" t="s">
        <v>140</v>
      </c>
      <c r="R11">
        <v>195.39500000000001</v>
      </c>
      <c r="U11">
        <v>40</v>
      </c>
      <c r="V11">
        <v>50.5</v>
      </c>
      <c r="W11">
        <v>40</v>
      </c>
      <c r="X11">
        <v>0</v>
      </c>
      <c r="Y11">
        <v>2</v>
      </c>
      <c r="Z11">
        <v>653.4</v>
      </c>
      <c r="AA11">
        <v>3</v>
      </c>
      <c r="AB11">
        <v>130.68</v>
      </c>
      <c r="AC11">
        <v>10</v>
      </c>
      <c r="AD11">
        <v>4</v>
      </c>
      <c r="AE11">
        <v>10</v>
      </c>
      <c r="AF11">
        <v>45</v>
      </c>
      <c r="AG11">
        <v>0.23076923076923078</v>
      </c>
      <c r="AH11">
        <v>3718.84</v>
      </c>
      <c r="AI11">
        <v>0</v>
      </c>
      <c r="AJ11">
        <v>0</v>
      </c>
      <c r="AK11">
        <v>82.640888888888895</v>
      </c>
    </row>
    <row r="12" spans="1:37" ht="15.75" thickBot="1">
      <c r="C12" s="27"/>
      <c r="D12" s="27"/>
      <c r="F12" s="27"/>
      <c r="G12" s="27"/>
      <c r="H12" s="27"/>
      <c r="I12" s="27"/>
      <c r="J12" s="27">
        <f>SUM(J4:J11)</f>
        <v>13669.913713759999</v>
      </c>
      <c r="K12" s="27">
        <f>SUM(K4:K11)</f>
        <v>126847.10946695498</v>
      </c>
      <c r="L12" s="27">
        <f t="shared" ref="K12:M12" si="4">SUM(L4:L11)</f>
        <v>0</v>
      </c>
      <c r="M12" s="27">
        <f t="shared" si="4"/>
        <v>0</v>
      </c>
      <c r="P12" t="s">
        <v>141</v>
      </c>
      <c r="Q12" t="s">
        <v>142</v>
      </c>
      <c r="R12">
        <v>0</v>
      </c>
      <c r="S12">
        <v>0</v>
      </c>
      <c r="T12">
        <v>118.89</v>
      </c>
      <c r="U12">
        <v>24.24</v>
      </c>
      <c r="V12">
        <v>43.556655499999998</v>
      </c>
      <c r="Y12">
        <v>1.53</v>
      </c>
      <c r="Z12">
        <v>391.45907499999998</v>
      </c>
      <c r="AA12">
        <v>1.01</v>
      </c>
      <c r="AB12">
        <v>130.69306900000001</v>
      </c>
      <c r="AF12">
        <v>26.779999999999998</v>
      </c>
      <c r="AG12">
        <v>0.13733333333333331</v>
      </c>
      <c r="AH12">
        <v>0</v>
      </c>
      <c r="AI12">
        <v>0</v>
      </c>
      <c r="AJ12">
        <v>1786.7457137599999</v>
      </c>
      <c r="AK12">
        <v>66.719406787154597</v>
      </c>
    </row>
    <row r="13" spans="1:37">
      <c r="B13" s="1" t="s">
        <v>62</v>
      </c>
      <c r="C13" s="2"/>
      <c r="D13" s="2"/>
      <c r="E13" s="2"/>
      <c r="F13" s="3"/>
      <c r="G13" s="3"/>
      <c r="H13" s="3"/>
      <c r="I13" s="2"/>
      <c r="J13" s="4"/>
      <c r="K13" s="4"/>
      <c r="L13" s="4"/>
      <c r="M13" s="5"/>
      <c r="P13" t="s">
        <v>141</v>
      </c>
      <c r="Q13" t="s">
        <v>143</v>
      </c>
      <c r="R13">
        <v>0</v>
      </c>
      <c r="S13">
        <v>122.042</v>
      </c>
      <c r="T13">
        <v>0</v>
      </c>
      <c r="U13">
        <v>56.57</v>
      </c>
      <c r="V13">
        <v>43.556655499999998</v>
      </c>
      <c r="Y13">
        <v>2.81</v>
      </c>
      <c r="Z13">
        <v>391.45907499999998</v>
      </c>
      <c r="AA13">
        <v>2.5299999999999998</v>
      </c>
      <c r="AB13">
        <v>130.69306900000001</v>
      </c>
      <c r="AF13">
        <v>61.91</v>
      </c>
      <c r="AG13">
        <v>0.31748717948717947</v>
      </c>
      <c r="AH13">
        <v>0</v>
      </c>
      <c r="AI13">
        <v>3894.6534669549997</v>
      </c>
      <c r="AJ13">
        <v>0</v>
      </c>
      <c r="AK13">
        <v>62.90830991689549</v>
      </c>
    </row>
    <row r="14" spans="1:37">
      <c r="B14" s="161" t="s">
        <v>66</v>
      </c>
      <c r="C14" s="162" t="s">
        <v>67</v>
      </c>
      <c r="D14" s="160" t="s">
        <v>68</v>
      </c>
      <c r="E14" s="163" t="s">
        <v>69</v>
      </c>
      <c r="F14" s="164" t="s">
        <v>70</v>
      </c>
      <c r="G14" s="164"/>
      <c r="H14" s="164"/>
      <c r="I14" s="164"/>
      <c r="J14" s="162" t="s">
        <v>71</v>
      </c>
      <c r="K14" s="162"/>
      <c r="L14" s="162"/>
      <c r="M14" s="168"/>
      <c r="P14" t="s">
        <v>144</v>
      </c>
      <c r="R14">
        <v>195.39500000000001</v>
      </c>
      <c r="S14">
        <v>122.042</v>
      </c>
      <c r="T14">
        <v>118.89</v>
      </c>
      <c r="U14">
        <v>120.81</v>
      </c>
      <c r="V14">
        <v>137.61331100000001</v>
      </c>
      <c r="W14">
        <v>40</v>
      </c>
      <c r="X14">
        <v>0</v>
      </c>
      <c r="Y14">
        <v>6.34</v>
      </c>
      <c r="Z14">
        <v>1436.3181499999998</v>
      </c>
      <c r="AA14">
        <v>6.5399999999999991</v>
      </c>
      <c r="AB14">
        <v>392.06613800000002</v>
      </c>
      <c r="AC14">
        <v>10</v>
      </c>
      <c r="AD14">
        <v>4</v>
      </c>
      <c r="AE14">
        <v>10</v>
      </c>
      <c r="AF14">
        <v>133.69</v>
      </c>
      <c r="AG14">
        <v>0.68558974358974356</v>
      </c>
      <c r="AH14">
        <v>3718.84</v>
      </c>
      <c r="AI14">
        <v>3894.6534669549997</v>
      </c>
      <c r="AJ14">
        <v>1786.7457137599999</v>
      </c>
      <c r="AK14">
        <v>70.756201864312999</v>
      </c>
    </row>
    <row r="15" spans="1:37">
      <c r="B15" s="161"/>
      <c r="C15" s="162"/>
      <c r="D15" s="160"/>
      <c r="E15" s="163"/>
      <c r="F15" s="154" t="s">
        <v>16</v>
      </c>
      <c r="G15" s="154" t="s">
        <v>17</v>
      </c>
      <c r="H15" s="154" t="s">
        <v>18</v>
      </c>
      <c r="I15" s="154" t="s">
        <v>19</v>
      </c>
      <c r="J15" s="153" t="s">
        <v>16</v>
      </c>
      <c r="K15" s="153" t="s">
        <v>17</v>
      </c>
      <c r="L15" s="153" t="s">
        <v>18</v>
      </c>
      <c r="M15" s="6" t="s">
        <v>19</v>
      </c>
    </row>
    <row r="16" spans="1:37">
      <c r="B16" s="10" t="s">
        <v>145</v>
      </c>
      <c r="C16" s="11"/>
      <c r="D16" s="11" t="s">
        <v>116</v>
      </c>
      <c r="E16" s="12"/>
      <c r="F16" s="13">
        <v>163</v>
      </c>
      <c r="G16" s="13"/>
      <c r="H16" s="13"/>
      <c r="I16" s="13"/>
      <c r="J16" s="14">
        <f>F16*Q3*Q4</f>
        <v>15620.615999999998</v>
      </c>
      <c r="K16" s="14">
        <f t="shared" ref="J16:M21" si="5">(G16*$Q$4)*$Q$3</f>
        <v>0</v>
      </c>
      <c r="L16" s="14">
        <f t="shared" si="5"/>
        <v>0</v>
      </c>
      <c r="M16" s="15">
        <f t="shared" si="5"/>
        <v>0</v>
      </c>
    </row>
    <row r="17" spans="2:16">
      <c r="B17" s="10"/>
      <c r="C17" s="11"/>
      <c r="D17" s="11"/>
      <c r="E17" s="12"/>
      <c r="F17" s="13"/>
      <c r="G17" s="13"/>
      <c r="H17" s="13"/>
      <c r="I17" s="13"/>
      <c r="J17" s="14">
        <f t="shared" si="5"/>
        <v>0</v>
      </c>
      <c r="K17" s="14">
        <f t="shared" si="5"/>
        <v>0</v>
      </c>
      <c r="L17" s="14">
        <f t="shared" si="5"/>
        <v>0</v>
      </c>
      <c r="M17" s="15">
        <f t="shared" si="5"/>
        <v>0</v>
      </c>
    </row>
    <row r="18" spans="2:16">
      <c r="B18" s="10"/>
      <c r="C18" s="11"/>
      <c r="D18" s="11"/>
      <c r="E18" s="12"/>
      <c r="F18" s="13"/>
      <c r="G18" s="13"/>
      <c r="H18" s="13"/>
      <c r="I18" s="13"/>
      <c r="J18" s="14">
        <f t="shared" si="5"/>
        <v>0</v>
      </c>
      <c r="K18" s="14">
        <f t="shared" si="5"/>
        <v>0</v>
      </c>
      <c r="L18" s="14">
        <f t="shared" si="5"/>
        <v>0</v>
      </c>
      <c r="M18" s="15">
        <f t="shared" si="5"/>
        <v>0</v>
      </c>
    </row>
    <row r="19" spans="2:16">
      <c r="B19" s="10"/>
      <c r="C19" s="11"/>
      <c r="D19" s="11"/>
      <c r="E19" s="12"/>
      <c r="F19" s="13"/>
      <c r="G19" s="13"/>
      <c r="H19" s="13"/>
      <c r="I19" s="13"/>
      <c r="J19" s="14">
        <f t="shared" si="5"/>
        <v>0</v>
      </c>
      <c r="K19" s="14">
        <f t="shared" si="5"/>
        <v>0</v>
      </c>
      <c r="L19" s="14">
        <f t="shared" si="5"/>
        <v>0</v>
      </c>
      <c r="M19" s="15">
        <f t="shared" si="5"/>
        <v>0</v>
      </c>
    </row>
    <row r="20" spans="2:16">
      <c r="B20" s="10"/>
      <c r="C20" s="11"/>
      <c r="D20" s="11"/>
      <c r="E20" s="12"/>
      <c r="F20" s="13"/>
      <c r="G20" s="13"/>
      <c r="H20" s="13"/>
      <c r="I20" s="13"/>
      <c r="J20" s="14">
        <f t="shared" si="5"/>
        <v>0</v>
      </c>
      <c r="K20" s="14">
        <f t="shared" si="5"/>
        <v>0</v>
      </c>
      <c r="L20" s="14">
        <f t="shared" si="5"/>
        <v>0</v>
      </c>
      <c r="M20" s="15">
        <f t="shared" si="5"/>
        <v>0</v>
      </c>
    </row>
    <row r="21" spans="2:16" ht="15.75" thickBot="1">
      <c r="B21" s="20"/>
      <c r="C21" s="21"/>
      <c r="D21" s="21"/>
      <c r="E21" s="22"/>
      <c r="F21" s="23"/>
      <c r="G21" s="24"/>
      <c r="H21" s="24"/>
      <c r="I21" s="23"/>
      <c r="J21" s="25">
        <f t="shared" si="5"/>
        <v>0</v>
      </c>
      <c r="K21" s="25">
        <f t="shared" si="5"/>
        <v>0</v>
      </c>
      <c r="L21" s="25">
        <f t="shared" si="5"/>
        <v>0</v>
      </c>
      <c r="M21" s="26">
        <f t="shared" si="5"/>
        <v>0</v>
      </c>
    </row>
    <row r="22" spans="2:16" ht="15.75" thickBot="1">
      <c r="J22" s="125">
        <f>SUM(J16:J21)</f>
        <v>15620.615999999998</v>
      </c>
      <c r="K22" s="125">
        <f t="shared" ref="K22:M22" si="6">SUM(K16:K21)</f>
        <v>0</v>
      </c>
      <c r="L22" s="125">
        <f t="shared" si="6"/>
        <v>0</v>
      </c>
      <c r="M22" s="125">
        <f t="shared" si="6"/>
        <v>0</v>
      </c>
    </row>
    <row r="23" spans="2:16">
      <c r="B23" s="1" t="s">
        <v>48</v>
      </c>
      <c r="C23" s="2"/>
      <c r="D23" s="2"/>
      <c r="E23" s="2"/>
      <c r="F23" s="3"/>
      <c r="G23" s="3"/>
      <c r="H23" s="3"/>
      <c r="I23" s="2"/>
      <c r="J23" s="4"/>
      <c r="K23" s="4"/>
      <c r="L23" s="4"/>
      <c r="M23" s="5"/>
    </row>
    <row r="24" spans="2:16">
      <c r="B24" s="161" t="s">
        <v>66</v>
      </c>
      <c r="C24" s="162" t="s">
        <v>67</v>
      </c>
      <c r="D24" s="160" t="s">
        <v>68</v>
      </c>
      <c r="E24" s="163" t="s">
        <v>69</v>
      </c>
      <c r="F24" s="164" t="s">
        <v>70</v>
      </c>
      <c r="G24" s="164"/>
      <c r="H24" s="164"/>
      <c r="I24" s="164"/>
      <c r="J24" s="162" t="s">
        <v>71</v>
      </c>
      <c r="K24" s="162"/>
      <c r="L24" s="162"/>
      <c r="M24" s="168"/>
    </row>
    <row r="25" spans="2:16">
      <c r="B25" s="161"/>
      <c r="C25" s="162"/>
      <c r="D25" s="160"/>
      <c r="E25" s="163"/>
      <c r="F25" s="154" t="s">
        <v>16</v>
      </c>
      <c r="G25" s="154" t="s">
        <v>17</v>
      </c>
      <c r="H25" s="154" t="s">
        <v>18</v>
      </c>
      <c r="I25" s="154" t="s">
        <v>19</v>
      </c>
      <c r="J25" s="153" t="s">
        <v>16</v>
      </c>
      <c r="K25" s="153" t="s">
        <v>17</v>
      </c>
      <c r="L25" s="153" t="s">
        <v>18</v>
      </c>
      <c r="M25" s="6" t="s">
        <v>19</v>
      </c>
      <c r="P25" s="125">
        <f>SUM(J12:K12,J22:L22,J32:L32)</f>
        <v>168673.02318071498</v>
      </c>
    </row>
    <row r="26" spans="2:16">
      <c r="B26" s="10" t="s">
        <v>146</v>
      </c>
      <c r="C26" s="11"/>
      <c r="D26" s="11" t="s">
        <v>116</v>
      </c>
      <c r="E26" s="12"/>
      <c r="F26" s="13"/>
      <c r="G26" s="13"/>
      <c r="H26" s="13">
        <v>92</v>
      </c>
      <c r="I26" s="13"/>
      <c r="J26" s="14">
        <f t="shared" ref="J26:M31" si="7">(F26*$Q$4)*$Q$3</f>
        <v>0</v>
      </c>
      <c r="K26" s="14">
        <f t="shared" si="7"/>
        <v>0</v>
      </c>
      <c r="L26" s="14">
        <f>H26*$Q$3*$Q$4</f>
        <v>8816.5439999999999</v>
      </c>
      <c r="M26" s="15">
        <f t="shared" si="7"/>
        <v>0</v>
      </c>
    </row>
    <row r="27" spans="2:16">
      <c r="B27" s="10" t="s">
        <v>147</v>
      </c>
      <c r="C27" s="11"/>
      <c r="D27" s="11" t="s">
        <v>116</v>
      </c>
      <c r="E27" s="12"/>
      <c r="F27" s="13"/>
      <c r="G27" s="13"/>
      <c r="H27" s="13">
        <v>195</v>
      </c>
      <c r="I27" s="13"/>
      <c r="J27" s="14"/>
      <c r="K27" s="14">
        <v>0</v>
      </c>
      <c r="L27">
        <v>3718.84</v>
      </c>
      <c r="M27" s="15">
        <f t="shared" si="7"/>
        <v>0</v>
      </c>
    </row>
    <row r="28" spans="2:16">
      <c r="B28" s="10"/>
      <c r="C28" s="11"/>
      <c r="D28" s="11"/>
      <c r="E28" s="12"/>
      <c r="F28" s="13"/>
      <c r="G28" s="13"/>
      <c r="H28" s="13"/>
      <c r="I28" s="13"/>
      <c r="J28" s="14">
        <f t="shared" si="7"/>
        <v>0</v>
      </c>
      <c r="K28" s="14">
        <f t="shared" si="7"/>
        <v>0</v>
      </c>
      <c r="L28" s="14">
        <f t="shared" si="7"/>
        <v>0</v>
      </c>
      <c r="M28" s="15">
        <f t="shared" si="7"/>
        <v>0</v>
      </c>
    </row>
    <row r="29" spans="2:16">
      <c r="B29" s="10"/>
      <c r="C29" s="11"/>
      <c r="D29" s="11"/>
      <c r="E29" s="12"/>
      <c r="F29" s="13"/>
      <c r="G29" s="13"/>
      <c r="H29" s="13"/>
      <c r="I29" s="13"/>
      <c r="J29" s="14">
        <f t="shared" si="7"/>
        <v>0</v>
      </c>
      <c r="K29" s="14">
        <f t="shared" si="7"/>
        <v>0</v>
      </c>
      <c r="L29" s="14">
        <f t="shared" si="7"/>
        <v>0</v>
      </c>
      <c r="M29" s="15">
        <f t="shared" si="7"/>
        <v>0</v>
      </c>
    </row>
    <row r="30" spans="2:16">
      <c r="B30" s="10"/>
      <c r="C30" s="11"/>
      <c r="D30" s="11"/>
      <c r="E30" s="12"/>
      <c r="F30" s="13"/>
      <c r="G30" s="13"/>
      <c r="H30" s="13"/>
      <c r="I30" s="13"/>
      <c r="J30" s="14">
        <f t="shared" si="7"/>
        <v>0</v>
      </c>
      <c r="K30" s="14">
        <f t="shared" si="7"/>
        <v>0</v>
      </c>
      <c r="L30" s="14">
        <f t="shared" si="7"/>
        <v>0</v>
      </c>
      <c r="M30" s="15">
        <f t="shared" si="7"/>
        <v>0</v>
      </c>
    </row>
    <row r="31" spans="2:16" ht="15.75" thickBot="1">
      <c r="B31" s="20"/>
      <c r="C31" s="21"/>
      <c r="D31" s="21"/>
      <c r="E31" s="22"/>
      <c r="F31" s="23"/>
      <c r="G31" s="24"/>
      <c r="H31" s="24"/>
      <c r="I31" s="23"/>
      <c r="J31" s="25">
        <f t="shared" si="7"/>
        <v>0</v>
      </c>
      <c r="K31" s="25">
        <f t="shared" si="7"/>
        <v>0</v>
      </c>
      <c r="L31" s="25">
        <f t="shared" si="7"/>
        <v>0</v>
      </c>
      <c r="M31" s="26">
        <f t="shared" si="7"/>
        <v>0</v>
      </c>
    </row>
    <row r="32" spans="2:16" ht="15.75" thickBot="1">
      <c r="J32" s="125">
        <f>SUM(J26:J31)</f>
        <v>0</v>
      </c>
      <c r="K32" s="125">
        <f t="shared" ref="K32:M32" si="8">SUM(K26:K31)</f>
        <v>0</v>
      </c>
      <c r="L32" s="125">
        <f t="shared" si="8"/>
        <v>12535.384</v>
      </c>
      <c r="M32" s="125">
        <f t="shared" si="8"/>
        <v>0</v>
      </c>
    </row>
    <row r="33" spans="2:13">
      <c r="B33" s="1">
        <v>0</v>
      </c>
      <c r="C33" s="2"/>
      <c r="D33" s="2"/>
      <c r="E33" s="2"/>
      <c r="F33" s="3"/>
      <c r="G33" s="3"/>
      <c r="H33" s="3"/>
      <c r="I33" s="2"/>
      <c r="J33" s="4"/>
      <c r="K33" s="4"/>
      <c r="L33" s="4"/>
      <c r="M33" s="5"/>
    </row>
    <row r="34" spans="2:13">
      <c r="B34" s="161" t="s">
        <v>66</v>
      </c>
      <c r="C34" s="162" t="s">
        <v>67</v>
      </c>
      <c r="D34" s="160" t="s">
        <v>68</v>
      </c>
      <c r="E34" s="163" t="s">
        <v>69</v>
      </c>
      <c r="F34" s="164" t="s">
        <v>70</v>
      </c>
      <c r="G34" s="164"/>
      <c r="H34" s="164"/>
      <c r="I34" s="164"/>
      <c r="J34" s="162" t="s">
        <v>71</v>
      </c>
      <c r="K34" s="162"/>
      <c r="L34" s="162"/>
      <c r="M34" s="168"/>
    </row>
    <row r="35" spans="2:13">
      <c r="B35" s="161"/>
      <c r="C35" s="162"/>
      <c r="D35" s="160"/>
      <c r="E35" s="163"/>
      <c r="F35" s="154" t="s">
        <v>16</v>
      </c>
      <c r="G35" s="154" t="s">
        <v>17</v>
      </c>
      <c r="H35" s="154" t="s">
        <v>18</v>
      </c>
      <c r="I35" s="154" t="s">
        <v>19</v>
      </c>
      <c r="J35" s="153" t="s">
        <v>16</v>
      </c>
      <c r="K35" s="153" t="s">
        <v>17</v>
      </c>
      <c r="L35" s="153" t="s">
        <v>18</v>
      </c>
      <c r="M35" s="6" t="s">
        <v>19</v>
      </c>
    </row>
    <row r="36" spans="2:13">
      <c r="B36" s="10"/>
      <c r="C36" s="11"/>
      <c r="D36" s="11"/>
      <c r="E36" s="12"/>
      <c r="F36" s="13"/>
      <c r="G36" s="13"/>
      <c r="H36" s="13"/>
      <c r="I36" s="13"/>
      <c r="J36" s="14">
        <f t="shared" ref="J36:M41" si="9">(F36*$Q$4)*$Q$3</f>
        <v>0</v>
      </c>
      <c r="K36" s="14">
        <f t="shared" si="9"/>
        <v>0</v>
      </c>
      <c r="L36" s="14">
        <f t="shared" si="9"/>
        <v>0</v>
      </c>
      <c r="M36" s="15">
        <f t="shared" si="9"/>
        <v>0</v>
      </c>
    </row>
    <row r="37" spans="2:13">
      <c r="B37" s="10"/>
      <c r="C37" s="11"/>
      <c r="D37" s="11"/>
      <c r="E37" s="12"/>
      <c r="F37" s="13"/>
      <c r="G37" s="13"/>
      <c r="H37" s="13"/>
      <c r="I37" s="13"/>
      <c r="J37" s="14">
        <f t="shared" si="9"/>
        <v>0</v>
      </c>
      <c r="K37" s="14">
        <f t="shared" si="9"/>
        <v>0</v>
      </c>
      <c r="L37" s="14">
        <f t="shared" si="9"/>
        <v>0</v>
      </c>
      <c r="M37" s="15">
        <f t="shared" si="9"/>
        <v>0</v>
      </c>
    </row>
    <row r="38" spans="2:13">
      <c r="B38" s="10"/>
      <c r="C38" s="11"/>
      <c r="D38" s="11"/>
      <c r="E38" s="12"/>
      <c r="F38" s="13"/>
      <c r="G38" s="13"/>
      <c r="H38" s="13"/>
      <c r="I38" s="13"/>
      <c r="J38" s="14">
        <f t="shared" si="9"/>
        <v>0</v>
      </c>
      <c r="K38" s="14">
        <f t="shared" si="9"/>
        <v>0</v>
      </c>
      <c r="L38" s="14">
        <f t="shared" si="9"/>
        <v>0</v>
      </c>
      <c r="M38" s="15">
        <f t="shared" si="9"/>
        <v>0</v>
      </c>
    </row>
    <row r="39" spans="2:13">
      <c r="B39" s="10"/>
      <c r="C39" s="11"/>
      <c r="D39" s="11"/>
      <c r="E39" s="12"/>
      <c r="F39" s="13"/>
      <c r="G39" s="13"/>
      <c r="H39" s="13"/>
      <c r="I39" s="13"/>
      <c r="J39" s="14">
        <f t="shared" si="9"/>
        <v>0</v>
      </c>
      <c r="K39" s="14">
        <f t="shared" si="9"/>
        <v>0</v>
      </c>
      <c r="L39" s="14">
        <f t="shared" si="9"/>
        <v>0</v>
      </c>
      <c r="M39" s="15">
        <f t="shared" si="9"/>
        <v>0</v>
      </c>
    </row>
    <row r="40" spans="2:13">
      <c r="B40" s="10"/>
      <c r="C40" s="11"/>
      <c r="D40" s="11"/>
      <c r="E40" s="12"/>
      <c r="F40" s="13"/>
      <c r="G40" s="13"/>
      <c r="H40" s="13"/>
      <c r="I40" s="13"/>
      <c r="J40" s="14">
        <f t="shared" si="9"/>
        <v>0</v>
      </c>
      <c r="K40" s="14">
        <f t="shared" si="9"/>
        <v>0</v>
      </c>
      <c r="L40" s="14">
        <f t="shared" si="9"/>
        <v>0</v>
      </c>
      <c r="M40" s="15">
        <f t="shared" si="9"/>
        <v>0</v>
      </c>
    </row>
    <row r="41" spans="2:13" ht="15.75" thickBot="1">
      <c r="B41" s="20"/>
      <c r="C41" s="21"/>
      <c r="D41" s="21"/>
      <c r="E41" s="22"/>
      <c r="F41" s="23"/>
      <c r="G41" s="24"/>
      <c r="H41" s="24"/>
      <c r="I41" s="23"/>
      <c r="J41" s="25">
        <f t="shared" si="9"/>
        <v>0</v>
      </c>
      <c r="K41" s="25">
        <f t="shared" si="9"/>
        <v>0</v>
      </c>
      <c r="L41" s="25">
        <f t="shared" si="9"/>
        <v>0</v>
      </c>
      <c r="M41" s="26">
        <f t="shared" si="9"/>
        <v>0</v>
      </c>
    </row>
    <row r="42" spans="2:13" ht="15.75" thickBot="1"/>
    <row r="43" spans="2:13">
      <c r="B43" s="1">
        <v>0</v>
      </c>
      <c r="C43" s="2"/>
      <c r="D43" s="2"/>
      <c r="E43" s="2"/>
      <c r="F43" s="3"/>
      <c r="G43" s="3"/>
      <c r="H43" s="3"/>
      <c r="I43" s="2"/>
      <c r="J43" s="4"/>
      <c r="K43" s="4"/>
      <c r="L43" s="4"/>
      <c r="M43" s="5"/>
    </row>
    <row r="44" spans="2:13">
      <c r="B44" s="161" t="s">
        <v>66</v>
      </c>
      <c r="C44" s="162" t="s">
        <v>67</v>
      </c>
      <c r="D44" s="160" t="s">
        <v>68</v>
      </c>
      <c r="E44" s="163" t="s">
        <v>69</v>
      </c>
      <c r="F44" s="164" t="s">
        <v>70</v>
      </c>
      <c r="G44" s="164"/>
      <c r="H44" s="164"/>
      <c r="I44" s="164"/>
      <c r="J44" s="162" t="s">
        <v>71</v>
      </c>
      <c r="K44" s="162"/>
      <c r="L44" s="162"/>
      <c r="M44" s="168"/>
    </row>
    <row r="45" spans="2:13">
      <c r="B45" s="161"/>
      <c r="C45" s="162"/>
      <c r="D45" s="160"/>
      <c r="E45" s="163"/>
      <c r="F45" s="154" t="s">
        <v>16</v>
      </c>
      <c r="G45" s="154" t="s">
        <v>17</v>
      </c>
      <c r="H45" s="154" t="s">
        <v>18</v>
      </c>
      <c r="I45" s="154" t="s">
        <v>19</v>
      </c>
      <c r="J45" s="153" t="s">
        <v>16</v>
      </c>
      <c r="K45" s="153" t="s">
        <v>17</v>
      </c>
      <c r="L45" s="153" t="s">
        <v>18</v>
      </c>
      <c r="M45" s="6" t="s">
        <v>19</v>
      </c>
    </row>
    <row r="46" spans="2:13">
      <c r="B46" s="10"/>
      <c r="C46" s="11"/>
      <c r="D46" s="11"/>
      <c r="E46" s="12"/>
      <c r="F46" s="13"/>
      <c r="G46" s="13"/>
      <c r="H46" s="13"/>
      <c r="I46" s="13"/>
      <c r="J46" s="14">
        <f t="shared" ref="J46:M51" si="10">(F46*$Q$4)*$Q$3</f>
        <v>0</v>
      </c>
      <c r="K46" s="14">
        <f t="shared" si="10"/>
        <v>0</v>
      </c>
      <c r="L46" s="14">
        <f t="shared" si="10"/>
        <v>0</v>
      </c>
      <c r="M46" s="15">
        <f t="shared" si="10"/>
        <v>0</v>
      </c>
    </row>
    <row r="47" spans="2:13">
      <c r="B47" s="10"/>
      <c r="C47" s="11"/>
      <c r="D47" s="11"/>
      <c r="E47" s="12"/>
      <c r="F47" s="13"/>
      <c r="G47" s="13"/>
      <c r="H47" s="13"/>
      <c r="I47" s="13"/>
      <c r="J47" s="14">
        <f t="shared" si="10"/>
        <v>0</v>
      </c>
      <c r="K47" s="14">
        <f t="shared" si="10"/>
        <v>0</v>
      </c>
      <c r="L47" s="14">
        <f t="shared" si="10"/>
        <v>0</v>
      </c>
      <c r="M47" s="15">
        <f t="shared" si="10"/>
        <v>0</v>
      </c>
    </row>
    <row r="48" spans="2:13">
      <c r="B48" s="10"/>
      <c r="C48" s="11"/>
      <c r="D48" s="11"/>
      <c r="E48" s="12"/>
      <c r="F48" s="13"/>
      <c r="G48" s="13"/>
      <c r="H48" s="13"/>
      <c r="I48" s="13"/>
      <c r="J48" s="14">
        <f t="shared" si="10"/>
        <v>0</v>
      </c>
      <c r="K48" s="14">
        <f t="shared" si="10"/>
        <v>0</v>
      </c>
      <c r="L48" s="14">
        <f t="shared" si="10"/>
        <v>0</v>
      </c>
      <c r="M48" s="15">
        <f t="shared" si="10"/>
        <v>0</v>
      </c>
    </row>
    <row r="49" spans="2:13">
      <c r="B49" s="10"/>
      <c r="C49" s="11"/>
      <c r="D49" s="11"/>
      <c r="E49" s="12"/>
      <c r="F49" s="13"/>
      <c r="G49" s="13"/>
      <c r="H49" s="13"/>
      <c r="I49" s="13"/>
      <c r="J49" s="14">
        <f t="shared" si="10"/>
        <v>0</v>
      </c>
      <c r="K49" s="14">
        <f t="shared" si="10"/>
        <v>0</v>
      </c>
      <c r="L49" s="14">
        <f t="shared" si="10"/>
        <v>0</v>
      </c>
      <c r="M49" s="15">
        <f t="shared" si="10"/>
        <v>0</v>
      </c>
    </row>
    <row r="50" spans="2:13">
      <c r="B50" s="10"/>
      <c r="C50" s="11"/>
      <c r="D50" s="11"/>
      <c r="E50" s="12"/>
      <c r="F50" s="13"/>
      <c r="G50" s="13"/>
      <c r="H50" s="13"/>
      <c r="I50" s="13"/>
      <c r="J50" s="14">
        <f t="shared" si="10"/>
        <v>0</v>
      </c>
      <c r="K50" s="14">
        <f t="shared" si="10"/>
        <v>0</v>
      </c>
      <c r="L50" s="14">
        <f t="shared" si="10"/>
        <v>0</v>
      </c>
      <c r="M50" s="15">
        <f t="shared" si="10"/>
        <v>0</v>
      </c>
    </row>
    <row r="51" spans="2:13" ht="15.75" thickBot="1">
      <c r="B51" s="20"/>
      <c r="C51" s="21"/>
      <c r="D51" s="21"/>
      <c r="E51" s="22"/>
      <c r="F51" s="23"/>
      <c r="G51" s="24"/>
      <c r="H51" s="24"/>
      <c r="I51" s="23"/>
      <c r="J51" s="25">
        <f t="shared" si="10"/>
        <v>0</v>
      </c>
      <c r="K51" s="25">
        <f t="shared" si="10"/>
        <v>0</v>
      </c>
      <c r="L51" s="25">
        <f t="shared" si="10"/>
        <v>0</v>
      </c>
      <c r="M51" s="26">
        <f t="shared" si="10"/>
        <v>0</v>
      </c>
    </row>
    <row r="52" spans="2:13" ht="15.75" thickBot="1"/>
    <row r="53" spans="2:13">
      <c r="B53" s="1">
        <v>0</v>
      </c>
      <c r="C53" s="2"/>
      <c r="D53" s="2"/>
      <c r="E53" s="2"/>
      <c r="F53" s="3"/>
      <c r="G53" s="3"/>
      <c r="H53" s="3"/>
      <c r="I53" s="2"/>
      <c r="J53" s="4"/>
      <c r="K53" s="4"/>
      <c r="L53" s="4"/>
      <c r="M53" s="5"/>
    </row>
    <row r="54" spans="2:13">
      <c r="B54" s="161" t="s">
        <v>66</v>
      </c>
      <c r="C54" s="162" t="s">
        <v>67</v>
      </c>
      <c r="D54" s="160" t="s">
        <v>68</v>
      </c>
      <c r="E54" s="163" t="s">
        <v>69</v>
      </c>
      <c r="F54" s="164" t="s">
        <v>70</v>
      </c>
      <c r="G54" s="164"/>
      <c r="H54" s="164"/>
      <c r="I54" s="164"/>
      <c r="J54" s="162" t="s">
        <v>71</v>
      </c>
      <c r="K54" s="162"/>
      <c r="L54" s="162"/>
      <c r="M54" s="168"/>
    </row>
    <row r="55" spans="2:13">
      <c r="B55" s="161"/>
      <c r="C55" s="162"/>
      <c r="D55" s="160"/>
      <c r="E55" s="163"/>
      <c r="F55" s="154" t="s">
        <v>16</v>
      </c>
      <c r="G55" s="154" t="s">
        <v>17</v>
      </c>
      <c r="H55" s="154" t="s">
        <v>18</v>
      </c>
      <c r="I55" s="154" t="s">
        <v>19</v>
      </c>
      <c r="J55" s="153" t="s">
        <v>16</v>
      </c>
      <c r="K55" s="153" t="s">
        <v>17</v>
      </c>
      <c r="L55" s="153" t="s">
        <v>18</v>
      </c>
      <c r="M55" s="6" t="s">
        <v>19</v>
      </c>
    </row>
    <row r="56" spans="2:13">
      <c r="B56" s="10"/>
      <c r="C56" s="11"/>
      <c r="D56" s="11"/>
      <c r="E56" s="12"/>
      <c r="F56" s="13"/>
      <c r="G56" s="13"/>
      <c r="H56" s="13"/>
      <c r="I56" s="13"/>
      <c r="J56" s="14">
        <f t="shared" ref="J56:M61" si="11">(F56*$Q$4)*$Q$3</f>
        <v>0</v>
      </c>
      <c r="K56" s="14">
        <f t="shared" si="11"/>
        <v>0</v>
      </c>
      <c r="L56" s="14">
        <f t="shared" si="11"/>
        <v>0</v>
      </c>
      <c r="M56" s="15">
        <f t="shared" si="11"/>
        <v>0</v>
      </c>
    </row>
    <row r="57" spans="2:13">
      <c r="B57" s="10"/>
      <c r="C57" s="11"/>
      <c r="D57" s="11"/>
      <c r="E57" s="12"/>
      <c r="F57" s="13"/>
      <c r="G57" s="13"/>
      <c r="H57" s="13"/>
      <c r="I57" s="13"/>
      <c r="J57" s="14">
        <f t="shared" si="11"/>
        <v>0</v>
      </c>
      <c r="K57" s="14">
        <f t="shared" si="11"/>
        <v>0</v>
      </c>
      <c r="L57" s="14">
        <f t="shared" si="11"/>
        <v>0</v>
      </c>
      <c r="M57" s="15">
        <f t="shared" si="11"/>
        <v>0</v>
      </c>
    </row>
    <row r="58" spans="2:13">
      <c r="B58" s="10"/>
      <c r="C58" s="11"/>
      <c r="D58" s="11"/>
      <c r="E58" s="12"/>
      <c r="F58" s="13"/>
      <c r="G58" s="13"/>
      <c r="H58" s="13"/>
      <c r="I58" s="13"/>
      <c r="J58" s="14">
        <f t="shared" si="11"/>
        <v>0</v>
      </c>
      <c r="K58" s="14">
        <f t="shared" si="11"/>
        <v>0</v>
      </c>
      <c r="L58" s="14">
        <f t="shared" si="11"/>
        <v>0</v>
      </c>
      <c r="M58" s="15">
        <f t="shared" si="11"/>
        <v>0</v>
      </c>
    </row>
    <row r="59" spans="2:13">
      <c r="B59" s="10"/>
      <c r="C59" s="11"/>
      <c r="D59" s="11"/>
      <c r="E59" s="12"/>
      <c r="F59" s="13"/>
      <c r="G59" s="13"/>
      <c r="H59" s="13"/>
      <c r="I59" s="13"/>
      <c r="J59" s="14">
        <f t="shared" si="11"/>
        <v>0</v>
      </c>
      <c r="K59" s="14">
        <f t="shared" si="11"/>
        <v>0</v>
      </c>
      <c r="L59" s="14">
        <f t="shared" si="11"/>
        <v>0</v>
      </c>
      <c r="M59" s="15">
        <f t="shared" si="11"/>
        <v>0</v>
      </c>
    </row>
    <row r="60" spans="2:13">
      <c r="B60" s="10"/>
      <c r="C60" s="11"/>
      <c r="D60" s="11"/>
      <c r="E60" s="12"/>
      <c r="F60" s="13"/>
      <c r="G60" s="13"/>
      <c r="H60" s="13"/>
      <c r="I60" s="13"/>
      <c r="J60" s="14">
        <f t="shared" si="11"/>
        <v>0</v>
      </c>
      <c r="K60" s="14">
        <f t="shared" si="11"/>
        <v>0</v>
      </c>
      <c r="L60" s="14">
        <f t="shared" si="11"/>
        <v>0</v>
      </c>
      <c r="M60" s="15">
        <f t="shared" si="11"/>
        <v>0</v>
      </c>
    </row>
    <row r="61" spans="2:13" ht="15.75" thickBot="1">
      <c r="B61" s="20"/>
      <c r="C61" s="21"/>
      <c r="D61" s="21"/>
      <c r="E61" s="22"/>
      <c r="F61" s="23"/>
      <c r="G61" s="24"/>
      <c r="H61" s="24"/>
      <c r="I61" s="23"/>
      <c r="J61" s="25">
        <f t="shared" si="11"/>
        <v>0</v>
      </c>
      <c r="K61" s="25">
        <f t="shared" si="11"/>
        <v>0</v>
      </c>
      <c r="L61" s="25">
        <f t="shared" si="11"/>
        <v>0</v>
      </c>
      <c r="M61" s="26">
        <f t="shared" si="11"/>
        <v>0</v>
      </c>
    </row>
  </sheetData>
  <mergeCells count="37">
    <mergeCell ref="J44:M44"/>
    <mergeCell ref="B54:B55"/>
    <mergeCell ref="C54:C55"/>
    <mergeCell ref="D54:D55"/>
    <mergeCell ref="E54:E55"/>
    <mergeCell ref="F54:I54"/>
    <mergeCell ref="J54:M54"/>
    <mergeCell ref="B44:B45"/>
    <mergeCell ref="C44:C45"/>
    <mergeCell ref="D44:D45"/>
    <mergeCell ref="E44:E45"/>
    <mergeCell ref="F44:I44"/>
    <mergeCell ref="J34:M34"/>
    <mergeCell ref="B24:B25"/>
    <mergeCell ref="C24:C25"/>
    <mergeCell ref="D24:D25"/>
    <mergeCell ref="E24:E25"/>
    <mergeCell ref="F24:I24"/>
    <mergeCell ref="J24:M24"/>
    <mergeCell ref="B34:B35"/>
    <mergeCell ref="C34:C35"/>
    <mergeCell ref="D34:D35"/>
    <mergeCell ref="E34:E35"/>
    <mergeCell ref="F34:I34"/>
    <mergeCell ref="F2:I2"/>
    <mergeCell ref="P2:R2"/>
    <mergeCell ref="C14:C15"/>
    <mergeCell ref="D14:D15"/>
    <mergeCell ref="E14:E15"/>
    <mergeCell ref="F14:I14"/>
    <mergeCell ref="J14:M14"/>
    <mergeCell ref="J2:M2"/>
    <mergeCell ref="B14:B15"/>
    <mergeCell ref="B2:B3"/>
    <mergeCell ref="C2:C3"/>
    <mergeCell ref="D2:D3"/>
    <mergeCell ref="E2:E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3F5BC9-AA67-4CD5-97F0-8108A6401C08}"/>
</file>

<file path=customXml/itemProps2.xml><?xml version="1.0" encoding="utf-8"?>
<ds:datastoreItem xmlns:ds="http://schemas.openxmlformats.org/officeDocument/2006/customXml" ds:itemID="{4F2CB270-45C1-4ECF-91E6-1AA079DBD850}"/>
</file>

<file path=customXml/itemProps3.xml><?xml version="1.0" encoding="utf-8"?>
<ds:datastoreItem xmlns:ds="http://schemas.openxmlformats.org/officeDocument/2006/customXml" ds:itemID="{F2506757-5390-4F49-99A5-40AD51D95B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Campbell, Lauren</dc:creator>
  <cp:keywords/>
  <dc:description/>
  <cp:lastModifiedBy>Hankinson, Samuel</cp:lastModifiedBy>
  <cp:revision/>
  <dcterms:created xsi:type="dcterms:W3CDTF">2022-12-19T19:14:58Z</dcterms:created>
  <dcterms:modified xsi:type="dcterms:W3CDTF">2024-05-28T17:22:24Z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