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8800" windowHeight="11835" activeTab="3"/>
  </bookViews>
  <sheets>
    <sheet name="LU Changes_FDACS Info-rev" sheetId="7" r:id="rId1"/>
    <sheet name="Current Enrollment" sheetId="8" r:id="rId2"/>
    <sheet name="100% Enrollment" sheetId="9" r:id="rId3"/>
    <sheet name="Project Credit" sheetId="3" r:id="rId4"/>
  </sheets>
  <externalReferences>
    <externalReference r:id="rId5"/>
  </externalReferences>
  <definedNames>
    <definedName name="_xlnm.Database">#REF!</definedName>
  </definedNames>
  <calcPr calcId="152511"/>
</workbook>
</file>

<file path=xl/calcChain.xml><?xml version="1.0" encoding="utf-8"?>
<calcChain xmlns="http://schemas.openxmlformats.org/spreadsheetml/2006/main">
  <c r="L4" i="3" l="1"/>
  <c r="J4" i="3"/>
  <c r="I4" i="3"/>
  <c r="G4" i="3"/>
  <c r="F4" i="3" l="1"/>
  <c r="H22" i="9"/>
  <c r="G22" i="9"/>
  <c r="D22" i="9"/>
  <c r="C22" i="9"/>
  <c r="B22" i="9"/>
  <c r="F21" i="9"/>
  <c r="H21" i="9" s="1"/>
  <c r="E21" i="9"/>
  <c r="G21" i="9" s="1"/>
  <c r="F20" i="9"/>
  <c r="H20" i="9" s="1"/>
  <c r="E20" i="9"/>
  <c r="G20" i="9" s="1"/>
  <c r="F19" i="9"/>
  <c r="H19" i="9" s="1"/>
  <c r="E19" i="9"/>
  <c r="G19" i="9" s="1"/>
  <c r="F18" i="9"/>
  <c r="H18" i="9" s="1"/>
  <c r="E18" i="9"/>
  <c r="G18" i="9" s="1"/>
  <c r="F17" i="9"/>
  <c r="H17" i="9" s="1"/>
  <c r="E17" i="9"/>
  <c r="G17" i="9" s="1"/>
  <c r="F16" i="9"/>
  <c r="H16" i="9" s="1"/>
  <c r="E16" i="9"/>
  <c r="G16" i="9" s="1"/>
  <c r="F15" i="9"/>
  <c r="H15" i="9" s="1"/>
  <c r="E15" i="9"/>
  <c r="G15" i="9" s="1"/>
  <c r="F14" i="9"/>
  <c r="H14" i="9" s="1"/>
  <c r="E14" i="9"/>
  <c r="G14" i="9" s="1"/>
  <c r="F13" i="9"/>
  <c r="H13" i="9" s="1"/>
  <c r="E13" i="9"/>
  <c r="G13" i="9" s="1"/>
  <c r="F12" i="9"/>
  <c r="H12" i="9" s="1"/>
  <c r="E12" i="9"/>
  <c r="G12" i="9" s="1"/>
  <c r="F11" i="9"/>
  <c r="H11" i="9" s="1"/>
  <c r="E11" i="9"/>
  <c r="G11" i="9" s="1"/>
  <c r="F10" i="9"/>
  <c r="H10" i="9" s="1"/>
  <c r="E10" i="9"/>
  <c r="G10" i="9" s="1"/>
  <c r="F9" i="9"/>
  <c r="H9" i="9" s="1"/>
  <c r="E9" i="9"/>
  <c r="G9" i="9" s="1"/>
  <c r="F8" i="9"/>
  <c r="H8" i="9" s="1"/>
  <c r="E8" i="9"/>
  <c r="G8" i="9" s="1"/>
  <c r="F7" i="9"/>
  <c r="H7" i="9" s="1"/>
  <c r="E7" i="9"/>
  <c r="G7" i="9" s="1"/>
  <c r="F6" i="9"/>
  <c r="H6" i="9" s="1"/>
  <c r="E6" i="9"/>
  <c r="G6" i="9" s="1"/>
  <c r="F5" i="9"/>
  <c r="H5" i="9" s="1"/>
  <c r="E5" i="9"/>
  <c r="G5" i="9" s="1"/>
  <c r="F4" i="9"/>
  <c r="H4" i="9" s="1"/>
  <c r="E4" i="9"/>
  <c r="G4" i="9" s="1"/>
  <c r="F3" i="9"/>
  <c r="H3" i="9" s="1"/>
  <c r="E3" i="9"/>
  <c r="G3" i="9" s="1"/>
  <c r="F2" i="9"/>
  <c r="H2" i="9" s="1"/>
  <c r="E2" i="9"/>
  <c r="G2" i="9" s="1"/>
  <c r="L3" i="3"/>
  <c r="I3" i="3"/>
  <c r="J3" i="3"/>
  <c r="G3" i="3"/>
  <c r="F3" i="3"/>
  <c r="I30" i="8"/>
  <c r="H30" i="8"/>
  <c r="E30" i="8"/>
  <c r="D30" i="8"/>
  <c r="C30" i="8"/>
  <c r="G29" i="8"/>
  <c r="I29" i="8" s="1"/>
  <c r="F29" i="8"/>
  <c r="H29" i="8" s="1"/>
  <c r="G28" i="8"/>
  <c r="I28" i="8" s="1"/>
  <c r="F28" i="8"/>
  <c r="H28" i="8" s="1"/>
  <c r="G27" i="8"/>
  <c r="I27" i="8" s="1"/>
  <c r="F27" i="8"/>
  <c r="H27" i="8" s="1"/>
  <c r="G26" i="8"/>
  <c r="I26" i="8" s="1"/>
  <c r="F26" i="8"/>
  <c r="H26" i="8" s="1"/>
  <c r="G25" i="8"/>
  <c r="I25" i="8" s="1"/>
  <c r="F25" i="8"/>
  <c r="H25" i="8" s="1"/>
  <c r="G24" i="8"/>
  <c r="I24" i="8" s="1"/>
  <c r="F24" i="8"/>
  <c r="H24" i="8" s="1"/>
  <c r="I23" i="8"/>
  <c r="H23" i="8"/>
  <c r="I22" i="8"/>
  <c r="H22" i="8"/>
  <c r="I21" i="8"/>
  <c r="H21" i="8"/>
  <c r="I20" i="8"/>
  <c r="H20" i="8"/>
  <c r="I19" i="8"/>
  <c r="H19" i="8"/>
  <c r="I18" i="8"/>
  <c r="H18" i="8"/>
  <c r="I17" i="8"/>
  <c r="H17" i="8"/>
  <c r="I16" i="8"/>
  <c r="H16" i="8"/>
  <c r="I15" i="8"/>
  <c r="H15" i="8"/>
  <c r="G14" i="8"/>
  <c r="I14" i="8" s="1"/>
  <c r="F14" i="8"/>
  <c r="H14" i="8" s="1"/>
  <c r="G13" i="8"/>
  <c r="I13" i="8" s="1"/>
  <c r="F13" i="8"/>
  <c r="H13" i="8" s="1"/>
  <c r="I12" i="8"/>
  <c r="H12" i="8"/>
  <c r="I11" i="8"/>
  <c r="H11" i="8"/>
  <c r="I10" i="8"/>
  <c r="H10" i="8"/>
  <c r="I9" i="8"/>
  <c r="H9" i="8"/>
  <c r="I8" i="8"/>
  <c r="H8" i="8"/>
  <c r="I7" i="8"/>
  <c r="H7" i="8"/>
  <c r="I6" i="8"/>
  <c r="H6" i="8"/>
  <c r="I5" i="8"/>
  <c r="H5" i="8"/>
  <c r="I4" i="8"/>
  <c r="H4" i="8"/>
  <c r="I3" i="8"/>
  <c r="H3" i="8"/>
  <c r="I2" i="8"/>
  <c r="H2" i="8"/>
  <c r="L2" i="3" l="1"/>
  <c r="J2" i="3"/>
  <c r="G2" i="3"/>
  <c r="I2" i="3"/>
  <c r="F2" i="3" l="1"/>
  <c r="J11" i="7"/>
  <c r="I11" i="7"/>
  <c r="D6" i="7"/>
  <c r="C6" i="7"/>
  <c r="B6" i="7"/>
  <c r="H11" i="7" s="1"/>
  <c r="J3" i="7"/>
  <c r="I3" i="7"/>
  <c r="H3" i="7"/>
  <c r="I6" i="3" l="1"/>
  <c r="I8" i="3" s="1"/>
  <c r="L6" i="3"/>
  <c r="L8" i="3" s="1"/>
</calcChain>
</file>

<file path=xl/sharedStrings.xml><?xml version="1.0" encoding="utf-8"?>
<sst xmlns="http://schemas.openxmlformats.org/spreadsheetml/2006/main" count="528" uniqueCount="137">
  <si>
    <t>PAS</t>
  </si>
  <si>
    <t>AGR</t>
  </si>
  <si>
    <t>AGT</t>
  </si>
  <si>
    <t>Acres</t>
  </si>
  <si>
    <t xml:space="preserve">Project Name </t>
  </si>
  <si>
    <t>TN Credit (lbs/yr)</t>
  </si>
  <si>
    <t>TP Credit (lbs/yr)</t>
  </si>
  <si>
    <t>Land Use Changes</t>
  </si>
  <si>
    <t>Total</t>
  </si>
  <si>
    <t>Total Required Reductions</t>
  </si>
  <si>
    <t>Remaining Reductions</t>
  </si>
  <si>
    <t>Current BMP Enrollment</t>
  </si>
  <si>
    <t>Remainder of Ag Lands Enrolled</t>
  </si>
  <si>
    <t>Table 1. Ag Land Use Acres in Model Provided by DEP</t>
  </si>
  <si>
    <t xml:space="preserve">Table 3. Land Use Credit Requested </t>
  </si>
  <si>
    <t>Model Land Use</t>
  </si>
  <si>
    <t>TN Load</t>
  </si>
  <si>
    <t>TP Load</t>
  </si>
  <si>
    <t>Table 4. Acreages and Loading for FDACS prior to FSAID ILG Intersect</t>
  </si>
  <si>
    <t>SJRWMD 2009 Land Cover</t>
  </si>
  <si>
    <t>1100: Residential, low density - less than 2 dwelling units/acre</t>
  </si>
  <si>
    <t>1180: Rural residential</t>
  </si>
  <si>
    <t>1200: Residential, medium density - 2-5 dwelling units/acre</t>
  </si>
  <si>
    <t>Table 5. Supporting Shapefiles Acres and Loading</t>
  </si>
  <si>
    <t>Shapefile</t>
  </si>
  <si>
    <t>Lake Jesup Model (provided by DEP)</t>
  </si>
  <si>
    <t>1290: Medium density under construction</t>
  </si>
  <si>
    <t>1300: Residential, high density - 6 or more dwelling units/acre</t>
  </si>
  <si>
    <t>1400: Commercial and services</t>
  </si>
  <si>
    <t>1480: Cemeteries</t>
  </si>
  <si>
    <t>1490: Commercial &amp; services under construction</t>
  </si>
  <si>
    <t>1550: Other light industrial</t>
  </si>
  <si>
    <t>1700: Institutional</t>
  </si>
  <si>
    <t>1820: Golf courses</t>
  </si>
  <si>
    <t>1860: Community recreational facilities</t>
  </si>
  <si>
    <t>1890: Other recreational (stables, go-carts, ...)</t>
  </si>
  <si>
    <t>1900: Open land</t>
  </si>
  <si>
    <t>2110: Improved pastures (monocult, planted forage crops)</t>
  </si>
  <si>
    <t>2130: Woodland pastures</t>
  </si>
  <si>
    <t>2140: Row crops</t>
  </si>
  <si>
    <t>2150: Field crops</t>
  </si>
  <si>
    <t>2210: Citrus groves</t>
  </si>
  <si>
    <t>2240: Abandoned tree crops</t>
  </si>
  <si>
    <t>2430: Ornamentals</t>
  </si>
  <si>
    <t>2610: Fallow cropland</t>
  </si>
  <si>
    <t>3100: Herbaceous upland nonforested</t>
  </si>
  <si>
    <t>3300: Mixed upland nonforested</t>
  </si>
  <si>
    <t>4110: Pine flatwoods</t>
  </si>
  <si>
    <t>4210: Xeric oak</t>
  </si>
  <si>
    <t>4280: Cabbage palm</t>
  </si>
  <si>
    <t>4340: Upland mixed coniferous/hardwood</t>
  </si>
  <si>
    <t>4410: Pine plantation</t>
  </si>
  <si>
    <t>4430: Forest regeneration</t>
  </si>
  <si>
    <t>5200: Lakes</t>
  </si>
  <si>
    <t>5300: Reservoirs - pits, retention ponds, dams</t>
  </si>
  <si>
    <t>6110: Bay swamp (if distinct)</t>
  </si>
  <si>
    <t>6170: Mixed wetland hardwoods</t>
  </si>
  <si>
    <t>6181: Cabbage palm hammock</t>
  </si>
  <si>
    <t>6210: Cypress</t>
  </si>
  <si>
    <t>6250: Hydric pine flatwoods</t>
  </si>
  <si>
    <t>6300: Wetland forested mixed</t>
  </si>
  <si>
    <t>6410: Freshwater marshes</t>
  </si>
  <si>
    <t>6430: Wet prairies</t>
  </si>
  <si>
    <t>6440: Emergent aquatic vegetation</t>
  </si>
  <si>
    <t>6460: Mixed scrub-shrub wetland</t>
  </si>
  <si>
    <t>7400: Disturbed land</t>
  </si>
  <si>
    <t>7410: Rural land in transition without positive indicators of intended activity</t>
  </si>
  <si>
    <t>8110: Airports</t>
  </si>
  <si>
    <t>8140: Roads and highways (divided 4-lanes with medians)</t>
  </si>
  <si>
    <t>8200: Communications</t>
  </si>
  <si>
    <t>8320: Electrical power transmission lines</t>
  </si>
  <si>
    <t>8330: Water supply plants</t>
  </si>
  <si>
    <t>8340: Wastewater treatment</t>
  </si>
  <si>
    <t>8370: Surface water collection basins</t>
  </si>
  <si>
    <t>Table 2. Ag Land Use Acres in Model intersected with 2009 SJRWMD Land Cover</t>
  </si>
  <si>
    <t>Comment</t>
  </si>
  <si>
    <t>Credit Requested</t>
  </si>
  <si>
    <t>Lake Jesup Model SJRWMD 2009 Ag Land Use Intersect Clean*</t>
  </si>
  <si>
    <t>Lake Jesup Model SJRWMD 2009 Ag Land Use FSAID Union**</t>
  </si>
  <si>
    <t>* Used to identify land in Table 1 of BMAP Narrative</t>
  </si>
  <si>
    <t>** Union generated to identify irrigation info for project and planning worksheet, additional 6.03 acres introduced with FSAID ILG</t>
  </si>
  <si>
    <t>3200: Shrub and brushland (wax myrtle or saw palmetto, occasionally scrub oak)</t>
  </si>
  <si>
    <t>Credit Requested - Parcel Analysis</t>
  </si>
  <si>
    <t>Project Number</t>
  </si>
  <si>
    <t>AG-01</t>
  </si>
  <si>
    <t>AG-02</t>
  </si>
  <si>
    <t>AG-03</t>
  </si>
  <si>
    <t>Project Description</t>
  </si>
  <si>
    <t>Areas that are no longer in agricultural production</t>
  </si>
  <si>
    <t>Properties with NOIs to implement appropriate BMPs</t>
  </si>
  <si>
    <t>Enrollment of remaining agricultural lands in BMP Programs</t>
  </si>
  <si>
    <t>Project Type</t>
  </si>
  <si>
    <t>Land Use Change</t>
  </si>
  <si>
    <t>Agricultural BMP</t>
  </si>
  <si>
    <t>Status</t>
  </si>
  <si>
    <t>Completed</t>
  </si>
  <si>
    <t>Planned</t>
  </si>
  <si>
    <t>Acres Treated</t>
  </si>
  <si>
    <t>TN Base Load (lbs/yr)</t>
  </si>
  <si>
    <t>TN Efficiency (%)</t>
  </si>
  <si>
    <t>TP Base Load (lbs/yr)</t>
  </si>
  <si>
    <t>TP Efficiency (%)</t>
  </si>
  <si>
    <t>(credit)</t>
  </si>
  <si>
    <t>COMMODITY</t>
  </si>
  <si>
    <t>Final_Land</t>
  </si>
  <si>
    <t>SUM_area</t>
  </si>
  <si>
    <t>SUM_TN_load_to</t>
  </si>
  <si>
    <t>SUM_TP_load_to</t>
  </si>
  <si>
    <t>Bottcher TN Redu</t>
  </si>
  <si>
    <t>Bottcher TP Redu</t>
  </si>
  <si>
    <t>Bottcher TN Load</t>
  </si>
  <si>
    <t>Bottcher TP Load</t>
  </si>
  <si>
    <t>Citrus</t>
  </si>
  <si>
    <t>Citrus groves</t>
  </si>
  <si>
    <t>FieldNursery</t>
  </si>
  <si>
    <t>Improved pastures (monocult, planted forage crops)</t>
  </si>
  <si>
    <t>Cow/Calf</t>
  </si>
  <si>
    <t>Tree nurseries</t>
  </si>
  <si>
    <t>Equine</t>
  </si>
  <si>
    <t>Fruit/Nut</t>
  </si>
  <si>
    <t>Nursery</t>
  </si>
  <si>
    <t>Row/Field Crop</t>
  </si>
  <si>
    <t>Sod</t>
  </si>
  <si>
    <t>Row crops</t>
  </si>
  <si>
    <t>Strawberries</t>
  </si>
  <si>
    <t>ContainerNursery</t>
  </si>
  <si>
    <t>GreenhouseNursery</t>
  </si>
  <si>
    <t>Nurseries and vineyards</t>
  </si>
  <si>
    <t>Ornamentals</t>
  </si>
  <si>
    <t>Sod farms</t>
  </si>
  <si>
    <t>Various</t>
  </si>
  <si>
    <t>Field crops</t>
  </si>
  <si>
    <t>FieldCorn</t>
  </si>
  <si>
    <t>Horse farms</t>
  </si>
  <si>
    <t>Tree crops</t>
  </si>
  <si>
    <t>Vegetables</t>
  </si>
  <si>
    <t>Woodland pastures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</si>
</sst>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"/>
    <numFmt numFmtId="165" formatCode="0.0%"/>
    <numFmt numFmtId="168" formatCode="_(* #,##0.0_);_(* \(#,##0.0\);_(* &quot;-&quot;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19" fillId="33" borderId="10" xfId="0" applyFont="1" applyFill="1" applyBorder="1" applyAlignment="1">
      <alignment horizontal="center" vertical="center" wrapText="1"/>
    </xf>
    <xf numFmtId="4" fontId="19" fillId="33" borderId="10" xfId="0" applyNumberFormat="1" applyFont="1" applyFill="1" applyBorder="1" applyAlignment="1">
      <alignment horizontal="center" vertical="center" wrapText="1"/>
    </xf>
    <xf numFmtId="164" fontId="19" fillId="33" borderId="10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/>
    </xf>
    <xf numFmtId="164" fontId="18" fillId="0" borderId="0" xfId="0" applyNumberFormat="1" applyFont="1"/>
    <xf numFmtId="164" fontId="18" fillId="0" borderId="0" xfId="0" applyNumberFormat="1" applyFont="1" applyAlignment="1">
      <alignment horizontal="right"/>
    </xf>
    <xf numFmtId="164" fontId="18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16" fillId="0" borderId="10" xfId="42" applyFont="1" applyBorder="1" applyAlignment="1">
      <alignment horizontal="center" vertical="center"/>
    </xf>
    <xf numFmtId="0" fontId="0" fillId="0" borderId="10" xfId="0" applyBorder="1"/>
    <xf numFmtId="43" fontId="0" fillId="0" borderId="10" xfId="42" applyFont="1" applyBorder="1"/>
    <xf numFmtId="43" fontId="0" fillId="0" borderId="10" xfId="0" applyNumberFormat="1" applyBorder="1"/>
    <xf numFmtId="43" fontId="0" fillId="0" borderId="0" xfId="0" applyNumberFormat="1"/>
    <xf numFmtId="0" fontId="16" fillId="0" borderId="10" xfId="0" applyFont="1" applyBorder="1" applyAlignment="1">
      <alignment horizontal="center"/>
    </xf>
    <xf numFmtId="43" fontId="0" fillId="0" borderId="0" xfId="42" applyFont="1"/>
    <xf numFmtId="164" fontId="18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2" fontId="0" fillId="0" borderId="10" xfId="0" applyNumberFormat="1" applyBorder="1"/>
    <xf numFmtId="0" fontId="0" fillId="0" borderId="12" xfId="0" applyFill="1" applyBorder="1"/>
    <xf numFmtId="0" fontId="21" fillId="34" borderId="10" xfId="0" applyFont="1" applyFill="1" applyBorder="1" applyAlignment="1">
      <alignment horizontal="center" vertical="center" wrapText="1"/>
    </xf>
    <xf numFmtId="165" fontId="19" fillId="33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165" fontId="18" fillId="0" borderId="0" xfId="0" applyNumberFormat="1" applyFont="1" applyAlignment="1">
      <alignment horizontal="right"/>
    </xf>
    <xf numFmtId="165" fontId="0" fillId="0" borderId="0" xfId="0" applyNumberFormat="1"/>
    <xf numFmtId="165" fontId="18" fillId="0" borderId="10" xfId="0" applyNumberFormat="1" applyFont="1" applyFill="1" applyBorder="1" applyAlignment="1">
      <alignment horizontal="center" vertical="center"/>
    </xf>
    <xf numFmtId="165" fontId="18" fillId="0" borderId="0" xfId="0" applyNumberFormat="1" applyFont="1"/>
    <xf numFmtId="0" fontId="18" fillId="0" borderId="10" xfId="0" applyFont="1" applyBorder="1" applyAlignment="1">
      <alignment horizontal="center" vertical="center"/>
    </xf>
    <xf numFmtId="164" fontId="0" fillId="0" borderId="0" xfId="0" applyNumberFormat="1"/>
    <xf numFmtId="0" fontId="16" fillId="0" borderId="10" xfId="0" applyFont="1" applyBorder="1"/>
    <xf numFmtId="2" fontId="16" fillId="0" borderId="10" xfId="0" applyNumberFormat="1" applyFont="1" applyBorder="1"/>
    <xf numFmtId="0" fontId="16" fillId="0" borderId="0" xfId="0" applyFont="1"/>
    <xf numFmtId="2" fontId="0" fillId="0" borderId="0" xfId="0" applyNumberFormat="1"/>
    <xf numFmtId="168" fontId="0" fillId="0" borderId="0" xfId="42" applyNumberFormat="1" applyFont="1"/>
    <xf numFmtId="0" fontId="0" fillId="0" borderId="0" xfId="0" applyAlignment="1"/>
    <xf numFmtId="2" fontId="0" fillId="0" borderId="0" xfId="0" applyNumberFormat="1" applyFill="1" applyBorder="1"/>
    <xf numFmtId="9" fontId="0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166" formatCode="_(* #,##0.0_);_(* \(#,##0.0\);_(* &quot;-&quot;??_);_(@_)"/>
    </dxf>
    <dxf>
      <numFmt numFmtId="167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y.policastro/Documents/Projects/FDEP/BMAP%20support/TA%205%20-%20Middle%20St.%20Johns%20River/Projects/FDACS/New%20files%20from%20FDACS%20081117/Lake%20Jesup%20Land%20Use%20Change%20Credit%20Enrollment%20Analyses%200808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Use Change Credit"/>
      <sheetName val="Reduction Assumptions"/>
      <sheetName val="HSPF 09SJRWMD FSAID ILG Union"/>
      <sheetName val="Enrollment 03312017"/>
      <sheetName val="Current Enrollment Reductions"/>
      <sheetName val="100% Enrollment Reductions"/>
      <sheetName val="Remaining Reductions"/>
      <sheetName val="Column Inventory"/>
    </sheetNames>
    <sheetDataSet>
      <sheetData sheetId="0" refreshError="1"/>
      <sheetData sheetId="1">
        <row r="2">
          <cell r="A2" t="str">
            <v>Citrus</v>
          </cell>
          <cell r="B2" t="str">
            <v>Citrus</v>
          </cell>
          <cell r="C2">
            <v>0.1</v>
          </cell>
          <cell r="D2">
            <v>0.12</v>
          </cell>
          <cell r="E2" t="str">
            <v>Crop Fertilizer</v>
          </cell>
          <cell r="F2">
            <v>0.3</v>
          </cell>
          <cell r="G2">
            <v>0.3</v>
          </cell>
        </row>
        <row r="3">
          <cell r="A3" t="str">
            <v>Citrus groves</v>
          </cell>
          <cell r="B3" t="str">
            <v>Citrus</v>
          </cell>
          <cell r="C3">
            <v>0.1</v>
          </cell>
          <cell r="D3">
            <v>0.12</v>
          </cell>
          <cell r="E3" t="str">
            <v>Crop Fertilizer</v>
          </cell>
          <cell r="F3">
            <v>0.3</v>
          </cell>
          <cell r="G3">
            <v>0.3</v>
          </cell>
        </row>
        <row r="4">
          <cell r="A4" t="str">
            <v>ContainerNursery</v>
          </cell>
          <cell r="B4" t="str">
            <v>Ornamentals</v>
          </cell>
          <cell r="C4">
            <v>0.25</v>
          </cell>
          <cell r="D4">
            <v>0.32</v>
          </cell>
          <cell r="E4" t="str">
            <v>Crop Fertilizer</v>
          </cell>
          <cell r="F4">
            <v>0.3</v>
          </cell>
          <cell r="G4">
            <v>0.3</v>
          </cell>
        </row>
        <row r="5">
          <cell r="A5" t="str">
            <v>Field crops</v>
          </cell>
          <cell r="B5" t="str">
            <v>Hay</v>
          </cell>
          <cell r="C5">
            <v>0.15</v>
          </cell>
          <cell r="D5">
            <v>0.15</v>
          </cell>
          <cell r="E5" t="str">
            <v>Crop Fertilizer</v>
          </cell>
          <cell r="F5">
            <v>0.3</v>
          </cell>
          <cell r="G5">
            <v>0.3</v>
          </cell>
        </row>
        <row r="6">
          <cell r="A6" t="str">
            <v>FieldCorn</v>
          </cell>
          <cell r="B6" t="str">
            <v>Row Crops</v>
          </cell>
          <cell r="C6">
            <v>0.3</v>
          </cell>
          <cell r="D6">
            <v>0.3</v>
          </cell>
          <cell r="E6" t="str">
            <v>Crop Fertilizer</v>
          </cell>
          <cell r="F6">
            <v>0.3</v>
          </cell>
          <cell r="G6">
            <v>0.3</v>
          </cell>
        </row>
        <row r="7">
          <cell r="A7" t="str">
            <v>FieldNursery</v>
          </cell>
          <cell r="B7" t="str">
            <v>Ornamentals</v>
          </cell>
          <cell r="C7">
            <v>0.25</v>
          </cell>
          <cell r="D7">
            <v>0.32</v>
          </cell>
          <cell r="E7" t="str">
            <v>Crop Fertilizer</v>
          </cell>
          <cell r="F7">
            <v>0.3</v>
          </cell>
          <cell r="G7">
            <v>0.3</v>
          </cell>
        </row>
        <row r="8">
          <cell r="A8" t="str">
            <v>GreenhouseNursery</v>
          </cell>
          <cell r="B8" t="str">
            <v>Ornamentals</v>
          </cell>
          <cell r="C8">
            <v>0.25</v>
          </cell>
          <cell r="D8">
            <v>0.32</v>
          </cell>
          <cell r="E8" t="str">
            <v>Crop Fertilizer</v>
          </cell>
          <cell r="F8">
            <v>0.3</v>
          </cell>
          <cell r="G8">
            <v>0.3</v>
          </cell>
        </row>
        <row r="9">
          <cell r="A9" t="str">
            <v>Horse farms</v>
          </cell>
          <cell r="B9" t="str">
            <v>Equine</v>
          </cell>
          <cell r="C9">
            <v>0.3</v>
          </cell>
          <cell r="D9">
            <v>0.2</v>
          </cell>
          <cell r="E9" t="str">
            <v>Livestock Waste</v>
          </cell>
          <cell r="F9">
            <v>0.2</v>
          </cell>
          <cell r="G9">
            <v>0.22</v>
          </cell>
        </row>
        <row r="10">
          <cell r="A10" t="str">
            <v>Improved pastures (monocult, planted forage crops)</v>
          </cell>
          <cell r="B10" t="str">
            <v>Cow Calf, Improved</v>
          </cell>
          <cell r="C10">
            <v>0.17</v>
          </cell>
          <cell r="D10">
            <v>0.11</v>
          </cell>
          <cell r="E10" t="str">
            <v>Livestock Waste</v>
          </cell>
          <cell r="F10">
            <v>0.2</v>
          </cell>
          <cell r="G10">
            <v>0.22</v>
          </cell>
        </row>
        <row r="11">
          <cell r="A11" t="str">
            <v>Nurseries and vineyards</v>
          </cell>
          <cell r="B11" t="str">
            <v>Ornamentals</v>
          </cell>
          <cell r="C11">
            <v>0.25</v>
          </cell>
          <cell r="D11">
            <v>0.32</v>
          </cell>
          <cell r="E11" t="str">
            <v>Crop Fertilizer</v>
          </cell>
          <cell r="F11">
            <v>0.3</v>
          </cell>
          <cell r="G11">
            <v>0.3</v>
          </cell>
        </row>
        <row r="12">
          <cell r="A12" t="str">
            <v>Nursery</v>
          </cell>
          <cell r="B12" t="str">
            <v>Ornamentals</v>
          </cell>
          <cell r="C12">
            <v>0.25</v>
          </cell>
          <cell r="D12">
            <v>0.32</v>
          </cell>
          <cell r="E12" t="str">
            <v>Crop Fertilizer</v>
          </cell>
          <cell r="F12">
            <v>0.3</v>
          </cell>
          <cell r="G12">
            <v>0.3</v>
          </cell>
        </row>
        <row r="13">
          <cell r="A13" t="str">
            <v>Ornamentals</v>
          </cell>
          <cell r="B13" t="str">
            <v>Ornamentals</v>
          </cell>
          <cell r="C13">
            <v>0.25</v>
          </cell>
          <cell r="D13">
            <v>0.32</v>
          </cell>
          <cell r="E13" t="str">
            <v>Crop Fertilizer</v>
          </cell>
          <cell r="F13">
            <v>0.3</v>
          </cell>
          <cell r="G13">
            <v>0.3</v>
          </cell>
        </row>
        <row r="14">
          <cell r="A14" t="str">
            <v>Row crops</v>
          </cell>
          <cell r="B14" t="str">
            <v>Row Crops</v>
          </cell>
          <cell r="C14">
            <v>0.3</v>
          </cell>
          <cell r="D14">
            <v>0.3</v>
          </cell>
          <cell r="E14" t="str">
            <v>Crop Fertilizer</v>
          </cell>
          <cell r="F14">
            <v>0.3</v>
          </cell>
          <cell r="G14">
            <v>0.3</v>
          </cell>
        </row>
        <row r="15">
          <cell r="A15" t="str">
            <v>Sod</v>
          </cell>
          <cell r="B15" t="str">
            <v>Sod</v>
          </cell>
          <cell r="C15">
            <v>0.2</v>
          </cell>
          <cell r="D15">
            <v>0.2</v>
          </cell>
          <cell r="E15" t="str">
            <v>Crop Fertilizer</v>
          </cell>
          <cell r="F15">
            <v>0.3</v>
          </cell>
          <cell r="G15">
            <v>0.3</v>
          </cell>
        </row>
        <row r="16">
          <cell r="A16" t="str">
            <v>Sod farms</v>
          </cell>
          <cell r="B16" t="str">
            <v>Sod</v>
          </cell>
          <cell r="C16">
            <v>0.2</v>
          </cell>
          <cell r="D16">
            <v>0.2</v>
          </cell>
          <cell r="E16" t="str">
            <v>Crop Fertilizer</v>
          </cell>
          <cell r="F16">
            <v>0.3</v>
          </cell>
          <cell r="G16">
            <v>0.3</v>
          </cell>
        </row>
        <row r="17">
          <cell r="A17" t="str">
            <v>Strawberries</v>
          </cell>
          <cell r="B17" t="str">
            <v>Row Crops</v>
          </cell>
          <cell r="C17">
            <v>0.3</v>
          </cell>
          <cell r="D17">
            <v>0.3</v>
          </cell>
          <cell r="E17" t="str">
            <v>Crop Fertilizer</v>
          </cell>
          <cell r="F17">
            <v>0.3</v>
          </cell>
          <cell r="G17">
            <v>0.3</v>
          </cell>
        </row>
        <row r="18">
          <cell r="A18" t="str">
            <v>Tree crops</v>
          </cell>
          <cell r="B18" t="str">
            <v>Ornamentals</v>
          </cell>
          <cell r="C18">
            <v>0.25</v>
          </cell>
          <cell r="D18">
            <v>0.32</v>
          </cell>
          <cell r="E18" t="str">
            <v>Crop Fertilizer</v>
          </cell>
          <cell r="F18">
            <v>0.3</v>
          </cell>
          <cell r="G18">
            <v>0.3</v>
          </cell>
        </row>
        <row r="19">
          <cell r="A19" t="str">
            <v>Tree nurseries</v>
          </cell>
          <cell r="B19" t="str">
            <v>Ornamentals</v>
          </cell>
          <cell r="C19">
            <v>0.25</v>
          </cell>
          <cell r="D19">
            <v>0.32</v>
          </cell>
          <cell r="E19" t="str">
            <v>Crop Fertilizer</v>
          </cell>
          <cell r="F19">
            <v>0.3</v>
          </cell>
          <cell r="G19">
            <v>0.3</v>
          </cell>
        </row>
        <row r="20">
          <cell r="A20" t="str">
            <v>Vegetables</v>
          </cell>
          <cell r="B20" t="str">
            <v>Row Crops</v>
          </cell>
          <cell r="C20">
            <v>0.3</v>
          </cell>
          <cell r="D20">
            <v>0.3</v>
          </cell>
          <cell r="E20" t="str">
            <v>Crop Fertilizer</v>
          </cell>
          <cell r="F20">
            <v>0.3</v>
          </cell>
          <cell r="G20">
            <v>0.3</v>
          </cell>
        </row>
        <row r="21">
          <cell r="A21" t="str">
            <v>Woodland pastures</v>
          </cell>
          <cell r="B21" t="str">
            <v>Cow Calf, Woodland</v>
          </cell>
          <cell r="C21">
            <v>0.04</v>
          </cell>
          <cell r="D21">
            <v>0.04</v>
          </cell>
          <cell r="E21" t="str">
            <v>Livestock Waste</v>
          </cell>
          <cell r="F21">
            <v>0.2</v>
          </cell>
          <cell r="G21">
            <v>0.22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workbookViewId="0">
      <selection sqref="A1:XFD1048576"/>
    </sheetView>
  </sheetViews>
  <sheetFormatPr defaultRowHeight="15" x14ac:dyDescent="0.25"/>
  <cols>
    <col min="1" max="1" width="14.7109375" bestFit="1" customWidth="1"/>
    <col min="2" max="2" width="53.28515625" customWidth="1"/>
    <col min="3" max="3" width="15" bestFit="1" customWidth="1"/>
    <col min="4" max="6" width="12" bestFit="1" customWidth="1"/>
    <col min="7" max="7" width="9.140625" bestFit="1" customWidth="1"/>
    <col min="8" max="8" width="50.85546875" customWidth="1"/>
    <col min="9" max="10" width="10.5703125" bestFit="1" customWidth="1"/>
    <col min="11" max="11" width="9.5703125" bestFit="1" customWidth="1"/>
  </cols>
  <sheetData>
    <row r="1" spans="1:10" x14ac:dyDescent="0.25">
      <c r="A1" s="20" t="s">
        <v>13</v>
      </c>
      <c r="B1" s="20"/>
      <c r="C1" s="20"/>
      <c r="D1" s="20"/>
      <c r="E1" s="9"/>
      <c r="F1" s="9"/>
      <c r="H1" s="21" t="s">
        <v>14</v>
      </c>
      <c r="I1" s="21"/>
      <c r="J1" s="21"/>
    </row>
    <row r="2" spans="1:10" s="11" customFormat="1" x14ac:dyDescent="0.25">
      <c r="A2" s="10" t="s">
        <v>15</v>
      </c>
      <c r="B2" s="10" t="s">
        <v>3</v>
      </c>
      <c r="C2" s="10" t="s">
        <v>16</v>
      </c>
      <c r="D2" s="10" t="s">
        <v>17</v>
      </c>
      <c r="G2"/>
      <c r="H2" s="12" t="s">
        <v>3</v>
      </c>
      <c r="I2" s="12" t="s">
        <v>16</v>
      </c>
      <c r="J2" s="12" t="s">
        <v>17</v>
      </c>
    </row>
    <row r="3" spans="1:10" x14ac:dyDescent="0.25">
      <c r="A3" s="13" t="s">
        <v>1</v>
      </c>
      <c r="B3" s="14">
        <v>2990.1238462567298</v>
      </c>
      <c r="C3" s="14">
        <v>22840.348325342598</v>
      </c>
      <c r="D3" s="14">
        <v>1607.68659761191</v>
      </c>
      <c r="H3" s="15">
        <f>SUM(D11:D123)</f>
        <v>1170.9864068897862</v>
      </c>
      <c r="I3" s="15">
        <f>SUM(E11:E123)</f>
        <v>7083.5752810056256</v>
      </c>
      <c r="J3" s="15">
        <f>SUM(F11:F123)</f>
        <v>490.82596346681629</v>
      </c>
    </row>
    <row r="4" spans="1:10" x14ac:dyDescent="0.25">
      <c r="A4" s="13" t="s">
        <v>2</v>
      </c>
      <c r="B4" s="14">
        <v>620.29379470381105</v>
      </c>
      <c r="C4" s="14">
        <v>2152.8794132486</v>
      </c>
      <c r="D4" s="14">
        <v>259.86454596343901</v>
      </c>
    </row>
    <row r="5" spans="1:10" x14ac:dyDescent="0.25">
      <c r="A5" s="13" t="s">
        <v>0</v>
      </c>
      <c r="B5" s="14">
        <v>2647.9909264804901</v>
      </c>
      <c r="C5" s="14">
        <v>15609.7096913567</v>
      </c>
      <c r="D5" s="14">
        <v>1207.94098502273</v>
      </c>
    </row>
    <row r="6" spans="1:10" x14ac:dyDescent="0.25">
      <c r="B6" s="16">
        <f>SUM(B3:B5)</f>
        <v>6258.4085674410308</v>
      </c>
      <c r="C6" s="16">
        <f>SUM(C3:C5)</f>
        <v>40602.937429947895</v>
      </c>
      <c r="D6" s="16">
        <f t="shared" ref="D6" si="0">SUM(D3:D5)</f>
        <v>3075.492128598079</v>
      </c>
      <c r="J6" s="16"/>
    </row>
    <row r="8" spans="1:10" x14ac:dyDescent="0.25">
      <c r="G8" s="16"/>
      <c r="H8" s="16"/>
      <c r="I8" s="16"/>
    </row>
    <row r="9" spans="1:10" x14ac:dyDescent="0.25">
      <c r="B9" s="22" t="s">
        <v>74</v>
      </c>
      <c r="C9" s="22"/>
      <c r="D9" s="22"/>
      <c r="E9" s="22"/>
      <c r="F9" s="22"/>
      <c r="H9" s="21" t="s">
        <v>18</v>
      </c>
      <c r="I9" s="21"/>
      <c r="J9" s="21"/>
    </row>
    <row r="10" spans="1:10" x14ac:dyDescent="0.25">
      <c r="A10" s="10" t="s">
        <v>15</v>
      </c>
      <c r="B10" s="10" t="s">
        <v>19</v>
      </c>
      <c r="C10" s="10" t="s">
        <v>75</v>
      </c>
      <c r="D10" s="12" t="s">
        <v>3</v>
      </c>
      <c r="E10" s="12" t="s">
        <v>16</v>
      </c>
      <c r="F10" s="12" t="s">
        <v>17</v>
      </c>
      <c r="H10" s="12" t="s">
        <v>3</v>
      </c>
      <c r="I10" s="12" t="s">
        <v>16</v>
      </c>
      <c r="J10" s="12" t="s">
        <v>17</v>
      </c>
    </row>
    <row r="11" spans="1:10" x14ac:dyDescent="0.25">
      <c r="A11" s="13" t="s">
        <v>1</v>
      </c>
      <c r="B11" s="13" t="s">
        <v>20</v>
      </c>
      <c r="C11" s="13" t="s">
        <v>76</v>
      </c>
      <c r="D11" s="23">
        <v>0.748284495954332</v>
      </c>
      <c r="E11" s="23">
        <v>5.0694790792728703</v>
      </c>
      <c r="F11" s="23">
        <v>0.374107905106844</v>
      </c>
      <c r="H11" s="15">
        <f>B6-H3</f>
        <v>5087.4221605512448</v>
      </c>
      <c r="I11" s="15">
        <f>C6-I3</f>
        <v>33519.362148942266</v>
      </c>
      <c r="J11" s="15">
        <f>D6-J3</f>
        <v>2584.6661651312629</v>
      </c>
    </row>
    <row r="12" spans="1:10" x14ac:dyDescent="0.25">
      <c r="A12" s="13" t="s">
        <v>2</v>
      </c>
      <c r="B12" s="13" t="s">
        <v>20</v>
      </c>
      <c r="C12" s="13" t="s">
        <v>76</v>
      </c>
      <c r="D12" s="23">
        <v>0.17676070628431001</v>
      </c>
      <c r="E12" s="23">
        <v>0.52971704898320005</v>
      </c>
      <c r="F12" s="23">
        <v>3.9544064680267998E-2</v>
      </c>
    </row>
    <row r="13" spans="1:10" x14ac:dyDescent="0.25">
      <c r="A13" s="13" t="s">
        <v>0</v>
      </c>
      <c r="B13" s="13" t="s">
        <v>20</v>
      </c>
      <c r="C13" s="13" t="s">
        <v>76</v>
      </c>
      <c r="D13" s="23">
        <v>0.95743870868591896</v>
      </c>
      <c r="E13" s="23">
        <v>4.4580676278403999</v>
      </c>
      <c r="F13" s="23">
        <v>0.30432708349930399</v>
      </c>
    </row>
    <row r="14" spans="1:10" x14ac:dyDescent="0.25">
      <c r="A14" s="13" t="s">
        <v>1</v>
      </c>
      <c r="B14" s="13" t="s">
        <v>21</v>
      </c>
      <c r="C14" s="13" t="s">
        <v>76</v>
      </c>
      <c r="D14" s="23">
        <v>0.344595747382551</v>
      </c>
      <c r="E14" s="23">
        <v>2.2368277010367499</v>
      </c>
      <c r="F14" s="23">
        <v>0.195705458055419</v>
      </c>
    </row>
    <row r="15" spans="1:10" x14ac:dyDescent="0.25">
      <c r="A15" s="13" t="s">
        <v>0</v>
      </c>
      <c r="B15" s="13" t="s">
        <v>21</v>
      </c>
      <c r="C15" s="13" t="s">
        <v>76</v>
      </c>
      <c r="D15" s="23">
        <v>0.14841410042402201</v>
      </c>
      <c r="E15" s="23">
        <v>0.36663483591377499</v>
      </c>
      <c r="F15" s="23">
        <v>3.1510067044167998E-2</v>
      </c>
    </row>
    <row r="16" spans="1:10" x14ac:dyDescent="0.25">
      <c r="A16" s="13" t="s">
        <v>1</v>
      </c>
      <c r="B16" s="13" t="s">
        <v>21</v>
      </c>
      <c r="C16" s="13" t="s">
        <v>76</v>
      </c>
      <c r="D16" s="23">
        <v>0.39234776030648999</v>
      </c>
      <c r="E16" s="23">
        <v>2.44336442694375</v>
      </c>
      <c r="F16" s="23">
        <v>0.18568167559461399</v>
      </c>
    </row>
    <row r="17" spans="1:11" x14ac:dyDescent="0.25">
      <c r="A17" s="13" t="s">
        <v>2</v>
      </c>
      <c r="B17" s="13" t="s">
        <v>22</v>
      </c>
      <c r="C17" s="13" t="s">
        <v>76</v>
      </c>
      <c r="D17" s="23">
        <v>0.93593666447226898</v>
      </c>
      <c r="E17" s="23">
        <v>6.0762447714966203</v>
      </c>
      <c r="F17" s="23">
        <v>0.31782370645097602</v>
      </c>
      <c r="H17" s="22" t="s">
        <v>23</v>
      </c>
      <c r="I17" s="22"/>
      <c r="J17" s="22"/>
      <c r="K17" s="22"/>
    </row>
    <row r="18" spans="1:11" x14ac:dyDescent="0.25">
      <c r="A18" s="13" t="s">
        <v>0</v>
      </c>
      <c r="B18" s="13" t="s">
        <v>22</v>
      </c>
      <c r="C18" s="13" t="s">
        <v>76</v>
      </c>
      <c r="D18" s="23">
        <v>0.221160342847527</v>
      </c>
      <c r="E18" s="23">
        <v>0.90625857522664</v>
      </c>
      <c r="F18" s="23">
        <v>6.7074238973424002E-2</v>
      </c>
      <c r="H18" s="10" t="s">
        <v>24</v>
      </c>
      <c r="I18" s="12" t="s">
        <v>3</v>
      </c>
      <c r="J18" s="17" t="s">
        <v>16</v>
      </c>
      <c r="K18" s="17" t="s">
        <v>17</v>
      </c>
    </row>
    <row r="19" spans="1:11" x14ac:dyDescent="0.25">
      <c r="A19" s="13" t="s">
        <v>1</v>
      </c>
      <c r="B19" s="13" t="s">
        <v>22</v>
      </c>
      <c r="C19" s="13" t="s">
        <v>76</v>
      </c>
      <c r="D19" s="23">
        <v>0.199274073854453</v>
      </c>
      <c r="E19" s="23">
        <v>1.4107217404376799</v>
      </c>
      <c r="F19" s="23">
        <v>7.0818221707320994E-2</v>
      </c>
      <c r="H19" s="13" t="s">
        <v>25</v>
      </c>
      <c r="I19" s="14">
        <v>6258.4085670000004</v>
      </c>
      <c r="J19" s="14">
        <v>40602.937429947895</v>
      </c>
      <c r="K19" s="14">
        <v>3075.492128598079</v>
      </c>
    </row>
    <row r="20" spans="1:11" x14ac:dyDescent="0.25">
      <c r="A20" s="13" t="s">
        <v>2</v>
      </c>
      <c r="B20" s="13" t="s">
        <v>26</v>
      </c>
      <c r="C20" s="13" t="s">
        <v>76</v>
      </c>
      <c r="D20" s="23">
        <v>6.8665153466000007E-5</v>
      </c>
      <c r="E20" s="23">
        <v>4.5174804465499999E-4</v>
      </c>
      <c r="F20" s="23">
        <v>4.1748413308000001E-5</v>
      </c>
      <c r="H20" s="13" t="s">
        <v>77</v>
      </c>
      <c r="I20" s="14">
        <v>4562.29</v>
      </c>
      <c r="J20" s="14">
        <v>29716.880000000001</v>
      </c>
      <c r="K20" s="14">
        <v>2322.16</v>
      </c>
    </row>
    <row r="21" spans="1:11" x14ac:dyDescent="0.25">
      <c r="A21" s="13" t="s">
        <v>0</v>
      </c>
      <c r="B21" s="13" t="s">
        <v>26</v>
      </c>
      <c r="C21" s="13" t="s">
        <v>76</v>
      </c>
      <c r="D21" s="23">
        <v>1.7053599575699999E-3</v>
      </c>
      <c r="E21" s="23">
        <v>5.3752945862599998E-3</v>
      </c>
      <c r="F21" s="23">
        <v>1.46660956351E-4</v>
      </c>
      <c r="H21" s="13" t="s">
        <v>78</v>
      </c>
      <c r="I21" s="14">
        <v>4568.32</v>
      </c>
      <c r="J21" s="14">
        <v>29716.400000000001</v>
      </c>
      <c r="K21" s="14">
        <v>2322.13</v>
      </c>
    </row>
    <row r="22" spans="1:11" x14ac:dyDescent="0.25">
      <c r="A22" s="13" t="s">
        <v>1</v>
      </c>
      <c r="B22" s="13" t="s">
        <v>27</v>
      </c>
      <c r="C22" s="13" t="s">
        <v>76</v>
      </c>
      <c r="D22" s="23">
        <v>0.47912723893593301</v>
      </c>
      <c r="E22" s="23">
        <v>4.59358417871168</v>
      </c>
      <c r="F22" s="23">
        <v>0.24104754282610599</v>
      </c>
      <c r="H22" s="24" t="s">
        <v>79</v>
      </c>
    </row>
    <row r="23" spans="1:11" x14ac:dyDescent="0.25">
      <c r="A23" s="13" t="s">
        <v>2</v>
      </c>
      <c r="B23" s="13" t="s">
        <v>27</v>
      </c>
      <c r="C23" s="13" t="s">
        <v>76</v>
      </c>
      <c r="D23" s="23">
        <v>6.7695236716499999E-3</v>
      </c>
      <c r="E23" s="23">
        <v>1.77429215434E-2</v>
      </c>
      <c r="F23" s="23">
        <v>4.5355808600100001E-4</v>
      </c>
      <c r="H23" t="s">
        <v>80</v>
      </c>
    </row>
    <row r="24" spans="1:11" x14ac:dyDescent="0.25">
      <c r="A24" s="13" t="s">
        <v>0</v>
      </c>
      <c r="B24" s="13" t="s">
        <v>27</v>
      </c>
      <c r="C24" s="13" t="s">
        <v>76</v>
      </c>
      <c r="D24" s="23">
        <v>8.0177069511979004E-2</v>
      </c>
      <c r="E24" s="23">
        <v>0.40066633417358999</v>
      </c>
      <c r="F24" s="23">
        <v>2.0852441297717999E-2</v>
      </c>
    </row>
    <row r="25" spans="1:11" x14ac:dyDescent="0.25">
      <c r="A25" s="13" t="s">
        <v>2</v>
      </c>
      <c r="B25" s="13" t="s">
        <v>28</v>
      </c>
      <c r="C25" s="13" t="s">
        <v>76</v>
      </c>
      <c r="D25" s="23">
        <v>8.8952428341309994E-2</v>
      </c>
      <c r="E25" s="23">
        <v>0.50389859043643803</v>
      </c>
      <c r="F25" s="23">
        <v>3.2509699687566999E-2</v>
      </c>
    </row>
    <row r="26" spans="1:11" x14ac:dyDescent="0.25">
      <c r="A26" s="13" t="s">
        <v>1</v>
      </c>
      <c r="B26" s="13" t="s">
        <v>28</v>
      </c>
      <c r="C26" s="13" t="s">
        <v>76</v>
      </c>
      <c r="D26" s="23">
        <v>3.9986303782559997E-2</v>
      </c>
      <c r="E26" s="23">
        <v>0.13557306696996299</v>
      </c>
      <c r="F26" s="23">
        <v>1.1974014060557E-2</v>
      </c>
    </row>
    <row r="27" spans="1:11" x14ac:dyDescent="0.25">
      <c r="A27" s="13" t="s">
        <v>2</v>
      </c>
      <c r="B27" s="13" t="s">
        <v>28</v>
      </c>
      <c r="C27" s="13" t="s">
        <v>76</v>
      </c>
      <c r="D27" s="23">
        <v>8.5228284753799996E-2</v>
      </c>
      <c r="E27" s="23">
        <v>0.39180619177732001</v>
      </c>
      <c r="F27" s="23">
        <v>2.4388869135583999E-2</v>
      </c>
    </row>
    <row r="28" spans="1:11" x14ac:dyDescent="0.25">
      <c r="A28" s="13" t="s">
        <v>0</v>
      </c>
      <c r="B28" s="13" t="s">
        <v>29</v>
      </c>
      <c r="C28" s="13" t="s">
        <v>76</v>
      </c>
      <c r="D28" s="23">
        <v>3.8741514716430003E-2</v>
      </c>
      <c r="E28" s="23">
        <v>8.3090116152660001E-2</v>
      </c>
      <c r="F28" s="23">
        <v>7.2465203467149998E-3</v>
      </c>
    </row>
    <row r="29" spans="1:11" x14ac:dyDescent="0.25">
      <c r="A29" s="13" t="s">
        <v>1</v>
      </c>
      <c r="B29" s="13" t="s">
        <v>30</v>
      </c>
      <c r="C29" s="13" t="s">
        <v>76</v>
      </c>
      <c r="D29" s="23">
        <v>2.7786635953099999E-3</v>
      </c>
      <c r="E29" s="23">
        <v>1.13647341048E-2</v>
      </c>
      <c r="F29" s="23">
        <v>1.00031889431E-3</v>
      </c>
    </row>
    <row r="30" spans="1:11" x14ac:dyDescent="0.25">
      <c r="A30" s="13" t="s">
        <v>0</v>
      </c>
      <c r="B30" s="13" t="s">
        <v>30</v>
      </c>
      <c r="C30" s="13" t="s">
        <v>76</v>
      </c>
      <c r="D30" s="23">
        <v>5.6477725390499996E-3</v>
      </c>
      <c r="E30" s="23">
        <v>3.9297201326699997E-2</v>
      </c>
      <c r="F30" s="23">
        <v>3.6315177426099999E-3</v>
      </c>
    </row>
    <row r="31" spans="1:11" x14ac:dyDescent="0.25">
      <c r="A31" s="13" t="s">
        <v>1</v>
      </c>
      <c r="B31" s="13" t="s">
        <v>31</v>
      </c>
      <c r="C31" s="13" t="s">
        <v>76</v>
      </c>
      <c r="D31" s="23">
        <v>2.9251380661454E-2</v>
      </c>
      <c r="E31" s="23">
        <v>0.18760250377863</v>
      </c>
      <c r="F31" s="23">
        <v>1.6995800208305E-2</v>
      </c>
    </row>
    <row r="32" spans="1:11" x14ac:dyDescent="0.25">
      <c r="A32" s="13" t="s">
        <v>2</v>
      </c>
      <c r="B32" s="13" t="s">
        <v>32</v>
      </c>
      <c r="C32" s="13" t="s">
        <v>76</v>
      </c>
      <c r="D32" s="23">
        <v>2.8427994977139999E-2</v>
      </c>
      <c r="E32" s="23">
        <v>6.8137157919000005E-2</v>
      </c>
      <c r="F32" s="23">
        <v>3.4579011052929998E-3</v>
      </c>
    </row>
    <row r="33" spans="1:6" x14ac:dyDescent="0.25">
      <c r="A33" s="13" t="s">
        <v>0</v>
      </c>
      <c r="B33" s="13" t="s">
        <v>32</v>
      </c>
      <c r="C33" s="13" t="s">
        <v>76</v>
      </c>
      <c r="D33" s="23">
        <v>1.18467845008E-2</v>
      </c>
      <c r="E33" s="23">
        <v>4.8453348608300001E-2</v>
      </c>
      <c r="F33" s="23">
        <v>4.2648424202900003E-3</v>
      </c>
    </row>
    <row r="34" spans="1:6" x14ac:dyDescent="0.25">
      <c r="A34" s="13" t="s">
        <v>1</v>
      </c>
      <c r="B34" s="13" t="s">
        <v>32</v>
      </c>
      <c r="C34" s="13" t="s">
        <v>76</v>
      </c>
      <c r="D34" s="23">
        <v>0.12419189217286999</v>
      </c>
      <c r="E34" s="23">
        <v>0.48179237982755002</v>
      </c>
      <c r="F34" s="23">
        <v>2.6522378458914E-2</v>
      </c>
    </row>
    <row r="35" spans="1:6" x14ac:dyDescent="0.25">
      <c r="A35" s="13" t="s">
        <v>1</v>
      </c>
      <c r="B35" s="13" t="s">
        <v>33</v>
      </c>
      <c r="C35" s="13" t="s">
        <v>76</v>
      </c>
      <c r="D35" s="23">
        <v>664.96822728167899</v>
      </c>
      <c r="E35" s="23">
        <v>4691.31463642169</v>
      </c>
      <c r="F35" s="23">
        <v>245.88216279630601</v>
      </c>
    </row>
    <row r="36" spans="1:6" x14ac:dyDescent="0.25">
      <c r="A36" s="13" t="s">
        <v>0</v>
      </c>
      <c r="B36" s="13" t="s">
        <v>34</v>
      </c>
      <c r="C36" s="13" t="s">
        <v>76</v>
      </c>
      <c r="D36" s="23">
        <v>2.2679466355900002E-3</v>
      </c>
      <c r="E36" s="23">
        <v>2.0348017214500001E-2</v>
      </c>
      <c r="F36" s="23">
        <v>1.1317053711600001E-3</v>
      </c>
    </row>
    <row r="37" spans="1:6" x14ac:dyDescent="0.25">
      <c r="A37" s="13" t="s">
        <v>1</v>
      </c>
      <c r="B37" s="13" t="s">
        <v>34</v>
      </c>
      <c r="C37" s="13" t="s">
        <v>76</v>
      </c>
      <c r="D37" s="23">
        <v>2.625080901995E-2</v>
      </c>
      <c r="E37" s="23">
        <v>0.10523646593263</v>
      </c>
      <c r="F37" s="23">
        <v>8.9191098836809996E-3</v>
      </c>
    </row>
    <row r="38" spans="1:6" x14ac:dyDescent="0.25">
      <c r="A38" s="13" t="s">
        <v>0</v>
      </c>
      <c r="B38" s="13" t="s">
        <v>35</v>
      </c>
      <c r="C38" s="13" t="s">
        <v>76</v>
      </c>
      <c r="D38" s="23">
        <v>3.2742829603599997E-2</v>
      </c>
      <c r="E38" s="23">
        <v>0.44448391186899999</v>
      </c>
      <c r="F38" s="23">
        <v>2.23633526193E-2</v>
      </c>
    </row>
    <row r="39" spans="1:6" x14ac:dyDescent="0.25">
      <c r="A39" s="13" t="s">
        <v>1</v>
      </c>
      <c r="B39" s="13" t="s">
        <v>36</v>
      </c>
      <c r="C39" s="13" t="s">
        <v>76</v>
      </c>
      <c r="D39" s="23">
        <v>2.6908603134600001E-2</v>
      </c>
      <c r="E39" s="23">
        <v>0.36528428755199999</v>
      </c>
      <c r="F39" s="23">
        <v>1.8378575940900001E-2</v>
      </c>
    </row>
    <row r="40" spans="1:6" x14ac:dyDescent="0.25">
      <c r="A40" s="13" t="s">
        <v>2</v>
      </c>
      <c r="B40" s="13" t="s">
        <v>42</v>
      </c>
      <c r="C40" s="13" t="s">
        <v>76</v>
      </c>
      <c r="D40" s="23">
        <v>9.1260034779560009</v>
      </c>
      <c r="E40" s="23">
        <v>27.8405544503999</v>
      </c>
      <c r="F40" s="23">
        <v>1.8006144985802</v>
      </c>
    </row>
    <row r="41" spans="1:6" x14ac:dyDescent="0.25">
      <c r="A41" s="13" t="s">
        <v>0</v>
      </c>
      <c r="B41" s="13" t="s">
        <v>44</v>
      </c>
      <c r="C41" s="13" t="s">
        <v>76</v>
      </c>
      <c r="D41" s="23">
        <v>28.155229824029</v>
      </c>
      <c r="E41" s="23">
        <v>143.881578254039</v>
      </c>
      <c r="F41" s="23">
        <v>11.822305096619999</v>
      </c>
    </row>
    <row r="42" spans="1:6" x14ac:dyDescent="0.25">
      <c r="A42" s="13" t="s">
        <v>1</v>
      </c>
      <c r="B42" s="13" t="s">
        <v>45</v>
      </c>
      <c r="C42" s="13" t="s">
        <v>76</v>
      </c>
      <c r="D42" s="23">
        <v>8.6551381188671006E-2</v>
      </c>
      <c r="E42" s="23">
        <v>0.61905750989306996</v>
      </c>
      <c r="F42" s="23">
        <v>4.6470504945927998E-2</v>
      </c>
    </row>
    <row r="43" spans="1:6" x14ac:dyDescent="0.25">
      <c r="A43" s="13" t="s">
        <v>2</v>
      </c>
      <c r="B43" s="13" t="s">
        <v>45</v>
      </c>
      <c r="C43" s="13" t="s">
        <v>76</v>
      </c>
      <c r="D43" s="23">
        <v>2.44887917123E-2</v>
      </c>
      <c r="E43" s="23">
        <v>7.9000842063899998E-2</v>
      </c>
      <c r="F43" s="23">
        <v>6.7833953043100002E-3</v>
      </c>
    </row>
    <row r="44" spans="1:6" x14ac:dyDescent="0.25">
      <c r="A44" s="13" t="s">
        <v>0</v>
      </c>
      <c r="B44" s="13" t="s">
        <v>45</v>
      </c>
      <c r="C44" s="13" t="s">
        <v>76</v>
      </c>
      <c r="D44" s="23">
        <v>7.14173351454E-3</v>
      </c>
      <c r="E44" s="23">
        <v>2.317007952261E-2</v>
      </c>
      <c r="F44" s="23">
        <v>1.93157655159E-3</v>
      </c>
    </row>
    <row r="45" spans="1:6" x14ac:dyDescent="0.25">
      <c r="A45" s="13" t="s">
        <v>1</v>
      </c>
      <c r="B45" s="13" t="s">
        <v>81</v>
      </c>
      <c r="C45" s="13" t="s">
        <v>76</v>
      </c>
      <c r="D45" s="23">
        <v>5.3863269502842002E-2</v>
      </c>
      <c r="E45" s="23">
        <v>0.52360777778729595</v>
      </c>
      <c r="F45" s="23">
        <v>3.0953839547457999E-2</v>
      </c>
    </row>
    <row r="46" spans="1:6" x14ac:dyDescent="0.25">
      <c r="A46" s="13" t="s">
        <v>2</v>
      </c>
      <c r="B46" s="13" t="s">
        <v>81</v>
      </c>
      <c r="C46" s="13" t="s">
        <v>76</v>
      </c>
      <c r="D46" s="23">
        <v>3.9616630991260997E-2</v>
      </c>
      <c r="E46" s="23">
        <v>0.12566641968428599</v>
      </c>
      <c r="F46" s="23">
        <v>1.0618252479971E-2</v>
      </c>
    </row>
    <row r="47" spans="1:6" x14ac:dyDescent="0.25">
      <c r="A47" s="13" t="s">
        <v>0</v>
      </c>
      <c r="B47" s="13" t="s">
        <v>46</v>
      </c>
      <c r="C47" s="13" t="s">
        <v>76</v>
      </c>
      <c r="D47" s="23">
        <v>6.1408517027600001E-2</v>
      </c>
      <c r="E47" s="23">
        <v>0.3010398263563</v>
      </c>
      <c r="F47" s="23">
        <v>2.7085898273189999E-2</v>
      </c>
    </row>
    <row r="48" spans="1:6" x14ac:dyDescent="0.25">
      <c r="A48" s="13" t="s">
        <v>1</v>
      </c>
      <c r="B48" s="13" t="s">
        <v>46</v>
      </c>
      <c r="C48" s="13" t="s">
        <v>76</v>
      </c>
      <c r="D48" s="23">
        <v>2.5853164765900001E-2</v>
      </c>
      <c r="E48" s="23">
        <v>7.7662906956800004E-2</v>
      </c>
      <c r="F48" s="23">
        <v>6.8769418277300001E-3</v>
      </c>
    </row>
    <row r="49" spans="1:6" x14ac:dyDescent="0.25">
      <c r="A49" s="13" t="s">
        <v>0</v>
      </c>
      <c r="B49" s="13" t="s">
        <v>46</v>
      </c>
      <c r="C49" s="13" t="s">
        <v>76</v>
      </c>
      <c r="D49" s="23">
        <v>5.1064552235589998E-2</v>
      </c>
      <c r="E49" s="23">
        <v>0.24785384521580001</v>
      </c>
      <c r="F49" s="23">
        <v>2.088726875227E-2</v>
      </c>
    </row>
    <row r="50" spans="1:6" x14ac:dyDescent="0.25">
      <c r="A50" s="13" t="s">
        <v>1</v>
      </c>
      <c r="B50" s="13" t="s">
        <v>47</v>
      </c>
      <c r="C50" s="13" t="s">
        <v>76</v>
      </c>
      <c r="D50" s="23">
        <v>1.3618987193920001E-2</v>
      </c>
      <c r="E50" s="23">
        <v>0.19068596995859</v>
      </c>
      <c r="F50" s="23">
        <v>1.0293662950084E-2</v>
      </c>
    </row>
    <row r="51" spans="1:6" x14ac:dyDescent="0.25">
      <c r="A51" s="13" t="s">
        <v>2</v>
      </c>
      <c r="B51" s="13" t="s">
        <v>47</v>
      </c>
      <c r="C51" s="13" t="s">
        <v>76</v>
      </c>
      <c r="D51" s="23">
        <v>1.3685738356299999E-2</v>
      </c>
      <c r="E51" s="23">
        <v>3.5870320231900003E-2</v>
      </c>
      <c r="F51" s="23">
        <v>9.1694446987199997E-4</v>
      </c>
    </row>
    <row r="52" spans="1:6" x14ac:dyDescent="0.25">
      <c r="A52" s="13" t="s">
        <v>0</v>
      </c>
      <c r="B52" s="13" t="s">
        <v>47</v>
      </c>
      <c r="C52" s="13" t="s">
        <v>76</v>
      </c>
      <c r="D52" s="23">
        <v>8.9652959047954006E-2</v>
      </c>
      <c r="E52" s="23">
        <v>0.52849730940334005</v>
      </c>
      <c r="F52" s="23">
        <v>3.9771554262765997E-2</v>
      </c>
    </row>
    <row r="53" spans="1:6" x14ac:dyDescent="0.25">
      <c r="A53" s="13" t="s">
        <v>1</v>
      </c>
      <c r="B53" s="13" t="s">
        <v>48</v>
      </c>
      <c r="C53" s="13" t="s">
        <v>76</v>
      </c>
      <c r="D53" s="23">
        <v>1.54810019857E-3</v>
      </c>
      <c r="E53" s="23">
        <v>1.0437291538800001E-2</v>
      </c>
      <c r="F53" s="23">
        <v>9.2886011914199997E-4</v>
      </c>
    </row>
    <row r="54" spans="1:6" x14ac:dyDescent="0.25">
      <c r="A54" s="13" t="s">
        <v>2</v>
      </c>
      <c r="B54" s="13" t="s">
        <v>49</v>
      </c>
      <c r="C54" s="13" t="s">
        <v>76</v>
      </c>
      <c r="D54" s="23">
        <v>4.8630559663034999E-2</v>
      </c>
      <c r="E54" s="23">
        <v>0.118148566202653</v>
      </c>
      <c r="F54" s="23">
        <v>1.0082718506464999E-2</v>
      </c>
    </row>
    <row r="55" spans="1:6" x14ac:dyDescent="0.25">
      <c r="A55" s="13" t="s">
        <v>0</v>
      </c>
      <c r="B55" s="13" t="s">
        <v>50</v>
      </c>
      <c r="C55" s="13" t="s">
        <v>76</v>
      </c>
      <c r="D55" s="23">
        <v>0.43928780209931401</v>
      </c>
      <c r="E55" s="23">
        <v>3.6549796124357399</v>
      </c>
      <c r="F55" s="23">
        <v>0.23996184936555501</v>
      </c>
    </row>
    <row r="56" spans="1:6" x14ac:dyDescent="0.25">
      <c r="A56" s="13" t="s">
        <v>1</v>
      </c>
      <c r="B56" s="13" t="s">
        <v>50</v>
      </c>
      <c r="C56" s="13" t="s">
        <v>76</v>
      </c>
      <c r="D56" s="23">
        <v>0.16171440972870299</v>
      </c>
      <c r="E56" s="23">
        <v>0.47204732883689698</v>
      </c>
      <c r="F56" s="23">
        <v>6.7426585780258994E-2</v>
      </c>
    </row>
    <row r="57" spans="1:6" x14ac:dyDescent="0.25">
      <c r="A57" s="13" t="s">
        <v>2</v>
      </c>
      <c r="B57" s="13" t="s">
        <v>50</v>
      </c>
      <c r="C57" s="13" t="s">
        <v>76</v>
      </c>
      <c r="D57" s="23">
        <v>0.657672999516977</v>
      </c>
      <c r="E57" s="23">
        <v>3.8459899628116099</v>
      </c>
      <c r="F57" s="23">
        <v>0.34236286563812901</v>
      </c>
    </row>
    <row r="58" spans="1:6" x14ac:dyDescent="0.25">
      <c r="A58" s="13" t="s">
        <v>0</v>
      </c>
      <c r="B58" s="13" t="s">
        <v>51</v>
      </c>
      <c r="C58" s="13" t="s">
        <v>76</v>
      </c>
      <c r="D58" s="23">
        <v>2.0128277469900001E-2</v>
      </c>
      <c r="E58" s="23">
        <v>0.10553255877499999</v>
      </c>
      <c r="F58" s="23">
        <v>9.4602904108499995E-3</v>
      </c>
    </row>
    <row r="59" spans="1:6" x14ac:dyDescent="0.25">
      <c r="A59" s="13" t="s">
        <v>1</v>
      </c>
      <c r="B59" s="13" t="s">
        <v>51</v>
      </c>
      <c r="C59" s="13" t="s">
        <v>76</v>
      </c>
      <c r="D59" s="23">
        <v>2.2388324887259999E-2</v>
      </c>
      <c r="E59" s="23">
        <v>0.15669714922690001</v>
      </c>
      <c r="F59" s="23">
        <v>1.3302445302791E-2</v>
      </c>
    </row>
    <row r="60" spans="1:6" x14ac:dyDescent="0.25">
      <c r="A60" s="13" t="s">
        <v>1</v>
      </c>
      <c r="B60" s="13" t="s">
        <v>52</v>
      </c>
      <c r="C60" s="13" t="s">
        <v>76</v>
      </c>
      <c r="D60" s="23">
        <v>1.349354492055E-2</v>
      </c>
      <c r="E60" s="23">
        <v>7.2355520701900003E-2</v>
      </c>
      <c r="F60" s="23">
        <v>6.3533522115299997E-3</v>
      </c>
    </row>
    <row r="61" spans="1:6" x14ac:dyDescent="0.25">
      <c r="A61" s="13" t="s">
        <v>2</v>
      </c>
      <c r="B61" s="13" t="s">
        <v>52</v>
      </c>
      <c r="C61" s="13" t="s">
        <v>76</v>
      </c>
      <c r="D61" s="23">
        <v>4.2125709994410003E-2</v>
      </c>
      <c r="E61" s="23">
        <v>9.4111078389587002E-2</v>
      </c>
      <c r="F61" s="23">
        <v>7.615147968833E-3</v>
      </c>
    </row>
    <row r="62" spans="1:6" x14ac:dyDescent="0.25">
      <c r="A62" s="13" t="s">
        <v>0</v>
      </c>
      <c r="B62" s="13" t="s">
        <v>53</v>
      </c>
      <c r="C62" s="13" t="s">
        <v>76</v>
      </c>
      <c r="D62" s="23">
        <v>3.5667508616109997E-2</v>
      </c>
      <c r="E62" s="23">
        <v>2.2311838075690999E-2</v>
      </c>
      <c r="F62" s="23">
        <v>7.21264385013E-4</v>
      </c>
    </row>
    <row r="63" spans="1:6" x14ac:dyDescent="0.25">
      <c r="A63" s="13" t="s">
        <v>1</v>
      </c>
      <c r="B63" s="13" t="s">
        <v>53</v>
      </c>
      <c r="C63" s="13" t="s">
        <v>76</v>
      </c>
      <c r="D63" s="23">
        <v>2.6574918557890001E-3</v>
      </c>
      <c r="E63" s="23">
        <v>6.8569711473660004E-3</v>
      </c>
      <c r="F63" s="23">
        <v>1.8112766826500001E-4</v>
      </c>
    </row>
    <row r="64" spans="1:6" x14ac:dyDescent="0.25">
      <c r="A64" s="13" t="s">
        <v>1</v>
      </c>
      <c r="B64" s="13" t="s">
        <v>53</v>
      </c>
      <c r="C64" s="13" t="s">
        <v>76</v>
      </c>
      <c r="D64" s="23">
        <v>9.2877616358100004E-3</v>
      </c>
      <c r="E64" s="23">
        <v>2.9275024676099999E-2</v>
      </c>
      <c r="F64" s="23">
        <v>7.9874750068E-4</v>
      </c>
    </row>
    <row r="65" spans="1:6" x14ac:dyDescent="0.25">
      <c r="A65" s="13" t="s">
        <v>0</v>
      </c>
      <c r="B65" s="13" t="s">
        <v>54</v>
      </c>
      <c r="C65" s="13" t="s">
        <v>76</v>
      </c>
      <c r="D65" s="23">
        <v>0.40760743461063798</v>
      </c>
      <c r="E65" s="23">
        <v>3.1342040134436102</v>
      </c>
      <c r="F65" s="23">
        <v>0.17026666649664901</v>
      </c>
    </row>
    <row r="66" spans="1:6" x14ac:dyDescent="0.25">
      <c r="A66" s="13" t="s">
        <v>1</v>
      </c>
      <c r="B66" s="13" t="s">
        <v>54</v>
      </c>
      <c r="C66" s="13" t="s">
        <v>76</v>
      </c>
      <c r="D66" s="23">
        <v>0.16790561372426099</v>
      </c>
      <c r="E66" s="23">
        <v>0.76477461985776696</v>
      </c>
      <c r="F66" s="23">
        <v>8.2802897162083999E-2</v>
      </c>
    </row>
    <row r="67" spans="1:6" x14ac:dyDescent="0.25">
      <c r="A67" s="13" t="s">
        <v>1</v>
      </c>
      <c r="B67" s="13" t="s">
        <v>55</v>
      </c>
      <c r="C67" s="13" t="s">
        <v>76</v>
      </c>
      <c r="D67" s="23">
        <v>3.4425431653260001E-2</v>
      </c>
      <c r="E67" s="23">
        <v>0.2490427144997</v>
      </c>
      <c r="F67" s="23">
        <v>2.1551630000770001E-2</v>
      </c>
    </row>
    <row r="68" spans="1:6" x14ac:dyDescent="0.25">
      <c r="A68" s="13" t="s">
        <v>2</v>
      </c>
      <c r="B68" s="13" t="s">
        <v>56</v>
      </c>
      <c r="C68" s="13" t="s">
        <v>76</v>
      </c>
      <c r="D68" s="23">
        <v>0.58524039332507105</v>
      </c>
      <c r="E68" s="23">
        <v>5.3520279177040502</v>
      </c>
      <c r="F68" s="23">
        <v>0.35457467227047801</v>
      </c>
    </row>
    <row r="69" spans="1:6" x14ac:dyDescent="0.25">
      <c r="A69" s="13" t="s">
        <v>1</v>
      </c>
      <c r="B69" s="13" t="s">
        <v>56</v>
      </c>
      <c r="C69" s="13" t="s">
        <v>76</v>
      </c>
      <c r="D69" s="23">
        <v>1.5845185939309999E-2</v>
      </c>
      <c r="E69" s="23">
        <v>5.0301716956599997E-2</v>
      </c>
      <c r="F69" s="23">
        <v>7.2792372174800002E-3</v>
      </c>
    </row>
    <row r="70" spans="1:6" x14ac:dyDescent="0.25">
      <c r="A70" s="13" t="s">
        <v>1</v>
      </c>
      <c r="B70" s="13" t="s">
        <v>56</v>
      </c>
      <c r="C70" s="13" t="s">
        <v>76</v>
      </c>
      <c r="D70" s="23">
        <v>0.44087221074614102</v>
      </c>
      <c r="E70" s="23">
        <v>2.9137164242198601</v>
      </c>
      <c r="F70" s="23">
        <v>0.28000993036689198</v>
      </c>
    </row>
    <row r="71" spans="1:6" x14ac:dyDescent="0.25">
      <c r="A71" s="13" t="s">
        <v>2</v>
      </c>
      <c r="B71" s="13" t="s">
        <v>57</v>
      </c>
      <c r="C71" s="13" t="s">
        <v>76</v>
      </c>
      <c r="D71" s="23">
        <v>2.455104090311E-2</v>
      </c>
      <c r="E71" s="23">
        <v>7.8794668965499998E-2</v>
      </c>
      <c r="F71" s="23">
        <v>7.1629426090800002E-3</v>
      </c>
    </row>
    <row r="72" spans="1:6" x14ac:dyDescent="0.25">
      <c r="A72" s="13" t="s">
        <v>0</v>
      </c>
      <c r="B72" s="13" t="s">
        <v>57</v>
      </c>
      <c r="C72" s="13" t="s">
        <v>76</v>
      </c>
      <c r="D72" s="23">
        <v>0.17673312500156599</v>
      </c>
      <c r="E72" s="23">
        <v>0.84562412952566401</v>
      </c>
      <c r="F72" s="23">
        <v>0.19688548065126599</v>
      </c>
    </row>
    <row r="73" spans="1:6" x14ac:dyDescent="0.25">
      <c r="A73" s="13" t="s">
        <v>1</v>
      </c>
      <c r="B73" s="13" t="s">
        <v>58</v>
      </c>
      <c r="C73" s="13" t="s">
        <v>76</v>
      </c>
      <c r="D73" s="23">
        <v>2.8698254766099999E-2</v>
      </c>
      <c r="E73" s="23">
        <v>0.1217374683172</v>
      </c>
      <c r="F73" s="23">
        <v>7.9349577680499998E-3</v>
      </c>
    </row>
    <row r="74" spans="1:6" x14ac:dyDescent="0.25">
      <c r="A74" s="13" t="s">
        <v>0</v>
      </c>
      <c r="B74" s="13" t="s">
        <v>59</v>
      </c>
      <c r="C74" s="13" t="s">
        <v>76</v>
      </c>
      <c r="D74" s="23">
        <v>5.73542053085E-3</v>
      </c>
      <c r="E74" s="23">
        <v>8.5423353386500006E-2</v>
      </c>
      <c r="F74" s="23">
        <v>4.5137759577799997E-3</v>
      </c>
    </row>
    <row r="75" spans="1:6" x14ac:dyDescent="0.25">
      <c r="A75" s="13" t="s">
        <v>1</v>
      </c>
      <c r="B75" s="13" t="s">
        <v>59</v>
      </c>
      <c r="C75" s="13" t="s">
        <v>76</v>
      </c>
      <c r="D75" s="23">
        <v>1.5482615314019999E-2</v>
      </c>
      <c r="E75" s="23">
        <v>9.9793313946600001E-2</v>
      </c>
      <c r="F75" s="23">
        <v>9.1395496565119996E-3</v>
      </c>
    </row>
    <row r="76" spans="1:6" x14ac:dyDescent="0.25">
      <c r="A76" s="13" t="s">
        <v>2</v>
      </c>
      <c r="B76" s="13" t="s">
        <v>60</v>
      </c>
      <c r="C76" s="13" t="s">
        <v>76</v>
      </c>
      <c r="D76" s="23">
        <v>0.44301873777329998</v>
      </c>
      <c r="E76" s="23">
        <v>2.7796687217679401</v>
      </c>
      <c r="F76" s="23">
        <v>0.20273913938215701</v>
      </c>
    </row>
    <row r="77" spans="1:6" x14ac:dyDescent="0.25">
      <c r="A77" s="13" t="s">
        <v>0</v>
      </c>
      <c r="B77" s="13" t="s">
        <v>60</v>
      </c>
      <c r="C77" s="13" t="s">
        <v>76</v>
      </c>
      <c r="D77" s="23">
        <v>7.7957260031899997E-2</v>
      </c>
      <c r="E77" s="23">
        <v>0.35001910059210001</v>
      </c>
      <c r="F77" s="23">
        <v>3.0294230476566E-2</v>
      </c>
    </row>
    <row r="78" spans="1:6" x14ac:dyDescent="0.25">
      <c r="A78" s="13" t="s">
        <v>1</v>
      </c>
      <c r="B78" s="13" t="s">
        <v>60</v>
      </c>
      <c r="C78" s="13" t="s">
        <v>76</v>
      </c>
      <c r="D78" s="23">
        <v>0.46019173516628997</v>
      </c>
      <c r="E78" s="23">
        <v>2.5949987573861599</v>
      </c>
      <c r="F78" s="23">
        <v>0.17392399609617401</v>
      </c>
    </row>
    <row r="79" spans="1:6" x14ac:dyDescent="0.25">
      <c r="A79" s="13" t="s">
        <v>2</v>
      </c>
      <c r="B79" s="13" t="s">
        <v>61</v>
      </c>
      <c r="C79" s="13" t="s">
        <v>76</v>
      </c>
      <c r="D79" s="23">
        <v>9.9825326242878001E-2</v>
      </c>
      <c r="E79" s="23">
        <v>0.16326536971809</v>
      </c>
      <c r="F79" s="23">
        <v>7.1982705964449998E-3</v>
      </c>
    </row>
    <row r="80" spans="1:6" x14ac:dyDescent="0.25">
      <c r="A80" s="13" t="s">
        <v>0</v>
      </c>
      <c r="B80" s="13" t="s">
        <v>61</v>
      </c>
      <c r="C80" s="13" t="s">
        <v>76</v>
      </c>
      <c r="D80" s="23">
        <v>8.5793947927199996E-3</v>
      </c>
      <c r="E80" s="23">
        <v>1.1307642336800001E-2</v>
      </c>
      <c r="F80" s="23">
        <v>8.9225705844300004E-4</v>
      </c>
    </row>
    <row r="81" spans="1:6" x14ac:dyDescent="0.25">
      <c r="A81" s="13" t="s">
        <v>0</v>
      </c>
      <c r="B81" s="13" t="s">
        <v>61</v>
      </c>
      <c r="C81" s="13" t="s">
        <v>76</v>
      </c>
      <c r="D81" s="23">
        <v>9.1545237729724005E-2</v>
      </c>
      <c r="E81" s="23">
        <v>0.39293294776736898</v>
      </c>
      <c r="F81" s="23">
        <v>2.1539342187917001E-2</v>
      </c>
    </row>
    <row r="82" spans="1:6" x14ac:dyDescent="0.25">
      <c r="A82" s="13" t="s">
        <v>0</v>
      </c>
      <c r="B82" s="13" t="s">
        <v>62</v>
      </c>
      <c r="C82" s="13" t="s">
        <v>76</v>
      </c>
      <c r="D82" s="23">
        <v>1.4693162844940001E-2</v>
      </c>
      <c r="E82" s="23">
        <v>0.15606052803869999</v>
      </c>
      <c r="F82" s="23">
        <v>9.2272958625199998E-3</v>
      </c>
    </row>
    <row r="83" spans="1:6" x14ac:dyDescent="0.25">
      <c r="A83" s="13" t="s">
        <v>1</v>
      </c>
      <c r="B83" s="13" t="s">
        <v>62</v>
      </c>
      <c r="C83" s="13" t="s">
        <v>76</v>
      </c>
      <c r="D83" s="23">
        <v>5.7401445582346999E-2</v>
      </c>
      <c r="E83" s="23">
        <v>0.28793303741270998</v>
      </c>
      <c r="F83" s="23">
        <v>2.0851525506401999E-2</v>
      </c>
    </row>
    <row r="84" spans="1:6" x14ac:dyDescent="0.25">
      <c r="A84" s="13" t="s">
        <v>2</v>
      </c>
      <c r="B84" s="13" t="s">
        <v>63</v>
      </c>
      <c r="C84" s="13" t="s">
        <v>76</v>
      </c>
      <c r="D84" s="23">
        <v>4.6945893180096003E-2</v>
      </c>
      <c r="E84" s="23">
        <v>0.125307146456066</v>
      </c>
      <c r="F84" s="23">
        <v>8.6473499147939996E-3</v>
      </c>
    </row>
    <row r="85" spans="1:6" x14ac:dyDescent="0.25">
      <c r="A85" s="13" t="s">
        <v>0</v>
      </c>
      <c r="B85" s="13" t="s">
        <v>63</v>
      </c>
      <c r="C85" s="13" t="s">
        <v>76</v>
      </c>
      <c r="D85" s="23">
        <v>7.4574835416399996E-4</v>
      </c>
      <c r="E85" s="23">
        <v>1.9546064362600001E-3</v>
      </c>
      <c r="F85" s="23">
        <v>4.9965139728999997E-5</v>
      </c>
    </row>
    <row r="86" spans="1:6" x14ac:dyDescent="0.25">
      <c r="A86" s="13" t="s">
        <v>2</v>
      </c>
      <c r="B86" s="13" t="s">
        <v>63</v>
      </c>
      <c r="C86" s="13" t="s">
        <v>76</v>
      </c>
      <c r="D86" s="23">
        <v>6.3863730761470006E-2</v>
      </c>
      <c r="E86" s="23">
        <v>0.39584167605672999</v>
      </c>
      <c r="F86" s="23">
        <v>1.9150310266885E-2</v>
      </c>
    </row>
    <row r="87" spans="1:6" x14ac:dyDescent="0.25">
      <c r="A87" s="13" t="s">
        <v>0</v>
      </c>
      <c r="B87" s="13" t="s">
        <v>64</v>
      </c>
      <c r="C87" s="13" t="s">
        <v>76</v>
      </c>
      <c r="D87" s="23">
        <v>0.17402573731156701</v>
      </c>
      <c r="E87" s="23">
        <v>1.9440779810829201</v>
      </c>
      <c r="F87" s="23">
        <v>0.103742855468408</v>
      </c>
    </row>
    <row r="88" spans="1:6" x14ac:dyDescent="0.25">
      <c r="A88" s="13" t="s">
        <v>1</v>
      </c>
      <c r="B88" s="13" t="s">
        <v>64</v>
      </c>
      <c r="C88" s="13" t="s">
        <v>76</v>
      </c>
      <c r="D88" s="23">
        <v>8.7122448681799995E-4</v>
      </c>
      <c r="E88" s="23">
        <v>3.5633081510900002E-3</v>
      </c>
      <c r="F88" s="23">
        <v>3.1364081525400001E-4</v>
      </c>
    </row>
    <row r="89" spans="1:6" x14ac:dyDescent="0.25">
      <c r="A89" s="13" t="s">
        <v>0</v>
      </c>
      <c r="B89" s="13" t="s">
        <v>64</v>
      </c>
      <c r="C89" s="13" t="s">
        <v>76</v>
      </c>
      <c r="D89" s="23">
        <v>0.12755639301419699</v>
      </c>
      <c r="E89" s="23">
        <v>0.90800252701578998</v>
      </c>
      <c r="F89" s="23">
        <v>5.4363210982888002E-2</v>
      </c>
    </row>
    <row r="90" spans="1:6" x14ac:dyDescent="0.25">
      <c r="A90" s="13" t="s">
        <v>1</v>
      </c>
      <c r="B90" s="13" t="s">
        <v>65</v>
      </c>
      <c r="C90" s="13" t="s">
        <v>76</v>
      </c>
      <c r="D90" s="23">
        <v>9.5913847862099996E-3</v>
      </c>
      <c r="E90" s="23">
        <v>0.13020304847299999</v>
      </c>
      <c r="F90" s="23">
        <v>6.5509158089800002E-3</v>
      </c>
    </row>
    <row r="91" spans="1:6" x14ac:dyDescent="0.25">
      <c r="A91" s="13" t="s">
        <v>2</v>
      </c>
      <c r="B91" s="13" t="s">
        <v>65</v>
      </c>
      <c r="C91" s="13" t="s">
        <v>76</v>
      </c>
      <c r="D91" s="23">
        <v>1.4294947591099999E-2</v>
      </c>
      <c r="E91" s="23">
        <v>1.7096757319000001E-2</v>
      </c>
      <c r="F91" s="23">
        <v>8.4340190787500003E-4</v>
      </c>
    </row>
    <row r="92" spans="1:6" x14ac:dyDescent="0.25">
      <c r="A92" s="13" t="s">
        <v>0</v>
      </c>
      <c r="B92" s="13" t="s">
        <v>66</v>
      </c>
      <c r="C92" s="13" t="s">
        <v>76</v>
      </c>
      <c r="D92" s="23">
        <v>1.63718404771E-2</v>
      </c>
      <c r="E92" s="23">
        <v>8.3037974899900002E-2</v>
      </c>
      <c r="F92" s="23">
        <v>7.2690971718300003E-3</v>
      </c>
    </row>
    <row r="93" spans="1:6" x14ac:dyDescent="0.25">
      <c r="A93" s="13" t="s">
        <v>1</v>
      </c>
      <c r="B93" s="13" t="s">
        <v>66</v>
      </c>
      <c r="C93" s="13" t="s">
        <v>76</v>
      </c>
      <c r="D93" s="23">
        <v>2.1339630314769998E-3</v>
      </c>
      <c r="E93" s="23">
        <v>1.809609767591E-2</v>
      </c>
      <c r="F93" s="23">
        <v>9.8116942606199997E-4</v>
      </c>
    </row>
    <row r="94" spans="1:6" x14ac:dyDescent="0.25">
      <c r="A94" s="13" t="s">
        <v>0</v>
      </c>
      <c r="B94" s="13" t="s">
        <v>67</v>
      </c>
      <c r="C94" s="13" t="s">
        <v>76</v>
      </c>
      <c r="D94" s="23">
        <v>2.2570263113400001E-2</v>
      </c>
      <c r="E94" s="23">
        <v>0.10339437532200001</v>
      </c>
      <c r="F94" s="23">
        <v>8.9152539297899999E-3</v>
      </c>
    </row>
    <row r="95" spans="1:6" x14ac:dyDescent="0.25">
      <c r="A95" s="13" t="s">
        <v>0</v>
      </c>
      <c r="B95" s="13" t="s">
        <v>67</v>
      </c>
      <c r="C95" s="13" t="s">
        <v>76</v>
      </c>
      <c r="D95" s="23">
        <v>1.4719196819499999E-2</v>
      </c>
      <c r="E95" s="23">
        <v>8.7814728225100003E-2</v>
      </c>
      <c r="F95" s="23">
        <v>7.4037560002099996E-3</v>
      </c>
    </row>
    <row r="96" spans="1:6" x14ac:dyDescent="0.25">
      <c r="A96" s="13" t="s">
        <v>1</v>
      </c>
      <c r="B96" s="13" t="s">
        <v>68</v>
      </c>
      <c r="C96" s="13" t="s">
        <v>76</v>
      </c>
      <c r="D96" s="23">
        <v>0.112337967258309</v>
      </c>
      <c r="E96" s="23">
        <v>0.896932523305073</v>
      </c>
      <c r="F96" s="23">
        <v>4.8720152670325E-2</v>
      </c>
    </row>
    <row r="97" spans="1:6" x14ac:dyDescent="0.25">
      <c r="A97" s="13" t="s">
        <v>2</v>
      </c>
      <c r="B97" s="13" t="s">
        <v>68</v>
      </c>
      <c r="C97" s="13" t="s">
        <v>76</v>
      </c>
      <c r="D97" s="23">
        <v>0.23554659134104999</v>
      </c>
      <c r="E97" s="23">
        <v>0.85280801404966</v>
      </c>
      <c r="F97" s="23">
        <v>0.100383046265244</v>
      </c>
    </row>
    <row r="98" spans="1:6" x14ac:dyDescent="0.25">
      <c r="A98" s="13" t="s">
        <v>0</v>
      </c>
      <c r="B98" s="13" t="s">
        <v>68</v>
      </c>
      <c r="C98" s="13" t="s">
        <v>76</v>
      </c>
      <c r="D98" s="23">
        <v>0.22384642076521399</v>
      </c>
      <c r="E98" s="23">
        <v>1.1418778830610401</v>
      </c>
      <c r="F98" s="23">
        <v>0.123242293899805</v>
      </c>
    </row>
    <row r="99" spans="1:6" x14ac:dyDescent="0.25">
      <c r="A99" s="13" t="s">
        <v>1</v>
      </c>
      <c r="B99" s="13" t="s">
        <v>69</v>
      </c>
      <c r="C99" s="13" t="s">
        <v>76</v>
      </c>
      <c r="D99" s="23">
        <v>7.2164757149199999E-3</v>
      </c>
      <c r="E99" s="23">
        <v>1.20442979682E-2</v>
      </c>
      <c r="F99" s="23">
        <v>7.5772995006699996E-4</v>
      </c>
    </row>
    <row r="100" spans="1:6" x14ac:dyDescent="0.25">
      <c r="A100" s="13" t="s">
        <v>0</v>
      </c>
      <c r="B100" s="13" t="s">
        <v>70</v>
      </c>
      <c r="C100" s="13" t="s">
        <v>76</v>
      </c>
      <c r="D100" s="23">
        <v>6.12501326054E-2</v>
      </c>
      <c r="E100" s="23">
        <v>0.47227891542369999</v>
      </c>
      <c r="F100" s="23">
        <v>2.380071873105E-2</v>
      </c>
    </row>
    <row r="101" spans="1:6" x14ac:dyDescent="0.25">
      <c r="A101" s="13" t="s">
        <v>0</v>
      </c>
      <c r="B101" s="13" t="s">
        <v>70</v>
      </c>
      <c r="C101" s="13" t="s">
        <v>76</v>
      </c>
      <c r="D101" s="23">
        <v>8.8026774089900004E-4</v>
      </c>
      <c r="E101" s="23">
        <v>2.4040112004000001E-3</v>
      </c>
      <c r="F101" s="23">
        <v>1.10913735353E-4</v>
      </c>
    </row>
    <row r="102" spans="1:6" x14ac:dyDescent="0.25">
      <c r="A102" s="13" t="s">
        <v>1</v>
      </c>
      <c r="B102" s="13" t="s">
        <v>70</v>
      </c>
      <c r="C102" s="13" t="s">
        <v>76</v>
      </c>
      <c r="D102" s="23">
        <v>4.2487810521899998E-3</v>
      </c>
      <c r="E102" s="23">
        <v>3.5851214518400003E-2</v>
      </c>
      <c r="F102" s="23">
        <v>1.4530831198499999E-3</v>
      </c>
    </row>
    <row r="103" spans="1:6" x14ac:dyDescent="0.25">
      <c r="A103" s="13" t="s">
        <v>0</v>
      </c>
      <c r="B103" s="13" t="s">
        <v>71</v>
      </c>
      <c r="C103" s="13" t="s">
        <v>76</v>
      </c>
      <c r="D103" s="23">
        <v>1.6094288348059999E-2</v>
      </c>
      <c r="E103" s="23">
        <v>7.3972865851850006E-2</v>
      </c>
      <c r="F103" s="23">
        <v>7.3621749942920003E-3</v>
      </c>
    </row>
    <row r="104" spans="1:6" x14ac:dyDescent="0.25">
      <c r="A104" s="13" t="s">
        <v>1</v>
      </c>
      <c r="B104" s="13" t="s">
        <v>71</v>
      </c>
      <c r="C104" s="13" t="s">
        <v>76</v>
      </c>
      <c r="D104" s="23">
        <v>1.7829061443400001E-2</v>
      </c>
      <c r="E104" s="23">
        <v>6.5307852067199995E-2</v>
      </c>
      <c r="F104" s="23">
        <v>6.5076074268400003E-3</v>
      </c>
    </row>
    <row r="105" spans="1:6" x14ac:dyDescent="0.25">
      <c r="A105" s="13" t="s">
        <v>2</v>
      </c>
      <c r="B105" s="13" t="s">
        <v>71</v>
      </c>
      <c r="C105" s="13" t="s">
        <v>76</v>
      </c>
      <c r="D105" s="23">
        <v>2.3504771501399999E-3</v>
      </c>
      <c r="E105" s="23">
        <v>1.20485458716E-2</v>
      </c>
      <c r="F105" s="23">
        <v>1.02715851461E-3</v>
      </c>
    </row>
    <row r="106" spans="1:6" x14ac:dyDescent="0.25">
      <c r="A106" s="13" t="s">
        <v>0</v>
      </c>
      <c r="B106" s="13" t="s">
        <v>72</v>
      </c>
      <c r="C106" s="13" t="s">
        <v>76</v>
      </c>
      <c r="D106" s="23">
        <v>1.5400933652199999E-2</v>
      </c>
      <c r="E106" s="23">
        <v>0.11897221246299999</v>
      </c>
      <c r="F106" s="23">
        <v>6.0217650580099997E-3</v>
      </c>
    </row>
    <row r="107" spans="1:6" x14ac:dyDescent="0.25">
      <c r="A107" s="13" t="s">
        <v>1</v>
      </c>
      <c r="B107" s="13" t="s">
        <v>73</v>
      </c>
      <c r="C107" s="13" t="s">
        <v>76</v>
      </c>
      <c r="D107" s="23">
        <v>1.6968941884243E-2</v>
      </c>
      <c r="E107" s="23">
        <v>0.15251536372258101</v>
      </c>
      <c r="F107" s="23">
        <v>1.0671182349552E-2</v>
      </c>
    </row>
    <row r="108" spans="1:6" x14ac:dyDescent="0.25">
      <c r="A108" s="13" t="s">
        <v>2</v>
      </c>
      <c r="B108" s="13" t="s">
        <v>73</v>
      </c>
      <c r="C108" s="13" t="s">
        <v>76</v>
      </c>
      <c r="D108" s="23">
        <v>3.8065749158676998E-2</v>
      </c>
      <c r="E108" s="23">
        <v>0.13015034720170299</v>
      </c>
      <c r="F108" s="23">
        <v>1.7763784382483001E-2</v>
      </c>
    </row>
    <row r="109" spans="1:6" x14ac:dyDescent="0.25">
      <c r="A109" s="13" t="s">
        <v>0</v>
      </c>
      <c r="B109" s="13" t="s">
        <v>73</v>
      </c>
      <c r="C109" s="13" t="s">
        <v>76</v>
      </c>
      <c r="D109" s="23">
        <v>4.3202955761819997E-2</v>
      </c>
      <c r="E109" s="23">
        <v>0.10568151433714</v>
      </c>
      <c r="F109" s="23">
        <v>3.2666294652919999E-3</v>
      </c>
    </row>
    <row r="110" spans="1:6" x14ac:dyDescent="0.25">
      <c r="A110" s="13" t="s">
        <v>1</v>
      </c>
      <c r="B110" s="13" t="s">
        <v>21</v>
      </c>
      <c r="C110" s="13" t="s">
        <v>82</v>
      </c>
      <c r="D110" s="23">
        <v>1.3522449686899999E-2</v>
      </c>
      <c r="E110" s="23">
        <v>7.6374795831600006E-2</v>
      </c>
      <c r="F110" s="23">
        <v>6.7882697428200004E-3</v>
      </c>
    </row>
    <row r="111" spans="1:6" x14ac:dyDescent="0.25">
      <c r="A111" s="13" t="s">
        <v>0</v>
      </c>
      <c r="B111" s="13" t="s">
        <v>37</v>
      </c>
      <c r="C111" s="13" t="s">
        <v>82</v>
      </c>
      <c r="D111" s="23">
        <v>2.8164095188969999E-2</v>
      </c>
      <c r="E111" s="23">
        <v>0.1551739857701</v>
      </c>
      <c r="F111" s="23">
        <v>6.1351013604900003E-3</v>
      </c>
    </row>
    <row r="112" spans="1:6" x14ac:dyDescent="0.25">
      <c r="A112" s="13" t="s">
        <v>1</v>
      </c>
      <c r="B112" s="13" t="s">
        <v>37</v>
      </c>
      <c r="C112" s="13" t="s">
        <v>82</v>
      </c>
      <c r="D112" s="23">
        <v>84.567397593373698</v>
      </c>
      <c r="E112" s="23">
        <v>440.31917132570698</v>
      </c>
      <c r="F112" s="23">
        <v>20.5542180570691</v>
      </c>
    </row>
    <row r="113" spans="1:6" x14ac:dyDescent="0.25">
      <c r="A113" s="13" t="s">
        <v>2</v>
      </c>
      <c r="B113" s="13" t="s">
        <v>38</v>
      </c>
      <c r="C113" s="13" t="s">
        <v>82</v>
      </c>
      <c r="D113" s="23">
        <v>1.7243510329929001E-2</v>
      </c>
      <c r="E113" s="23">
        <v>7.005043439059E-2</v>
      </c>
      <c r="F113" s="23">
        <v>6.1619827033960002E-3</v>
      </c>
    </row>
    <row r="114" spans="1:6" x14ac:dyDescent="0.25">
      <c r="A114" s="13" t="s">
        <v>0</v>
      </c>
      <c r="B114" s="13" t="s">
        <v>38</v>
      </c>
      <c r="C114" s="13" t="s">
        <v>82</v>
      </c>
      <c r="D114" s="23">
        <v>82.709639413497001</v>
      </c>
      <c r="E114" s="23">
        <v>489.68129834839903</v>
      </c>
      <c r="F114" s="23">
        <v>31.433234844411</v>
      </c>
    </row>
    <row r="115" spans="1:6" x14ac:dyDescent="0.25">
      <c r="A115" s="13" t="s">
        <v>1</v>
      </c>
      <c r="B115" s="13" t="s">
        <v>39</v>
      </c>
      <c r="C115" s="13" t="s">
        <v>82</v>
      </c>
      <c r="D115" s="23">
        <v>16.9738319311999</v>
      </c>
      <c r="E115" s="23">
        <v>80.574780177400001</v>
      </c>
      <c r="F115" s="23">
        <v>7.28177389848</v>
      </c>
    </row>
    <row r="116" spans="1:6" x14ac:dyDescent="0.25">
      <c r="A116" s="13" t="s">
        <v>2</v>
      </c>
      <c r="B116" s="13" t="s">
        <v>40</v>
      </c>
      <c r="C116" s="13" t="s">
        <v>82</v>
      </c>
      <c r="D116" s="23">
        <v>3.2360968321299999</v>
      </c>
      <c r="E116" s="23">
        <v>35.960122437099898</v>
      </c>
      <c r="F116" s="23">
        <v>2.119427001754</v>
      </c>
    </row>
    <row r="117" spans="1:6" x14ac:dyDescent="0.25">
      <c r="A117" s="13" t="s">
        <v>0</v>
      </c>
      <c r="B117" s="13" t="s">
        <v>41</v>
      </c>
      <c r="C117" s="13" t="s">
        <v>82</v>
      </c>
      <c r="D117" s="23">
        <v>200.729729485729</v>
      </c>
      <c r="E117" s="23">
        <v>696.49889313221001</v>
      </c>
      <c r="F117" s="23">
        <v>127.902036166524</v>
      </c>
    </row>
    <row r="118" spans="1:6" x14ac:dyDescent="0.25">
      <c r="A118" s="13" t="s">
        <v>1</v>
      </c>
      <c r="B118" s="13" t="s">
        <v>41</v>
      </c>
      <c r="C118" s="13" t="s">
        <v>82</v>
      </c>
      <c r="D118" s="23">
        <v>3.4486350963480003E-2</v>
      </c>
      <c r="E118" s="23">
        <v>0.11862189706178</v>
      </c>
      <c r="F118" s="23">
        <v>5.7731195656520002E-3</v>
      </c>
    </row>
    <row r="119" spans="1:6" x14ac:dyDescent="0.25">
      <c r="A119" s="13" t="s">
        <v>0</v>
      </c>
      <c r="B119" s="13" t="s">
        <v>43</v>
      </c>
      <c r="C119" s="13" t="s">
        <v>82</v>
      </c>
      <c r="D119" s="23">
        <v>68.7912037607</v>
      </c>
      <c r="E119" s="23">
        <v>405.86810218800002</v>
      </c>
      <c r="F119" s="23">
        <v>36.872085215699897</v>
      </c>
    </row>
    <row r="120" spans="1:6" x14ac:dyDescent="0.25">
      <c r="A120" s="13" t="s">
        <v>1</v>
      </c>
      <c r="B120" s="13" t="s">
        <v>50</v>
      </c>
      <c r="C120" s="13" t="s">
        <v>82</v>
      </c>
      <c r="D120" s="23">
        <v>5.92925060041E-3</v>
      </c>
      <c r="E120" s="23">
        <v>2.4250634955699998E-2</v>
      </c>
      <c r="F120" s="23">
        <v>2.1345302161500002E-3</v>
      </c>
    </row>
    <row r="121" spans="1:6" x14ac:dyDescent="0.25">
      <c r="A121" s="13" t="s">
        <v>0</v>
      </c>
      <c r="B121" s="13" t="s">
        <v>50</v>
      </c>
      <c r="C121" s="13" t="s">
        <v>82</v>
      </c>
      <c r="D121" s="23">
        <v>1.3508334209399999E-2</v>
      </c>
      <c r="E121" s="23">
        <v>7.6295071614700005E-2</v>
      </c>
      <c r="F121" s="23">
        <v>6.78118377312E-3</v>
      </c>
    </row>
    <row r="122" spans="1:6" x14ac:dyDescent="0.25">
      <c r="A122" s="13" t="s">
        <v>2</v>
      </c>
      <c r="B122" s="13" t="s">
        <v>67</v>
      </c>
      <c r="C122" s="13" t="s">
        <v>82</v>
      </c>
      <c r="D122" s="23">
        <v>5.0506189149199998E-3</v>
      </c>
      <c r="E122" s="23">
        <v>1.51720592204E-2</v>
      </c>
      <c r="F122" s="23">
        <v>1.3434646313700001E-3</v>
      </c>
    </row>
    <row r="123" spans="1:6" x14ac:dyDescent="0.25">
      <c r="A123" s="13" t="s">
        <v>0</v>
      </c>
      <c r="B123" s="13" t="s">
        <v>73</v>
      </c>
      <c r="C123" s="13" t="s">
        <v>82</v>
      </c>
      <c r="D123" s="23">
        <v>9.0724041156799995E-3</v>
      </c>
      <c r="E123" s="23">
        <v>3.4983190270100002E-2</v>
      </c>
      <c r="F123" s="23">
        <v>1.11772018705E-2</v>
      </c>
    </row>
    <row r="124" spans="1:6" x14ac:dyDescent="0.25">
      <c r="A124" s="13" t="s">
        <v>1</v>
      </c>
    </row>
    <row r="125" spans="1:6" x14ac:dyDescent="0.25">
      <c r="A125" s="13" t="s">
        <v>2</v>
      </c>
    </row>
    <row r="126" spans="1:6" x14ac:dyDescent="0.25">
      <c r="A126" s="13" t="s">
        <v>0</v>
      </c>
    </row>
    <row r="127" spans="1:6" x14ac:dyDescent="0.25">
      <c r="A127" s="13" t="s">
        <v>1</v>
      </c>
    </row>
    <row r="128" spans="1:6" x14ac:dyDescent="0.25">
      <c r="A128" s="13" t="s">
        <v>1</v>
      </c>
    </row>
    <row r="129" spans="1:1" x14ac:dyDescent="0.25">
      <c r="A129" s="13" t="s">
        <v>2</v>
      </c>
    </row>
    <row r="130" spans="1:1" x14ac:dyDescent="0.25">
      <c r="A130" s="13" t="s">
        <v>0</v>
      </c>
    </row>
    <row r="131" spans="1:1" x14ac:dyDescent="0.25">
      <c r="A131" s="13" t="s">
        <v>1</v>
      </c>
    </row>
    <row r="132" spans="1:1" x14ac:dyDescent="0.25">
      <c r="A132" s="13" t="s">
        <v>2</v>
      </c>
    </row>
    <row r="133" spans="1:1" x14ac:dyDescent="0.25">
      <c r="A133" s="13" t="s">
        <v>0</v>
      </c>
    </row>
    <row r="134" spans="1:1" x14ac:dyDescent="0.25">
      <c r="A134" s="13" t="s">
        <v>1</v>
      </c>
    </row>
    <row r="135" spans="1:1" x14ac:dyDescent="0.25">
      <c r="A135" s="13" t="s">
        <v>1</v>
      </c>
    </row>
    <row r="136" spans="1:1" x14ac:dyDescent="0.25">
      <c r="A136" s="13" t="s">
        <v>2</v>
      </c>
    </row>
    <row r="137" spans="1:1" x14ac:dyDescent="0.25">
      <c r="A137" s="13" t="s">
        <v>0</v>
      </c>
    </row>
    <row r="138" spans="1:1" x14ac:dyDescent="0.25">
      <c r="A138" s="13" t="s">
        <v>0</v>
      </c>
    </row>
    <row r="139" spans="1:1" x14ac:dyDescent="0.25">
      <c r="A139" s="13" t="s">
        <v>2</v>
      </c>
    </row>
    <row r="140" spans="1:1" x14ac:dyDescent="0.25">
      <c r="A140" s="13" t="s">
        <v>0</v>
      </c>
    </row>
    <row r="141" spans="1:1" x14ac:dyDescent="0.25">
      <c r="A141" s="13" t="s">
        <v>2</v>
      </c>
    </row>
    <row r="142" spans="1:1" x14ac:dyDescent="0.25">
      <c r="A142" s="13" t="s">
        <v>0</v>
      </c>
    </row>
    <row r="143" spans="1:1" x14ac:dyDescent="0.25">
      <c r="A143" s="13" t="s">
        <v>1</v>
      </c>
    </row>
    <row r="144" spans="1:1" x14ac:dyDescent="0.25">
      <c r="A144" s="13" t="s">
        <v>1</v>
      </c>
    </row>
    <row r="145" spans="1:1" x14ac:dyDescent="0.25">
      <c r="A145" s="13" t="s">
        <v>2</v>
      </c>
    </row>
    <row r="146" spans="1:1" x14ac:dyDescent="0.25">
      <c r="A146" s="13" t="s">
        <v>0</v>
      </c>
    </row>
    <row r="147" spans="1:1" x14ac:dyDescent="0.25">
      <c r="A147" s="13" t="s">
        <v>1</v>
      </c>
    </row>
    <row r="148" spans="1:1" x14ac:dyDescent="0.25">
      <c r="A148" s="13" t="s">
        <v>2</v>
      </c>
    </row>
    <row r="149" spans="1:1" x14ac:dyDescent="0.25">
      <c r="A149" s="13" t="s">
        <v>0</v>
      </c>
    </row>
    <row r="150" spans="1:1" x14ac:dyDescent="0.25">
      <c r="A150" s="13" t="s">
        <v>2</v>
      </c>
    </row>
    <row r="151" spans="1:1" x14ac:dyDescent="0.25">
      <c r="A151" s="13" t="s">
        <v>2</v>
      </c>
    </row>
  </sheetData>
  <mergeCells count="5">
    <mergeCell ref="A1:D1"/>
    <mergeCell ref="H1:J1"/>
    <mergeCell ref="B9:F9"/>
    <mergeCell ref="H9:J9"/>
    <mergeCell ref="H17:K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A30" sqref="A30:XFD30"/>
    </sheetView>
  </sheetViews>
  <sheetFormatPr defaultColWidth="10.7109375" defaultRowHeight="15" x14ac:dyDescent="0.25"/>
  <cols>
    <col min="1" max="1" width="14.28515625" bestFit="1" customWidth="1"/>
    <col min="2" max="2" width="46.85546875" bestFit="1" customWidth="1"/>
    <col min="3" max="3" width="14.28515625" style="38" customWidth="1"/>
    <col min="4" max="4" width="16.85546875" style="38" customWidth="1"/>
    <col min="5" max="5" width="16.7109375" style="38" customWidth="1"/>
    <col min="6" max="6" width="16.7109375" customWidth="1"/>
    <col min="7" max="7" width="16.5703125" customWidth="1"/>
    <col min="8" max="8" width="16.28515625" customWidth="1"/>
    <col min="9" max="9" width="16" customWidth="1"/>
  </cols>
  <sheetData>
    <row r="1" spans="1:9" s="37" customFormat="1" x14ac:dyDescent="0.25">
      <c r="A1" s="35" t="s">
        <v>103</v>
      </c>
      <c r="B1" s="35" t="s">
        <v>104</v>
      </c>
      <c r="C1" s="36" t="s">
        <v>105</v>
      </c>
      <c r="D1" s="36" t="s">
        <v>106</v>
      </c>
      <c r="E1" s="36" t="s">
        <v>107</v>
      </c>
      <c r="F1" s="35" t="s">
        <v>108</v>
      </c>
      <c r="G1" s="35" t="s">
        <v>109</v>
      </c>
      <c r="H1" s="35" t="s">
        <v>110</v>
      </c>
      <c r="I1" s="35" t="s">
        <v>111</v>
      </c>
    </row>
    <row r="2" spans="1:9" x14ac:dyDescent="0.25">
      <c r="A2" s="13" t="s">
        <v>112</v>
      </c>
      <c r="B2" s="13" t="s">
        <v>112</v>
      </c>
      <c r="C2" s="23">
        <v>105.303703192155</v>
      </c>
      <c r="D2" s="23">
        <v>452.63057649720002</v>
      </c>
      <c r="E2" s="23">
        <v>39.422804479619899</v>
      </c>
      <c r="F2" s="13">
        <v>0.1</v>
      </c>
      <c r="G2" s="13">
        <v>0.12</v>
      </c>
      <c r="H2" s="23">
        <f>D2*F2</f>
        <v>45.263057649720004</v>
      </c>
      <c r="I2" s="23">
        <f>E2*G2</f>
        <v>4.7307365375543879</v>
      </c>
    </row>
    <row r="3" spans="1:9" x14ac:dyDescent="0.25">
      <c r="A3" s="13" t="s">
        <v>112</v>
      </c>
      <c r="B3" s="13" t="s">
        <v>113</v>
      </c>
      <c r="C3" s="23">
        <v>14.7371319285906</v>
      </c>
      <c r="D3" s="23">
        <v>46.137373093059097</v>
      </c>
      <c r="E3" s="23">
        <v>4.0601512569985303</v>
      </c>
      <c r="F3" s="13">
        <v>0.1</v>
      </c>
      <c r="G3" s="13">
        <v>0.12</v>
      </c>
      <c r="H3" s="23">
        <f>D3*F3</f>
        <v>4.6137373093059102</v>
      </c>
      <c r="I3" s="23">
        <f>E3*G3</f>
        <v>0.48721815083982362</v>
      </c>
    </row>
    <row r="4" spans="1:9" x14ac:dyDescent="0.25">
      <c r="A4" s="13" t="s">
        <v>112</v>
      </c>
      <c r="B4" s="13" t="s">
        <v>114</v>
      </c>
      <c r="C4" s="23">
        <v>0.86991131137</v>
      </c>
      <c r="D4" s="23">
        <v>4.4121901712699998</v>
      </c>
      <c r="E4" s="23">
        <v>0.38624062224799999</v>
      </c>
      <c r="F4" s="13">
        <v>0.1</v>
      </c>
      <c r="G4" s="13">
        <v>0.12</v>
      </c>
      <c r="H4" s="23">
        <f>D4*F4</f>
        <v>0.44121901712700001</v>
      </c>
      <c r="I4" s="23">
        <f>E4*G4</f>
        <v>4.6348874669759996E-2</v>
      </c>
    </row>
    <row r="5" spans="1:9" x14ac:dyDescent="0.25">
      <c r="A5" s="13" t="s">
        <v>112</v>
      </c>
      <c r="B5" s="13" t="s">
        <v>115</v>
      </c>
      <c r="C5" s="23">
        <v>0.76640927804689996</v>
      </c>
      <c r="D5" s="23">
        <v>3.0173074029164</v>
      </c>
      <c r="E5" s="23">
        <v>0.26275725092745</v>
      </c>
      <c r="F5" s="13">
        <v>0.1</v>
      </c>
      <c r="G5" s="13">
        <v>0.12</v>
      </c>
      <c r="H5" s="23">
        <f>D5*F5</f>
        <v>0.30173074029164004</v>
      </c>
      <c r="I5" s="23">
        <f>E5*G5</f>
        <v>3.1530870111293997E-2</v>
      </c>
    </row>
    <row r="6" spans="1:9" x14ac:dyDescent="0.25">
      <c r="A6" s="13" t="s">
        <v>112</v>
      </c>
      <c r="B6" s="13" t="s">
        <v>117</v>
      </c>
      <c r="C6" s="23">
        <v>1.27820615352</v>
      </c>
      <c r="D6" s="23">
        <v>6.4830616106500001</v>
      </c>
      <c r="E6" s="23">
        <v>0.567523532163</v>
      </c>
      <c r="F6" s="13">
        <v>0.1</v>
      </c>
      <c r="G6" s="13">
        <v>0.12</v>
      </c>
      <c r="H6" s="23">
        <f>D6*F6</f>
        <v>0.64830616106500005</v>
      </c>
      <c r="I6" s="23">
        <f>E6*G6</f>
        <v>6.8102823859559999E-2</v>
      </c>
    </row>
    <row r="7" spans="1:9" x14ac:dyDescent="0.25">
      <c r="A7" s="13" t="s">
        <v>116</v>
      </c>
      <c r="B7" s="13" t="s">
        <v>112</v>
      </c>
      <c r="C7" s="23">
        <v>9.2439028348957102</v>
      </c>
      <c r="D7" s="23">
        <v>60.815636693587798</v>
      </c>
      <c r="E7" s="23">
        <v>5.6202929171118496</v>
      </c>
      <c r="F7" s="13">
        <v>0.17</v>
      </c>
      <c r="G7" s="13">
        <v>0.11</v>
      </c>
      <c r="H7" s="23">
        <f>D7*F7</f>
        <v>10.338658237909927</v>
      </c>
      <c r="I7" s="23">
        <f>E7*G7</f>
        <v>0.61823222088230345</v>
      </c>
    </row>
    <row r="8" spans="1:9" x14ac:dyDescent="0.25">
      <c r="A8" s="13" t="s">
        <v>116</v>
      </c>
      <c r="B8" s="13" t="s">
        <v>113</v>
      </c>
      <c r="C8" s="23">
        <v>8.2471350083040004E-2</v>
      </c>
      <c r="D8" s="23">
        <v>0.31741235211610003</v>
      </c>
      <c r="E8" s="23">
        <v>9.8922062429779994E-2</v>
      </c>
      <c r="F8" s="13">
        <v>0.17</v>
      </c>
      <c r="G8" s="13">
        <v>0.11</v>
      </c>
      <c r="H8" s="23">
        <f>D8*F8</f>
        <v>5.3960099859737008E-2</v>
      </c>
      <c r="I8" s="23">
        <f>E8*G8</f>
        <v>1.0881426867275799E-2</v>
      </c>
    </row>
    <row r="9" spans="1:9" x14ac:dyDescent="0.25">
      <c r="A9" s="13" t="s">
        <v>116</v>
      </c>
      <c r="B9" s="13" t="s">
        <v>114</v>
      </c>
      <c r="C9" s="23">
        <v>32.805458635438299</v>
      </c>
      <c r="D9" s="23">
        <v>234.55469228840201</v>
      </c>
      <c r="E9" s="23">
        <v>21.1632506878762</v>
      </c>
      <c r="F9" s="13">
        <v>0.17</v>
      </c>
      <c r="G9" s="13">
        <v>0.11</v>
      </c>
      <c r="H9" s="23">
        <f>D9*F9</f>
        <v>39.874297689028346</v>
      </c>
      <c r="I9" s="23">
        <f>E9*G9</f>
        <v>2.3279575756663822</v>
      </c>
    </row>
    <row r="10" spans="1:9" x14ac:dyDescent="0.25">
      <c r="A10" s="13" t="s">
        <v>116</v>
      </c>
      <c r="B10" s="13" t="s">
        <v>115</v>
      </c>
      <c r="C10" s="23">
        <v>34.791233468690301</v>
      </c>
      <c r="D10" s="23">
        <v>181.449806660614</v>
      </c>
      <c r="E10" s="23">
        <v>48.948117641287602</v>
      </c>
      <c r="F10" s="13">
        <v>0.17</v>
      </c>
      <c r="G10" s="13">
        <v>0.11</v>
      </c>
      <c r="H10" s="23">
        <f>D10*F10</f>
        <v>30.846467132304383</v>
      </c>
      <c r="I10" s="23">
        <f>E10*G10</f>
        <v>5.384292940541636</v>
      </c>
    </row>
    <row r="11" spans="1:9" x14ac:dyDescent="0.25">
      <c r="A11" s="13" t="s">
        <v>116</v>
      </c>
      <c r="B11" s="13" t="s">
        <v>117</v>
      </c>
      <c r="C11" s="23">
        <v>93.022731753994904</v>
      </c>
      <c r="D11" s="23">
        <v>743.39448365543205</v>
      </c>
      <c r="E11" s="23">
        <v>68.9850136053022</v>
      </c>
      <c r="F11" s="13">
        <v>0.17</v>
      </c>
      <c r="G11" s="13">
        <v>0.11</v>
      </c>
      <c r="H11" s="23">
        <f>D11*F11</f>
        <v>126.37706222142346</v>
      </c>
      <c r="I11" s="23">
        <f>E11*G11</f>
        <v>7.5883514965832424</v>
      </c>
    </row>
    <row r="12" spans="1:9" x14ac:dyDescent="0.25">
      <c r="A12" s="13" t="s">
        <v>118</v>
      </c>
      <c r="B12" s="13" t="s">
        <v>115</v>
      </c>
      <c r="C12" s="23">
        <v>12.0535284553</v>
      </c>
      <c r="D12" s="23">
        <v>46.261442211400002</v>
      </c>
      <c r="E12" s="23">
        <v>3.50757678049</v>
      </c>
      <c r="F12" s="13">
        <v>0.3</v>
      </c>
      <c r="G12" s="13">
        <v>0.2</v>
      </c>
      <c r="H12" s="23">
        <f>D12*F12</f>
        <v>13.87843266342</v>
      </c>
      <c r="I12" s="23">
        <f>E12*G12</f>
        <v>0.70151535609800009</v>
      </c>
    </row>
    <row r="13" spans="1:9" x14ac:dyDescent="0.25">
      <c r="A13" s="13" t="s">
        <v>119</v>
      </c>
      <c r="B13" s="13" t="s">
        <v>123</v>
      </c>
      <c r="C13" s="23">
        <v>1.3953025666831</v>
      </c>
      <c r="D13" s="23">
        <v>11.476946607273</v>
      </c>
      <c r="E13" s="23">
        <v>1.0662439995573001</v>
      </c>
      <c r="F13" s="13">
        <f>VLOOKUP(B13,'[1]Reduction Assumptions'!$A$2:$D$21,3,FALSE)</f>
        <v>0.3</v>
      </c>
      <c r="G13" s="13">
        <f>VLOOKUP(B13,'[1]Reduction Assumptions'!$A$2:$D$21,4,FALSE)</f>
        <v>0.3</v>
      </c>
      <c r="H13" s="23">
        <f>D13*F13</f>
        <v>3.4430839821818999</v>
      </c>
      <c r="I13" s="23">
        <f>E13*G13</f>
        <v>0.31987319986719004</v>
      </c>
    </row>
    <row r="14" spans="1:9" x14ac:dyDescent="0.25">
      <c r="A14" s="13" t="s">
        <v>119</v>
      </c>
      <c r="B14" s="13" t="s">
        <v>124</v>
      </c>
      <c r="C14" s="23">
        <v>6.0685692145240004</v>
      </c>
      <c r="D14" s="23">
        <v>50.168550327310903</v>
      </c>
      <c r="E14" s="23">
        <v>4.6613055180884002</v>
      </c>
      <c r="F14" s="13">
        <f>VLOOKUP(B14,'[1]Reduction Assumptions'!$A$2:$D$21,3,FALSE)</f>
        <v>0.3</v>
      </c>
      <c r="G14" s="13">
        <f>VLOOKUP(B14,'[1]Reduction Assumptions'!$A$2:$D$21,4,FALSE)</f>
        <v>0.3</v>
      </c>
      <c r="H14" s="23">
        <f>D14*F14</f>
        <v>15.050565098193271</v>
      </c>
      <c r="I14" s="23">
        <f>E14*G14</f>
        <v>1.3983916554265201</v>
      </c>
    </row>
    <row r="15" spans="1:9" x14ac:dyDescent="0.25">
      <c r="A15" s="13" t="s">
        <v>120</v>
      </c>
      <c r="B15" s="13" t="s">
        <v>112</v>
      </c>
      <c r="C15" s="23">
        <v>5.2105416973200001</v>
      </c>
      <c r="D15" s="23">
        <v>27.318870119</v>
      </c>
      <c r="E15" s="23">
        <v>2.4489545977399998</v>
      </c>
      <c r="F15" s="13">
        <v>0.25</v>
      </c>
      <c r="G15" s="13">
        <v>0.32</v>
      </c>
      <c r="H15" s="23">
        <f>D15*F15</f>
        <v>6.8297175297499999</v>
      </c>
      <c r="I15" s="23">
        <f>E15*G15</f>
        <v>0.78366547127679997</v>
      </c>
    </row>
    <row r="16" spans="1:9" x14ac:dyDescent="0.25">
      <c r="A16" s="13" t="s">
        <v>120</v>
      </c>
      <c r="B16" s="13" t="s">
        <v>113</v>
      </c>
      <c r="C16" s="23">
        <v>1.22030419219</v>
      </c>
      <c r="D16" s="23">
        <v>6.3980548796500001</v>
      </c>
      <c r="E16" s="23">
        <v>0.57354297032900003</v>
      </c>
      <c r="F16" s="13">
        <v>0.25</v>
      </c>
      <c r="G16" s="13">
        <v>0.32</v>
      </c>
      <c r="H16" s="23">
        <f>D16*F16</f>
        <v>1.5995137199125</v>
      </c>
      <c r="I16" s="23">
        <f>E16*G16</f>
        <v>0.18353375050528001</v>
      </c>
    </row>
    <row r="17" spans="1:9" x14ac:dyDescent="0.25">
      <c r="A17" s="13" t="s">
        <v>120</v>
      </c>
      <c r="B17" s="13" t="s">
        <v>125</v>
      </c>
      <c r="C17" s="23">
        <v>19.980395449675701</v>
      </c>
      <c r="D17" s="23">
        <v>198.41543263118299</v>
      </c>
      <c r="E17" s="23">
        <v>13.4592049435671</v>
      </c>
      <c r="F17" s="13">
        <v>0.25</v>
      </c>
      <c r="G17" s="13">
        <v>0.32</v>
      </c>
      <c r="H17" s="23">
        <f>D17*F17</f>
        <v>49.603858157795749</v>
      </c>
      <c r="I17" s="23">
        <f>E17*G17</f>
        <v>4.3069455819414717</v>
      </c>
    </row>
    <row r="18" spans="1:9" x14ac:dyDescent="0.25">
      <c r="A18" s="13" t="s">
        <v>120</v>
      </c>
      <c r="B18" s="13" t="s">
        <v>114</v>
      </c>
      <c r="C18" s="23">
        <v>169.07083817500501</v>
      </c>
      <c r="D18" s="23">
        <v>1130.6115413570201</v>
      </c>
      <c r="E18" s="23">
        <v>103.253522193103</v>
      </c>
      <c r="F18" s="13">
        <v>0.25</v>
      </c>
      <c r="G18" s="13">
        <v>0.32</v>
      </c>
      <c r="H18" s="23">
        <f>D18*F18</f>
        <v>282.65288533925502</v>
      </c>
      <c r="I18" s="23">
        <f>E18*G18</f>
        <v>33.041127101792959</v>
      </c>
    </row>
    <row r="19" spans="1:9" x14ac:dyDescent="0.25">
      <c r="A19" s="13" t="s">
        <v>120</v>
      </c>
      <c r="B19" s="13" t="s">
        <v>126</v>
      </c>
      <c r="C19" s="23">
        <v>0.49311321100099997</v>
      </c>
      <c r="D19" s="23">
        <v>2.9093679449100001</v>
      </c>
      <c r="E19" s="23">
        <v>0.26430868109700001</v>
      </c>
      <c r="F19" s="13">
        <v>0.25</v>
      </c>
      <c r="G19" s="13">
        <v>0.32</v>
      </c>
      <c r="H19" s="23">
        <f>D19*F19</f>
        <v>0.72734198622750001</v>
      </c>
      <c r="I19" s="23">
        <f>E19*G19</f>
        <v>8.4578777951040005E-2</v>
      </c>
    </row>
    <row r="20" spans="1:9" x14ac:dyDescent="0.25">
      <c r="A20" s="13" t="s">
        <v>120</v>
      </c>
      <c r="B20" s="13" t="s">
        <v>115</v>
      </c>
      <c r="C20" s="23">
        <v>13.0663512573199</v>
      </c>
      <c r="D20" s="23">
        <v>84.191428536800004</v>
      </c>
      <c r="E20" s="23">
        <v>5.8881569146399997</v>
      </c>
      <c r="F20" s="13">
        <v>0.25</v>
      </c>
      <c r="G20" s="13">
        <v>0.32</v>
      </c>
      <c r="H20" s="23">
        <f>D20*F20</f>
        <v>21.047857134200001</v>
      </c>
      <c r="I20" s="23">
        <f>E20*G20</f>
        <v>1.8842102126847999</v>
      </c>
    </row>
    <row r="21" spans="1:9" x14ac:dyDescent="0.25">
      <c r="A21" s="13" t="s">
        <v>120</v>
      </c>
      <c r="B21" s="13" t="s">
        <v>127</v>
      </c>
      <c r="C21" s="23">
        <v>1.1800174445634</v>
      </c>
      <c r="D21" s="23">
        <v>7.0800284853389996</v>
      </c>
      <c r="E21" s="23">
        <v>0.64513494858270004</v>
      </c>
      <c r="F21" s="13">
        <v>0.25</v>
      </c>
      <c r="G21" s="13">
        <v>0.32</v>
      </c>
      <c r="H21" s="23">
        <f>D21*F21</f>
        <v>1.7700071213347499</v>
      </c>
      <c r="I21" s="23">
        <f>E21*G21</f>
        <v>0.20644318354646402</v>
      </c>
    </row>
    <row r="22" spans="1:9" x14ac:dyDescent="0.25">
      <c r="A22" s="13" t="s">
        <v>120</v>
      </c>
      <c r="B22" s="13" t="s">
        <v>128</v>
      </c>
      <c r="C22" s="23">
        <v>13.3103323043711</v>
      </c>
      <c r="D22" s="23">
        <v>166.52832408442799</v>
      </c>
      <c r="E22" s="23">
        <v>8.8121306378802</v>
      </c>
      <c r="F22" s="13">
        <v>0.25</v>
      </c>
      <c r="G22" s="13">
        <v>0.32</v>
      </c>
      <c r="H22" s="23">
        <f>D22*F22</f>
        <v>41.632081021106998</v>
      </c>
      <c r="I22" s="23">
        <f>E22*G22</f>
        <v>2.819881804121664</v>
      </c>
    </row>
    <row r="23" spans="1:9" x14ac:dyDescent="0.25">
      <c r="A23" s="13" t="s">
        <v>120</v>
      </c>
      <c r="B23" s="13" t="s">
        <v>117</v>
      </c>
      <c r="C23" s="23">
        <v>14.857303727387</v>
      </c>
      <c r="D23" s="23">
        <v>166.67293941721999</v>
      </c>
      <c r="E23" s="23">
        <v>10.219552461383</v>
      </c>
      <c r="F23" s="13">
        <v>0.25</v>
      </c>
      <c r="G23" s="13">
        <v>0.32</v>
      </c>
      <c r="H23" s="23">
        <f>D23*F23</f>
        <v>41.668234854304998</v>
      </c>
      <c r="I23" s="23">
        <f>E23*G23</f>
        <v>3.2702567876425599</v>
      </c>
    </row>
    <row r="24" spans="1:9" x14ac:dyDescent="0.25">
      <c r="A24" s="13" t="s">
        <v>121</v>
      </c>
      <c r="B24" s="13" t="s">
        <v>123</v>
      </c>
      <c r="C24" s="23">
        <v>1.40299249727677</v>
      </c>
      <c r="D24" s="23">
        <v>11.528151366645799</v>
      </c>
      <c r="E24" s="23">
        <v>1.07097759406358</v>
      </c>
      <c r="F24" s="13">
        <f>VLOOKUP(B24,'[1]Reduction Assumptions'!$A$2:$D$21,3,FALSE)</f>
        <v>0.3</v>
      </c>
      <c r="G24" s="13">
        <f>VLOOKUP(B24,'[1]Reduction Assumptions'!$A$2:$D$21,4,FALSE)</f>
        <v>0.3</v>
      </c>
      <c r="H24" s="23">
        <f>D24*F24</f>
        <v>3.4584454099937396</v>
      </c>
      <c r="I24" s="23">
        <f>E24*G24</f>
        <v>0.321293278219074</v>
      </c>
    </row>
    <row r="25" spans="1:9" x14ac:dyDescent="0.25">
      <c r="A25" s="13" t="s">
        <v>121</v>
      </c>
      <c r="B25" s="13" t="s">
        <v>124</v>
      </c>
      <c r="C25" s="23">
        <v>6.0906543896071801</v>
      </c>
      <c r="D25" s="23">
        <v>50.351063321259701</v>
      </c>
      <c r="E25" s="23">
        <v>4.6782632055456599</v>
      </c>
      <c r="F25" s="13">
        <f>VLOOKUP(B25,'[1]Reduction Assumptions'!$A$2:$D$21,3,FALSE)</f>
        <v>0.3</v>
      </c>
      <c r="G25" s="13">
        <f>VLOOKUP(B25,'[1]Reduction Assumptions'!$A$2:$D$21,4,FALSE)</f>
        <v>0.3</v>
      </c>
      <c r="H25" s="23">
        <f>D25*F25</f>
        <v>15.10531899637791</v>
      </c>
      <c r="I25" s="23">
        <f>E25*G25</f>
        <v>1.403478961663698</v>
      </c>
    </row>
    <row r="26" spans="1:9" x14ac:dyDescent="0.25">
      <c r="A26" s="13" t="s">
        <v>122</v>
      </c>
      <c r="B26" s="13" t="s">
        <v>123</v>
      </c>
      <c r="C26" s="23">
        <v>0.424812471129</v>
      </c>
      <c r="D26" s="23">
        <v>5.76682929558</v>
      </c>
      <c r="E26" s="23">
        <v>0.29014691778110002</v>
      </c>
      <c r="F26" s="13">
        <f>VLOOKUP(B26,'[1]Reduction Assumptions'!$A$2:$D$21,3,FALSE)</f>
        <v>0.3</v>
      </c>
      <c r="G26" s="13">
        <f>VLOOKUP(B26,'[1]Reduction Assumptions'!$A$2:$D$21,4,FALSE)</f>
        <v>0.3</v>
      </c>
      <c r="H26" s="23">
        <f>D26*F26</f>
        <v>1.7300487886739999</v>
      </c>
      <c r="I26" s="23">
        <f>E26*G26</f>
        <v>8.7044075334330007E-2</v>
      </c>
    </row>
    <row r="27" spans="1:9" x14ac:dyDescent="0.25">
      <c r="A27" s="13" t="s">
        <v>122</v>
      </c>
      <c r="B27" s="13" t="s">
        <v>122</v>
      </c>
      <c r="C27" s="23">
        <v>206.894435309573</v>
      </c>
      <c r="D27" s="23">
        <v>2802.5748697325998</v>
      </c>
      <c r="E27" s="23">
        <v>141.006161033437</v>
      </c>
      <c r="F27" s="13">
        <f>VLOOKUP(B27,'[1]Reduction Assumptions'!$A$2:$D$21,3,FALSE)</f>
        <v>0.2</v>
      </c>
      <c r="G27" s="13">
        <f>VLOOKUP(B27,'[1]Reduction Assumptions'!$A$2:$D$21,4,FALSE)</f>
        <v>0.2</v>
      </c>
      <c r="H27" s="23">
        <f>D27*F27</f>
        <v>560.51497394651994</v>
      </c>
      <c r="I27" s="23">
        <f>E27*G27</f>
        <v>28.201232206687401</v>
      </c>
    </row>
    <row r="28" spans="1:9" x14ac:dyDescent="0.25">
      <c r="A28" s="13" t="s">
        <v>122</v>
      </c>
      <c r="B28" s="13" t="s">
        <v>129</v>
      </c>
      <c r="C28" s="23">
        <v>2.62158644813</v>
      </c>
      <c r="D28" s="23">
        <v>35.588036033400002</v>
      </c>
      <c r="E28" s="23">
        <v>1.790543544073</v>
      </c>
      <c r="F28" s="13">
        <f>VLOOKUP(B28,'[1]Reduction Assumptions'!$A$2:$D$21,3,FALSE)</f>
        <v>0.2</v>
      </c>
      <c r="G28" s="13">
        <f>VLOOKUP(B28,'[1]Reduction Assumptions'!$A$2:$D$21,4,FALSE)</f>
        <v>0.2</v>
      </c>
      <c r="H28" s="23">
        <f>D28*F28</f>
        <v>7.1176072066800007</v>
      </c>
      <c r="I28" s="23">
        <f>E28*G28</f>
        <v>0.3581087088146</v>
      </c>
    </row>
    <row r="29" spans="1:9" x14ac:dyDescent="0.25">
      <c r="A29" s="13" t="s">
        <v>122</v>
      </c>
      <c r="B29" s="13" t="s">
        <v>117</v>
      </c>
      <c r="C29" s="23">
        <v>6.3195838201500001E-2</v>
      </c>
      <c r="D29" s="23">
        <v>0.85788350358499998</v>
      </c>
      <c r="E29" s="23">
        <v>4.31627574916E-2</v>
      </c>
      <c r="F29" s="13">
        <f>VLOOKUP(B29,'[1]Reduction Assumptions'!$A$2:$D$21,3,FALSE)</f>
        <v>0.25</v>
      </c>
      <c r="G29" s="13">
        <f>VLOOKUP(B29,'[1]Reduction Assumptions'!$A$2:$D$21,4,FALSE)</f>
        <v>0.32</v>
      </c>
      <c r="H29" s="23">
        <f>D29*F29</f>
        <v>0.21447087589625</v>
      </c>
      <c r="I29" s="23">
        <f>E29*G29</f>
        <v>1.3812082397312001E-2</v>
      </c>
    </row>
    <row r="30" spans="1:9" s="39" customFormat="1" x14ac:dyDescent="0.25">
      <c r="C30" s="39">
        <f>ROUND(SUM(C2:C29),1)</f>
        <v>768.3</v>
      </c>
      <c r="D30" s="39">
        <f>ROUND(SUM(D2:D29),1)</f>
        <v>6537.9</v>
      </c>
      <c r="E30" s="39">
        <f>ROUND(SUM(E2:E29),1)</f>
        <v>493.2</v>
      </c>
      <c r="H30" s="39">
        <f>ROUND(SUM(H2:H29),1)</f>
        <v>1326.8</v>
      </c>
      <c r="I30" s="39">
        <f>ROUND(SUM(I2:I29),1)</f>
        <v>100.7</v>
      </c>
    </row>
    <row r="42" spans="3:5" x14ac:dyDescent="0.25">
      <c r="C42"/>
      <c r="D42"/>
      <c r="E42"/>
    </row>
    <row r="43" spans="3:5" x14ac:dyDescent="0.25">
      <c r="C43"/>
      <c r="D43"/>
      <c r="E43"/>
    </row>
    <row r="44" spans="3:5" x14ac:dyDescent="0.25">
      <c r="C44"/>
      <c r="D44"/>
      <c r="E44"/>
    </row>
    <row r="45" spans="3:5" x14ac:dyDescent="0.25">
      <c r="C45"/>
      <c r="D45"/>
      <c r="E45"/>
    </row>
    <row r="46" spans="3:5" x14ac:dyDescent="0.25">
      <c r="C46"/>
      <c r="D46"/>
      <c r="E46"/>
    </row>
    <row r="47" spans="3:5" x14ac:dyDescent="0.25">
      <c r="C47"/>
      <c r="D47"/>
      <c r="E47"/>
    </row>
    <row r="48" spans="3:5" x14ac:dyDescent="0.25">
      <c r="C48"/>
      <c r="D48"/>
      <c r="E48"/>
    </row>
    <row r="49" spans="3:5" x14ac:dyDescent="0.25">
      <c r="C49"/>
      <c r="D49"/>
      <c r="E49"/>
    </row>
    <row r="50" spans="3:5" x14ac:dyDescent="0.25">
      <c r="C50"/>
      <c r="D50"/>
      <c r="E5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23" sqref="B23"/>
    </sheetView>
  </sheetViews>
  <sheetFormatPr defaultRowHeight="15" x14ac:dyDescent="0.25"/>
  <cols>
    <col min="1" max="1" width="44" bestFit="1" customWidth="1"/>
    <col min="2" max="2" width="12" bestFit="1" customWidth="1"/>
    <col min="3" max="3" width="15.7109375" bestFit="1" customWidth="1"/>
    <col min="4" max="4" width="15.28515625" bestFit="1" customWidth="1"/>
    <col min="5" max="5" width="15.85546875" bestFit="1" customWidth="1"/>
    <col min="6" max="7" width="15.7109375" bestFit="1" customWidth="1"/>
    <col min="8" max="8" width="15.42578125" bestFit="1" customWidth="1"/>
  </cols>
  <sheetData>
    <row r="1" spans="1:8" x14ac:dyDescent="0.25">
      <c r="A1" s="35" t="s">
        <v>104</v>
      </c>
      <c r="B1" s="35" t="s">
        <v>105</v>
      </c>
      <c r="C1" s="35" t="s">
        <v>106</v>
      </c>
      <c r="D1" s="35" t="s">
        <v>107</v>
      </c>
      <c r="E1" s="35" t="s">
        <v>108</v>
      </c>
      <c r="F1" s="35" t="s">
        <v>109</v>
      </c>
      <c r="G1" s="35" t="s">
        <v>110</v>
      </c>
      <c r="H1" s="35" t="s">
        <v>111</v>
      </c>
    </row>
    <row r="2" spans="1:8" x14ac:dyDescent="0.25">
      <c r="A2" s="13" t="s">
        <v>112</v>
      </c>
      <c r="B2" s="23">
        <v>280.69651187395402</v>
      </c>
      <c r="C2" s="23">
        <v>1414.0215325678</v>
      </c>
      <c r="D2" s="23">
        <v>125.029897808166</v>
      </c>
      <c r="E2" s="13">
        <f>VLOOKUP(A2,'[1]Reduction Assumptions'!$A$2:$G$21,3,FALSE)</f>
        <v>0.1</v>
      </c>
      <c r="F2" s="13">
        <f>VLOOKUP(A2,'[1]Reduction Assumptions'!$A$2:$G$21,4,FALSE)</f>
        <v>0.12</v>
      </c>
      <c r="G2" s="23">
        <f>C2*E2</f>
        <v>141.40215325678</v>
      </c>
      <c r="H2" s="23">
        <f>D2*F2</f>
        <v>15.003587736979918</v>
      </c>
    </row>
    <row r="3" spans="1:8" x14ac:dyDescent="0.25">
      <c r="A3" s="13" t="s">
        <v>113</v>
      </c>
      <c r="B3" s="23">
        <v>257.14160195252299</v>
      </c>
      <c r="C3" s="23">
        <v>881.30629023582003</v>
      </c>
      <c r="D3" s="23">
        <v>83.779175197459196</v>
      </c>
      <c r="E3" s="13">
        <f>VLOOKUP(A3,'[1]Reduction Assumptions'!$A$2:$G$21,3,FALSE)</f>
        <v>0.1</v>
      </c>
      <c r="F3" s="13">
        <f>VLOOKUP(A3,'[1]Reduction Assumptions'!$A$2:$G$21,4,FALSE)</f>
        <v>0.12</v>
      </c>
      <c r="G3" s="23">
        <f>C3*E3</f>
        <v>88.130629023582003</v>
      </c>
      <c r="H3" s="23">
        <f>D3*F3</f>
        <v>10.053501023695103</v>
      </c>
    </row>
    <row r="4" spans="1:8" x14ac:dyDescent="0.25">
      <c r="A4" s="13" t="s">
        <v>125</v>
      </c>
      <c r="B4" s="23">
        <v>72.435706293535006</v>
      </c>
      <c r="C4" s="23">
        <v>577.76920009334503</v>
      </c>
      <c r="D4" s="23">
        <v>43.812739821067296</v>
      </c>
      <c r="E4" s="13">
        <f>VLOOKUP(A4,'[1]Reduction Assumptions'!$A$2:$G$21,3,FALSE)</f>
        <v>0.25</v>
      </c>
      <c r="F4" s="13">
        <f>VLOOKUP(A4,'[1]Reduction Assumptions'!$A$2:$G$21,4,FALSE)</f>
        <v>0.32</v>
      </c>
      <c r="G4" s="23">
        <f>C4*E4</f>
        <v>144.44230002333626</v>
      </c>
      <c r="H4" s="23">
        <f>D4*F4</f>
        <v>14.020076742741535</v>
      </c>
    </row>
    <row r="5" spans="1:8" x14ac:dyDescent="0.25">
      <c r="A5" s="13" t="s">
        <v>131</v>
      </c>
      <c r="B5" s="23">
        <v>171.29467795577</v>
      </c>
      <c r="C5" s="23">
        <v>1542.88525110976</v>
      </c>
      <c r="D5" s="23">
        <v>93.993077355148003</v>
      </c>
      <c r="E5" s="13">
        <f>VLOOKUP(A5,'[1]Reduction Assumptions'!$A$2:$G$21,3,FALSE)</f>
        <v>0.15</v>
      </c>
      <c r="F5" s="13">
        <f>VLOOKUP(A5,'[1]Reduction Assumptions'!$A$2:$G$21,4,FALSE)</f>
        <v>0.15</v>
      </c>
      <c r="G5" s="23">
        <f>C5*E5</f>
        <v>231.43278766646398</v>
      </c>
      <c r="H5" s="23">
        <f>D5*F5</f>
        <v>14.098961603272199</v>
      </c>
    </row>
    <row r="6" spans="1:8" x14ac:dyDescent="0.25">
      <c r="A6" s="13" t="s">
        <v>132</v>
      </c>
      <c r="B6" s="23">
        <v>14.0637318100356</v>
      </c>
      <c r="C6" s="23">
        <v>66.760534902225899</v>
      </c>
      <c r="D6" s="23">
        <v>6.0333409465022001</v>
      </c>
      <c r="E6" s="13">
        <f>VLOOKUP(A6,'[1]Reduction Assumptions'!$A$2:$G$21,3,FALSE)</f>
        <v>0.3</v>
      </c>
      <c r="F6" s="13">
        <f>VLOOKUP(A6,'[1]Reduction Assumptions'!$A$2:$G$21,4,FALSE)</f>
        <v>0.3</v>
      </c>
      <c r="G6" s="23">
        <f>C6*E6</f>
        <v>20.028160470667768</v>
      </c>
      <c r="H6" s="23">
        <f>D6*F6</f>
        <v>1.81000228395066</v>
      </c>
    </row>
    <row r="7" spans="1:8" x14ac:dyDescent="0.25">
      <c r="A7" s="13" t="s">
        <v>114</v>
      </c>
      <c r="B7" s="23">
        <v>535.08698152869601</v>
      </c>
      <c r="C7" s="23">
        <v>3639.22259203471</v>
      </c>
      <c r="D7" s="23">
        <v>333.23432498276202</v>
      </c>
      <c r="E7" s="13">
        <f>VLOOKUP(A7,'[1]Reduction Assumptions'!$A$2:$G$21,3,FALSE)</f>
        <v>0.25</v>
      </c>
      <c r="F7" s="13">
        <f>VLOOKUP(A7,'[1]Reduction Assumptions'!$A$2:$G$21,4,FALSE)</f>
        <v>0.32</v>
      </c>
      <c r="G7" s="23">
        <f>C7*E7</f>
        <v>909.80564800867751</v>
      </c>
      <c r="H7" s="23">
        <f>D7*F7</f>
        <v>106.63498399448385</v>
      </c>
    </row>
    <row r="8" spans="1:8" x14ac:dyDescent="0.25">
      <c r="A8" s="13" t="s">
        <v>126</v>
      </c>
      <c r="B8" s="23">
        <v>1.02003487303</v>
      </c>
      <c r="C8" s="23">
        <v>6.01820575088</v>
      </c>
      <c r="D8" s="23">
        <v>0.54673869194400004</v>
      </c>
      <c r="E8" s="13">
        <f>VLOOKUP(A8,'[1]Reduction Assumptions'!$A$2:$G$21,3,FALSE)</f>
        <v>0.25</v>
      </c>
      <c r="F8" s="13">
        <f>VLOOKUP(A8,'[1]Reduction Assumptions'!$A$2:$G$21,4,FALSE)</f>
        <v>0.32</v>
      </c>
      <c r="G8" s="23">
        <f>C8*E8</f>
        <v>1.50455143772</v>
      </c>
      <c r="H8" s="23">
        <f>D8*F8</f>
        <v>0.17495638142208</v>
      </c>
    </row>
    <row r="9" spans="1:8" x14ac:dyDescent="0.25">
      <c r="A9" s="13" t="s">
        <v>133</v>
      </c>
      <c r="B9" s="23">
        <v>344.004094528042</v>
      </c>
      <c r="C9" s="23">
        <v>2299.0779857234102</v>
      </c>
      <c r="D9" s="23">
        <v>151.33676740510199</v>
      </c>
      <c r="E9" s="13">
        <f>VLOOKUP(A9,'[1]Reduction Assumptions'!$A$2:$G$21,3,FALSE)</f>
        <v>0.3</v>
      </c>
      <c r="F9" s="13">
        <f>VLOOKUP(A9,'[1]Reduction Assumptions'!$A$2:$G$21,4,FALSE)</f>
        <v>0.2</v>
      </c>
      <c r="G9" s="23">
        <f>C9*E9</f>
        <v>689.72339571702298</v>
      </c>
      <c r="H9" s="23">
        <f>D9*F9</f>
        <v>30.2673534810204</v>
      </c>
    </row>
    <row r="10" spans="1:8" x14ac:dyDescent="0.25">
      <c r="A10" s="13" t="s">
        <v>115</v>
      </c>
      <c r="B10" s="23">
        <v>1752.4148776729301</v>
      </c>
      <c r="C10" s="23">
        <v>9305.2367976507103</v>
      </c>
      <c r="D10" s="23">
        <v>790.99956368612197</v>
      </c>
      <c r="E10" s="13">
        <f>VLOOKUP(A10,'[1]Reduction Assumptions'!$A$2:$G$21,3,FALSE)</f>
        <v>0.17</v>
      </c>
      <c r="F10" s="13">
        <f>VLOOKUP(A10,'[1]Reduction Assumptions'!$A$2:$G$21,4,FALSE)</f>
        <v>0.11</v>
      </c>
      <c r="G10" s="23">
        <f>C10*E10</f>
        <v>1581.8902556006208</v>
      </c>
      <c r="H10" s="23">
        <f>D10*F10</f>
        <v>87.009952005473423</v>
      </c>
    </row>
    <row r="11" spans="1:8" x14ac:dyDescent="0.25">
      <c r="A11" s="13" t="s">
        <v>127</v>
      </c>
      <c r="B11" s="23">
        <v>22.054391460162002</v>
      </c>
      <c r="C11" s="23">
        <v>130.64734914361901</v>
      </c>
      <c r="D11" s="23">
        <v>11.877597711310401</v>
      </c>
      <c r="E11" s="13">
        <f>VLOOKUP(A11,'[1]Reduction Assumptions'!$A$2:$G$21,3,FALSE)</f>
        <v>0.25</v>
      </c>
      <c r="F11" s="13">
        <f>VLOOKUP(A11,'[1]Reduction Assumptions'!$A$2:$G$21,4,FALSE)</f>
        <v>0.32</v>
      </c>
      <c r="G11" s="23">
        <f>C11*E11</f>
        <v>32.661837285904753</v>
      </c>
      <c r="H11" s="23">
        <f>D11*F11</f>
        <v>3.8008312676193281</v>
      </c>
    </row>
    <row r="12" spans="1:8" s="40" customFormat="1" x14ac:dyDescent="0.25">
      <c r="A12" s="13" t="s">
        <v>120</v>
      </c>
      <c r="B12" s="23">
        <v>21.053262990039901</v>
      </c>
      <c r="C12" s="23">
        <v>124.214251641099</v>
      </c>
      <c r="D12" s="23">
        <v>11.284548962660001</v>
      </c>
      <c r="E12" s="13">
        <f>VLOOKUP(A12,'[1]Reduction Assumptions'!$A$2:$G$21,3,FALSE)</f>
        <v>0.25</v>
      </c>
      <c r="F12" s="13">
        <f>VLOOKUP(A12,'[1]Reduction Assumptions'!$A$2:$G$21,4,FALSE)</f>
        <v>0.32</v>
      </c>
      <c r="G12" s="23">
        <f>C12*E12</f>
        <v>31.053562910274749</v>
      </c>
      <c r="H12" s="23">
        <f>D12*F12</f>
        <v>3.6110556680512005</v>
      </c>
    </row>
    <row r="13" spans="1:8" x14ac:dyDescent="0.25">
      <c r="A13" s="13" t="s">
        <v>128</v>
      </c>
      <c r="B13" s="23">
        <v>52.6243198388377</v>
      </c>
      <c r="C13" s="23">
        <v>444.40817728391198</v>
      </c>
      <c r="D13" s="23">
        <v>28.039183223436201</v>
      </c>
      <c r="E13" s="13">
        <f>VLOOKUP(A13,'[1]Reduction Assumptions'!$A$2:$G$21,3,FALSE)</f>
        <v>0.25</v>
      </c>
      <c r="F13" s="13">
        <f>VLOOKUP(A13,'[1]Reduction Assumptions'!$A$2:$G$21,4,FALSE)</f>
        <v>0.32</v>
      </c>
      <c r="G13" s="23">
        <f>C13*E13</f>
        <v>111.102044320978</v>
      </c>
      <c r="H13" s="23">
        <f>D13*F13</f>
        <v>8.9725386314995852</v>
      </c>
    </row>
    <row r="14" spans="1:8" x14ac:dyDescent="0.25">
      <c r="A14" s="13" t="s">
        <v>123</v>
      </c>
      <c r="B14" s="23">
        <v>101.006829493316</v>
      </c>
      <c r="C14" s="23">
        <v>714.04945590797297</v>
      </c>
      <c r="D14" s="23">
        <v>55.6986373072777</v>
      </c>
      <c r="E14" s="13">
        <f>VLOOKUP(A14,'[1]Reduction Assumptions'!$A$2:$G$21,3,FALSE)</f>
        <v>0.3</v>
      </c>
      <c r="F14" s="13">
        <f>VLOOKUP(A14,'[1]Reduction Assumptions'!$A$2:$G$21,4,FALSE)</f>
        <v>0.3</v>
      </c>
      <c r="G14" s="23">
        <f>C14*E14</f>
        <v>214.21483677239189</v>
      </c>
      <c r="H14" s="23">
        <f>D14*F14</f>
        <v>16.709591192183311</v>
      </c>
    </row>
    <row r="15" spans="1:8" x14ac:dyDescent="0.25">
      <c r="A15" s="13" t="s">
        <v>122</v>
      </c>
      <c r="B15" s="23">
        <v>251.732070756441</v>
      </c>
      <c r="C15" s="23">
        <v>3407.6411802426001</v>
      </c>
      <c r="D15" s="23">
        <v>171.44890800003699</v>
      </c>
      <c r="E15" s="13">
        <f>VLOOKUP(A15,'[1]Reduction Assumptions'!$A$2:$G$21,3,FALSE)</f>
        <v>0.2</v>
      </c>
      <c r="F15" s="13">
        <f>VLOOKUP(A15,'[1]Reduction Assumptions'!$A$2:$G$21,4,FALSE)</f>
        <v>0.2</v>
      </c>
      <c r="G15" s="23">
        <f>C15*E15</f>
        <v>681.52823604852006</v>
      </c>
      <c r="H15" s="23">
        <f>D15*F15</f>
        <v>34.289781600007402</v>
      </c>
    </row>
    <row r="16" spans="1:8" x14ac:dyDescent="0.25">
      <c r="A16" s="13" t="s">
        <v>129</v>
      </c>
      <c r="B16" s="23">
        <v>6.3045002135499999</v>
      </c>
      <c r="C16" s="23">
        <v>85.583590399000002</v>
      </c>
      <c r="D16" s="23">
        <v>4.30597364585</v>
      </c>
      <c r="E16" s="13">
        <f>VLOOKUP(A16,'[1]Reduction Assumptions'!$A$2:$G$21,3,FALSE)</f>
        <v>0.2</v>
      </c>
      <c r="F16" s="13">
        <f>VLOOKUP(A16,'[1]Reduction Assumptions'!$A$2:$G$21,4,FALSE)</f>
        <v>0.2</v>
      </c>
      <c r="G16" s="23">
        <f>C16*E16</f>
        <v>17.116718079800002</v>
      </c>
      <c r="H16" s="23">
        <f>D16*F16</f>
        <v>0.86119472917000006</v>
      </c>
    </row>
    <row r="17" spans="1:8" x14ac:dyDescent="0.25">
      <c r="A17" s="13" t="s">
        <v>124</v>
      </c>
      <c r="B17" s="23">
        <v>11.470178811828999</v>
      </c>
      <c r="C17" s="23">
        <v>94.760861811360002</v>
      </c>
      <c r="D17" s="23">
        <v>8.8043852514079894</v>
      </c>
      <c r="E17" s="13">
        <f>VLOOKUP(A17,'[1]Reduction Assumptions'!$A$2:$G$21,3,FALSE)</f>
        <v>0.3</v>
      </c>
      <c r="F17" s="13">
        <f>VLOOKUP(A17,'[1]Reduction Assumptions'!$A$2:$G$21,4,FALSE)</f>
        <v>0.3</v>
      </c>
      <c r="G17" s="23">
        <f>C17*E17</f>
        <v>28.428258543407999</v>
      </c>
      <c r="H17" s="23">
        <f>D17*F17</f>
        <v>2.6413155754223969</v>
      </c>
    </row>
    <row r="18" spans="1:8" x14ac:dyDescent="0.25">
      <c r="A18" s="13" t="s">
        <v>134</v>
      </c>
      <c r="B18" s="23">
        <v>2.75696944765</v>
      </c>
      <c r="C18" s="23">
        <v>7.2260169222900004</v>
      </c>
      <c r="D18" s="23">
        <v>0.18471695299300001</v>
      </c>
      <c r="E18" s="13">
        <f>VLOOKUP(A18,'[1]Reduction Assumptions'!$A$2:$G$21,3,FALSE)</f>
        <v>0.25</v>
      </c>
      <c r="F18" s="13">
        <f>VLOOKUP(A18,'[1]Reduction Assumptions'!$A$2:$G$21,4,FALSE)</f>
        <v>0.32</v>
      </c>
      <c r="G18" s="23">
        <f>C18*E18</f>
        <v>1.8065042305725001</v>
      </c>
      <c r="H18" s="23">
        <f>D18*F18</f>
        <v>5.9109424957760004E-2</v>
      </c>
    </row>
    <row r="19" spans="1:8" x14ac:dyDescent="0.25">
      <c r="A19" s="13" t="s">
        <v>117</v>
      </c>
      <c r="B19" s="23">
        <v>436.655704802868</v>
      </c>
      <c r="C19" s="23">
        <v>3380.8347106431202</v>
      </c>
      <c r="D19" s="23">
        <v>297.53877872292799</v>
      </c>
      <c r="E19" s="13">
        <f>VLOOKUP(A19,'[1]Reduction Assumptions'!$A$2:$G$21,3,FALSE)</f>
        <v>0.25</v>
      </c>
      <c r="F19" s="13">
        <f>VLOOKUP(A19,'[1]Reduction Assumptions'!$A$2:$G$21,4,FALSE)</f>
        <v>0.32</v>
      </c>
      <c r="G19" s="23">
        <f>C19*E19</f>
        <v>845.20867766078004</v>
      </c>
      <c r="H19" s="23">
        <f>D19*F19</f>
        <v>95.21240919133696</v>
      </c>
    </row>
    <row r="20" spans="1:8" x14ac:dyDescent="0.25">
      <c r="A20" s="13" t="s">
        <v>135</v>
      </c>
      <c r="B20" s="23">
        <v>7.1354838968000003</v>
      </c>
      <c r="C20" s="23">
        <v>33.872142058100003</v>
      </c>
      <c r="D20" s="23">
        <v>3.0611225917299998</v>
      </c>
      <c r="E20" s="13">
        <f>VLOOKUP(A20,'[1]Reduction Assumptions'!$A$2:$G$21,3,FALSE)</f>
        <v>0.3</v>
      </c>
      <c r="F20" s="13">
        <f>VLOOKUP(A20,'[1]Reduction Assumptions'!$A$2:$G$21,4,FALSE)</f>
        <v>0.3</v>
      </c>
      <c r="G20" s="23">
        <f>C20*E20</f>
        <v>10.161642617430001</v>
      </c>
      <c r="H20" s="23">
        <f>D20*F20</f>
        <v>0.91833677751899989</v>
      </c>
    </row>
    <row r="21" spans="1:8" x14ac:dyDescent="0.25">
      <c r="A21" s="13" t="s">
        <v>136</v>
      </c>
      <c r="B21" s="23">
        <v>227.36401042588699</v>
      </c>
      <c r="C21" s="23">
        <v>1560.86318195271</v>
      </c>
      <c r="D21" s="23">
        <v>101.12387964608401</v>
      </c>
      <c r="E21" s="13">
        <f>VLOOKUP(A21,'[1]Reduction Assumptions'!$A$2:$G$21,3,FALSE)</f>
        <v>0.04</v>
      </c>
      <c r="F21" s="13">
        <f>VLOOKUP(A21,'[1]Reduction Assumptions'!$A$2:$G$21,4,FALSE)</f>
        <v>0.04</v>
      </c>
      <c r="G21" s="23">
        <f>C21*E21</f>
        <v>62.434527278108398</v>
      </c>
      <c r="H21" s="23">
        <f>D21*F21</f>
        <v>4.0449551858433601</v>
      </c>
    </row>
    <row r="22" spans="1:8" x14ac:dyDescent="0.25">
      <c r="B22" s="38">
        <f>ROUND(SUM(B2:B21),1)</f>
        <v>4568.3</v>
      </c>
      <c r="C22" s="18">
        <f>ROUND(SUM(C2:C21),1)</f>
        <v>29716.400000000001</v>
      </c>
      <c r="D22" s="18">
        <f>ROUND(SUM(D2:D21),1)</f>
        <v>2322.1</v>
      </c>
      <c r="G22" s="18">
        <f>ROUND(SUM(G2:G21),1)</f>
        <v>5844.1</v>
      </c>
      <c r="H22" s="18">
        <f>ROUND(SUM(H2:H21),1)</f>
        <v>450.2</v>
      </c>
    </row>
    <row r="23" spans="1:8" x14ac:dyDescent="0.25">
      <c r="B23" s="41"/>
    </row>
    <row r="24" spans="1:8" x14ac:dyDescent="0.25">
      <c r="B24" s="38"/>
    </row>
    <row r="25" spans="1:8" x14ac:dyDescent="0.25">
      <c r="F25" s="42"/>
    </row>
    <row r="26" spans="1:8" x14ac:dyDescent="0.25">
      <c r="F26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L5" sqref="L5"/>
    </sheetView>
  </sheetViews>
  <sheetFormatPr defaultRowHeight="15" x14ac:dyDescent="0.25"/>
  <cols>
    <col min="1" max="1" width="7.28515625" bestFit="1" customWidth="1"/>
    <col min="2" max="2" width="15.7109375" customWidth="1"/>
    <col min="3" max="3" width="27.85546875" customWidth="1"/>
    <col min="4" max="4" width="10.7109375" customWidth="1"/>
    <col min="5" max="5" width="9.140625" bestFit="1" customWidth="1"/>
    <col min="6" max="6" width="7" bestFit="1" customWidth="1"/>
    <col min="7" max="7" width="11.7109375" customWidth="1"/>
    <col min="8" max="8" width="12.42578125" style="30" customWidth="1"/>
    <col min="10" max="10" width="11.5703125" customWidth="1"/>
    <col min="11" max="11" width="12.28515625" style="30" customWidth="1"/>
  </cols>
  <sheetData>
    <row r="1" spans="1:12" ht="38.25" x14ac:dyDescent="0.25">
      <c r="A1" s="25" t="s">
        <v>83</v>
      </c>
      <c r="B1" s="1" t="s">
        <v>4</v>
      </c>
      <c r="C1" s="1" t="s">
        <v>87</v>
      </c>
      <c r="D1" s="1" t="s">
        <v>91</v>
      </c>
      <c r="E1" s="1" t="s">
        <v>94</v>
      </c>
      <c r="F1" s="2" t="s">
        <v>97</v>
      </c>
      <c r="G1" s="2" t="s">
        <v>98</v>
      </c>
      <c r="H1" s="26" t="s">
        <v>99</v>
      </c>
      <c r="I1" s="3" t="s">
        <v>5</v>
      </c>
      <c r="J1" s="2" t="s">
        <v>100</v>
      </c>
      <c r="K1" s="26" t="s">
        <v>101</v>
      </c>
      <c r="L1" s="3" t="s">
        <v>6</v>
      </c>
    </row>
    <row r="2" spans="1:12" ht="25.5" x14ac:dyDescent="0.25">
      <c r="A2" s="33" t="s">
        <v>84</v>
      </c>
      <c r="B2" s="4" t="s">
        <v>7</v>
      </c>
      <c r="C2" s="4" t="s">
        <v>88</v>
      </c>
      <c r="D2" s="4" t="s">
        <v>92</v>
      </c>
      <c r="E2" s="4" t="s">
        <v>95</v>
      </c>
      <c r="F2" s="8">
        <f>ROUND('LU Changes_FDACS Info-rev'!H3,1)</f>
        <v>1171</v>
      </c>
      <c r="G2" s="8">
        <f>ROUND('LU Changes_FDACS Info-rev'!I3,1)</f>
        <v>7083.6</v>
      </c>
      <c r="H2" s="27">
        <v>1</v>
      </c>
      <c r="I2" s="5">
        <f>ROUND(G2*H2,1)</f>
        <v>7083.6</v>
      </c>
      <c r="J2" s="5">
        <f>ROUND('LU Changes_FDACS Info-rev'!J3,1)</f>
        <v>490.8</v>
      </c>
      <c r="K2" s="31">
        <v>1</v>
      </c>
      <c r="L2" s="5">
        <f>ROUND(J2*K2,1)</f>
        <v>490.8</v>
      </c>
    </row>
    <row r="3" spans="1:12" ht="25.5" x14ac:dyDescent="0.25">
      <c r="A3" s="33" t="s">
        <v>85</v>
      </c>
      <c r="B3" s="4" t="s">
        <v>11</v>
      </c>
      <c r="C3" s="4" t="s">
        <v>89</v>
      </c>
      <c r="D3" s="4" t="s">
        <v>93</v>
      </c>
      <c r="E3" s="4" t="s">
        <v>95</v>
      </c>
      <c r="F3" s="19">
        <f>'Current Enrollment'!C30</f>
        <v>768.3</v>
      </c>
      <c r="G3" s="19">
        <f>'Current Enrollment'!D30</f>
        <v>6537.9</v>
      </c>
      <c r="H3" s="28" t="s">
        <v>130</v>
      </c>
      <c r="I3" s="5">
        <f>'Current Enrollment'!H30</f>
        <v>1326.8</v>
      </c>
      <c r="J3" s="5">
        <f>'Current Enrollment'!E30</f>
        <v>493.2</v>
      </c>
      <c r="K3" s="31" t="s">
        <v>130</v>
      </c>
      <c r="L3" s="5">
        <f>'Current Enrollment'!I30</f>
        <v>100.7</v>
      </c>
    </row>
    <row r="4" spans="1:12" ht="38.25" x14ac:dyDescent="0.25">
      <c r="A4" s="33" t="s">
        <v>86</v>
      </c>
      <c r="B4" s="4" t="s">
        <v>12</v>
      </c>
      <c r="C4" s="4" t="s">
        <v>90</v>
      </c>
      <c r="D4" s="4" t="s">
        <v>93</v>
      </c>
      <c r="E4" s="4" t="s">
        <v>96</v>
      </c>
      <c r="F4" s="19">
        <f>'100% Enrollment'!B22-F3</f>
        <v>3800</v>
      </c>
      <c r="G4" s="19">
        <f>'100% Enrollment'!C22-G3</f>
        <v>23178.5</v>
      </c>
      <c r="H4" s="28" t="s">
        <v>130</v>
      </c>
      <c r="I4" s="5">
        <f>'100% Enrollment'!G22-I3</f>
        <v>4517.3</v>
      </c>
      <c r="J4" s="5">
        <f>'100% Enrollment'!D22-J3</f>
        <v>1828.8999999999999</v>
      </c>
      <c r="K4" s="31" t="s">
        <v>130</v>
      </c>
      <c r="L4" s="5">
        <f>'100% Enrollment'!H22-L3</f>
        <v>349.5</v>
      </c>
    </row>
    <row r="5" spans="1:12" x14ac:dyDescent="0.25">
      <c r="F5" s="34"/>
    </row>
    <row r="6" spans="1:12" x14ac:dyDescent="0.25">
      <c r="G6" s="7" t="s">
        <v>8</v>
      </c>
      <c r="H6" s="29"/>
      <c r="I6" s="6">
        <f>SUM(I2:I4)</f>
        <v>12927.7</v>
      </c>
      <c r="J6" s="6"/>
      <c r="K6" s="32"/>
      <c r="L6" s="6">
        <f>SUM(L2:L4)</f>
        <v>941</v>
      </c>
    </row>
    <row r="7" spans="1:12" x14ac:dyDescent="0.25">
      <c r="G7" s="7" t="s">
        <v>9</v>
      </c>
      <c r="H7" s="29"/>
      <c r="I7" s="6">
        <v>7427.5</v>
      </c>
      <c r="J7" s="6"/>
      <c r="K7" s="32"/>
      <c r="L7" s="6">
        <v>1559.8</v>
      </c>
    </row>
    <row r="8" spans="1:12" x14ac:dyDescent="0.25">
      <c r="G8" s="7" t="s">
        <v>10</v>
      </c>
      <c r="H8" s="29"/>
      <c r="I8" s="6">
        <f>I7-I6</f>
        <v>-5500.2000000000007</v>
      </c>
      <c r="J8" s="6" t="s">
        <v>102</v>
      </c>
      <c r="K8" s="32"/>
      <c r="L8" s="6">
        <f>L7-L6</f>
        <v>618.79999999999995</v>
      </c>
    </row>
    <row r="13" spans="1:12" x14ac:dyDescent="0.25">
      <c r="F13" s="3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LU Changes_FDACS Info-rev</vt:lpstr>
      <vt:lpstr>Current Enrollment</vt:lpstr>
      <vt:lpstr>100% Enrollment</vt:lpstr>
      <vt:lpstr>Project Credit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Frick, Marcy</dc:creator>
  <cp:lastModifiedBy>Frick, Marcy</cp:lastModifiedBy>
  <dcterms:created xsi:type="dcterms:W3CDTF">2017-02-15T16:40:18Z</dcterms:created>
  <dcterms:modified xsi:type="dcterms:W3CDTF">2017-09-07T18:14:49Z</dcterms:modified>
</cp:coreProperties>
</file>