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0" yWindow="0" windowWidth="24000" windowHeight="8985" activeTab="1"/>
  </bookViews>
  <sheets>
    <sheet name="Research" sheetId="16" r:id="rId1"/>
    <sheet name="Project Credit" sheetId="15" r:id="rId2"/>
    <sheet name="Lake Killarney sed inactivation" sheetId="17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15" l="1"/>
  <c r="M10" i="15"/>
  <c r="P2" i="15" l="1"/>
  <c r="M2" i="15"/>
  <c r="C8" i="17" l="1"/>
  <c r="P6" i="15" l="1"/>
  <c r="P5" i="15"/>
  <c r="P4" i="15"/>
  <c r="M6" i="15"/>
  <c r="M5" i="15"/>
  <c r="M4" i="15"/>
  <c r="N7" i="15" l="1"/>
  <c r="P7" i="15" s="1"/>
  <c r="K7" i="15"/>
  <c r="M7" i="15" s="1"/>
  <c r="V8" i="17"/>
  <c r="U8" i="17"/>
  <c r="X4" i="17"/>
  <c r="X5" i="17"/>
  <c r="X6" i="17"/>
  <c r="X7" i="17"/>
  <c r="X3" i="17"/>
  <c r="W4" i="17"/>
  <c r="W5" i="17"/>
  <c r="W6" i="17"/>
  <c r="W7" i="17"/>
  <c r="W3" i="17"/>
  <c r="V4" i="17"/>
  <c r="V5" i="17"/>
  <c r="V6" i="17"/>
  <c r="V7" i="17"/>
  <c r="V3" i="17"/>
  <c r="U4" i="17"/>
  <c r="U5" i="17"/>
  <c r="U6" i="17"/>
  <c r="U7" i="17"/>
  <c r="U3" i="17"/>
  <c r="Q4" i="17"/>
  <c r="Q5" i="17"/>
  <c r="Q6" i="17"/>
  <c r="Q7" i="17"/>
  <c r="Q3" i="17"/>
  <c r="P4" i="17"/>
  <c r="P5" i="17"/>
  <c r="P6" i="17"/>
  <c r="P7" i="17"/>
  <c r="P3" i="17"/>
  <c r="O4" i="17"/>
  <c r="O5" i="17"/>
  <c r="O6" i="17"/>
  <c r="O7" i="17"/>
  <c r="N4" i="17"/>
  <c r="N5" i="17"/>
  <c r="N6" i="17"/>
  <c r="N7" i="17"/>
  <c r="K4" i="17"/>
  <c r="K5" i="17"/>
  <c r="K6" i="17"/>
  <c r="K7" i="17"/>
  <c r="J4" i="17"/>
  <c r="J5" i="17"/>
  <c r="J6" i="17"/>
  <c r="J7" i="17"/>
  <c r="O3" i="17"/>
  <c r="N3" i="17"/>
  <c r="K3" i="17"/>
  <c r="J3" i="17"/>
  <c r="P3" i="15" l="1"/>
  <c r="P12" i="15" s="1"/>
  <c r="M3" i="15"/>
  <c r="M12" i="15"/>
  <c r="G4" i="15" l="1"/>
  <c r="G6" i="15"/>
  <c r="F6" i="15"/>
</calcChain>
</file>

<file path=xl/sharedStrings.xml><?xml version="1.0" encoding="utf-8"?>
<sst xmlns="http://schemas.openxmlformats.org/spreadsheetml/2006/main" count="168" uniqueCount="118">
  <si>
    <t>Project Number</t>
  </si>
  <si>
    <t>Project Name</t>
  </si>
  <si>
    <t>Project Description</t>
  </si>
  <si>
    <r>
      <t xml:space="preserve">Project Status </t>
    </r>
    <r>
      <rPr>
        <sz val="10"/>
        <rFont val="Times New Roman"/>
        <family val="1"/>
      </rPr>
      <t xml:space="preserve"> </t>
    </r>
  </si>
  <si>
    <t>Start Date of Project</t>
  </si>
  <si>
    <t>Completion Date of Project</t>
  </si>
  <si>
    <t xml:space="preserve">Project Footprint </t>
  </si>
  <si>
    <t>Treated Acres</t>
  </si>
  <si>
    <t>Project Cost</t>
  </si>
  <si>
    <t>Annual O&amp;M Cost</t>
  </si>
  <si>
    <t>DEP Contract Agreement Number</t>
  </si>
  <si>
    <t>Funding Source(s)</t>
  </si>
  <si>
    <t xml:space="preserve">                                       Lead Entity</t>
  </si>
  <si>
    <t>Location</t>
  </si>
  <si>
    <t>Latitude</t>
  </si>
  <si>
    <t>Longitude</t>
  </si>
  <si>
    <t>Comments</t>
  </si>
  <si>
    <t xml:space="preserve">Attachments </t>
  </si>
  <si>
    <t>Started</t>
  </si>
  <si>
    <t>Ongoing</t>
  </si>
  <si>
    <t>Alum injection</t>
  </si>
  <si>
    <t xml:space="preserve">Project Name </t>
  </si>
  <si>
    <t>Start Date</t>
  </si>
  <si>
    <t>Completion Date</t>
  </si>
  <si>
    <t>Cost</t>
  </si>
  <si>
    <t>Cost Annual O&amp;M</t>
  </si>
  <si>
    <t>Acres Treated</t>
  </si>
  <si>
    <t>Project Type</t>
  </si>
  <si>
    <t>Status</t>
  </si>
  <si>
    <t>Street Sweeping</t>
  </si>
  <si>
    <t>-</t>
  </si>
  <si>
    <t>Education Efforts</t>
  </si>
  <si>
    <t>Education</t>
  </si>
  <si>
    <t>Planned</t>
  </si>
  <si>
    <t>OC-04</t>
  </si>
  <si>
    <t>OC-05</t>
  </si>
  <si>
    <t>OC-08</t>
  </si>
  <si>
    <t>Lake Burkett Inlet Baskets Phase I</t>
  </si>
  <si>
    <t>OC-09</t>
  </si>
  <si>
    <t>Lake Burkett Inlet Baskets Phase II</t>
  </si>
  <si>
    <t>OC-10</t>
  </si>
  <si>
    <t>Lake Killarney Inlet Baskets</t>
  </si>
  <si>
    <t>Lake Burkett Hydrologic and Nutrient Pollutant Assessment</t>
  </si>
  <si>
    <t>Lake Martha Hydrologic and Nutrient Pollutant Assessment</t>
  </si>
  <si>
    <t>Assessment characterizes sources and their relative contribution to the nutrient pollutant budget.  Data and information in the report are used to produce a ranked list of BMPs intended to improve water quality.</t>
  </si>
  <si>
    <t>NA</t>
  </si>
  <si>
    <t>CIP dollars provided by the Orange County Board of County Commissioners.</t>
  </si>
  <si>
    <t>Available upon project completion.</t>
  </si>
  <si>
    <t>Data and information from the assessment can be used by stakeholders to inform the TMDL, provide allocation information within the watershed, and identify potential BMP effectiveness.</t>
  </si>
  <si>
    <t>Lake Martha, WBID 3009B, HUC 03080101</t>
  </si>
  <si>
    <t>Lake Killarney Sediment Inactivation</t>
  </si>
  <si>
    <t>none</t>
  </si>
  <si>
    <t>Orange County Environmental Protection Division</t>
  </si>
  <si>
    <t>Surface treatments with alum bind nutrients to the sediments</t>
  </si>
  <si>
    <t>Inlet basket</t>
  </si>
  <si>
    <t>OC-11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</si>
  <si>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</si>
  <si>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</si>
  <si>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</si>
  <si>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</si>
  <si>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</si>
  <si>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</si>
  <si>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Total</t>
  </si>
  <si>
    <t>Total Required Reductions</t>
  </si>
  <si>
    <t>Remaining Reductions</t>
  </si>
  <si>
    <t>FYN, ordinances (landscaping, irrigation, fertilizer, pet waste), PSAs, pamphlets, presentations, website, illicit discharge program</t>
  </si>
  <si>
    <t>(credit)</t>
  </si>
  <si>
    <t>N/A</t>
  </si>
  <si>
    <t>comb_sws</t>
  </si>
  <si>
    <t>lc_class_t</t>
  </si>
  <si>
    <t>area</t>
  </si>
  <si>
    <t>FID2</t>
  </si>
  <si>
    <t>sws</t>
  </si>
  <si>
    <t>landuse</t>
  </si>
  <si>
    <t>landname</t>
  </si>
  <si>
    <t>TN_B</t>
  </si>
  <si>
    <t>TP_B</t>
  </si>
  <si>
    <t>TN_B_load</t>
  </si>
  <si>
    <t>TP_B_load</t>
  </si>
  <si>
    <t>TN_deliver</t>
  </si>
  <si>
    <t>TP_deliver</t>
  </si>
  <si>
    <t>TN_A</t>
  </si>
  <si>
    <t>TP_A</t>
  </si>
  <si>
    <t>TN_A_load</t>
  </si>
  <si>
    <t>TP_A_load</t>
  </si>
  <si>
    <t>Area_AC_</t>
  </si>
  <si>
    <t>TNlandtoLa</t>
  </si>
  <si>
    <t>TPlandtoLa</t>
  </si>
  <si>
    <t>TN_load_to</t>
  </si>
  <si>
    <t>TP_load_to</t>
  </si>
  <si>
    <t>TN_cummula</t>
  </si>
  <si>
    <t>TP_cummula</t>
  </si>
  <si>
    <t>MDR</t>
  </si>
  <si>
    <t>HDR</t>
  </si>
  <si>
    <t>IND</t>
  </si>
  <si>
    <t>RAN</t>
  </si>
  <si>
    <t>WAT</t>
  </si>
  <si>
    <t>lb/ac/yr before atten</t>
  </si>
  <si>
    <t>C*H (lb/yr)</t>
  </si>
  <si>
    <t>C*I (lb/yr)</t>
  </si>
  <si>
    <t>delivery ratio in watershed</t>
  </si>
  <si>
    <t>H*L (lb/ac/yr after atten)</t>
  </si>
  <si>
    <t>I*M (lb/ac/yr after atten)</t>
  </si>
  <si>
    <t>C*N</t>
  </si>
  <si>
    <t>C*O</t>
  </si>
  <si>
    <t>lb/ac/yr to Jesup</t>
  </si>
  <si>
    <t>R*S (lb/yr to Jesup)</t>
  </si>
  <si>
    <t>R*T (lb/yr to Jesup)</t>
  </si>
  <si>
    <t>U/J</t>
  </si>
  <si>
    <t>V/K</t>
  </si>
  <si>
    <t>Curb inlet basket installation, operation, and maintenance - 6,000 lbs/yr collected</t>
  </si>
  <si>
    <t>Curb inlet basket installation, operation, and maintenance - 9,500 lbs/yr collected</t>
  </si>
  <si>
    <t>Street sweeping for a total of 971.93 curb miles per year - 113,000 lbs/yr of material collected</t>
  </si>
  <si>
    <t>OC-12</t>
  </si>
  <si>
    <t>Credits for Missing BMPs</t>
  </si>
  <si>
    <t>BMPs missing from the model</t>
  </si>
  <si>
    <t>Various</t>
  </si>
  <si>
    <t>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</si>
</sst>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#,##0.0"/>
    <numFmt numFmtId="165" formatCode="0.0%"/>
    <numFmt numFmtId="166" formatCode="0.00000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DE2ED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44" fontId="4" fillId="3" borderId="1" xfId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5" fillId="0" borderId="1" xfId="1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/>
    </xf>
    <xf numFmtId="6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6" fontId="3" fillId="0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16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5" fillId="0" borderId="0" xfId="0" applyFont="1"/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0" borderId="0" xfId="0" applyNumberFormat="1" applyFont="1"/>
    <xf numFmtId="1" fontId="0" fillId="0" borderId="0" xfId="0" applyNumberFormat="1"/>
    <xf numFmtId="166" fontId="0" fillId="0" borderId="0" xfId="0" applyNumberFormat="1"/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Border="1" applyAlignment="1">
      <alignment horizontal="center" vertical="center"/>
    </xf>
    <xf numFmtId="14" fontId="2" fillId="0" borderId="0" xfId="0" applyNumberFormat="1" applyFont="1" applyBorder="1" applyAlignment="1">
      <alignment vertical="center"/>
    </xf>
    <xf numFmtId="6" fontId="3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>
      <selection activeCell="B3" sqref="B3"/>
    </sheetView>
  </sheetViews>
  <sheetFormatPr defaultRowHeight="12.75" x14ac:dyDescent="0.2"/>
  <cols>
    <col min="1" max="1" width="14.7109375" style="17" bestFit="1" customWidth="1"/>
    <col min="2" max="2" width="28.28515625" style="17" customWidth="1"/>
    <col min="3" max="4" width="7.7109375" style="17" bestFit="1" customWidth="1"/>
    <col min="5" max="6" width="9" style="17" bestFit="1" customWidth="1"/>
    <col min="7" max="7" width="8.42578125" style="17" bestFit="1" customWidth="1"/>
    <col min="8" max="8" width="7.85546875" style="17" bestFit="1" customWidth="1"/>
    <col min="9" max="9" width="7.5703125" style="17" bestFit="1" customWidth="1"/>
    <col min="10" max="10" width="9.140625" style="17"/>
    <col min="11" max="11" width="26.42578125" style="17" bestFit="1" customWidth="1"/>
    <col min="12" max="12" width="15.85546875" style="17" bestFit="1" customWidth="1"/>
    <col min="13" max="13" width="17.7109375" style="17" bestFit="1" customWidth="1"/>
    <col min="14" max="14" width="8.85546875" style="17" bestFit="1" customWidth="1"/>
    <col min="15" max="15" width="10.5703125" style="17" bestFit="1" customWidth="1"/>
    <col min="16" max="16" width="23.140625" style="17" customWidth="1"/>
    <col min="17" max="17" width="18.7109375" style="17" bestFit="1" customWidth="1"/>
    <col min="18" max="16384" width="9.140625" style="17"/>
  </cols>
  <sheetData>
    <row r="1" spans="1:17" s="1" customFormat="1" ht="51" x14ac:dyDescent="0.25">
      <c r="A1" s="16" t="s">
        <v>1</v>
      </c>
      <c r="B1" s="16" t="s">
        <v>2</v>
      </c>
      <c r="C1" s="16" t="s">
        <v>3</v>
      </c>
      <c r="D1" s="16" t="s">
        <v>4</v>
      </c>
      <c r="E1" s="16" t="s">
        <v>5</v>
      </c>
      <c r="F1" s="16" t="s">
        <v>6</v>
      </c>
      <c r="G1" s="16" t="s">
        <v>7</v>
      </c>
      <c r="H1" s="16" t="s">
        <v>8</v>
      </c>
      <c r="I1" s="16" t="s">
        <v>9</v>
      </c>
      <c r="J1" s="16" t="s">
        <v>10</v>
      </c>
      <c r="K1" s="16" t="s">
        <v>11</v>
      </c>
      <c r="L1" s="16" t="s">
        <v>12</v>
      </c>
      <c r="M1" s="16" t="s">
        <v>13</v>
      </c>
      <c r="N1" s="16" t="s">
        <v>14</v>
      </c>
      <c r="O1" s="16" t="s">
        <v>15</v>
      </c>
      <c r="P1" s="16" t="s">
        <v>16</v>
      </c>
      <c r="Q1" s="16" t="s">
        <v>17</v>
      </c>
    </row>
    <row r="2" spans="1:17" s="15" customFormat="1" ht="102" x14ac:dyDescent="0.25">
      <c r="A2" s="14" t="s">
        <v>42</v>
      </c>
      <c r="B2" s="14" t="s">
        <v>44</v>
      </c>
      <c r="C2" s="18" t="s">
        <v>18</v>
      </c>
      <c r="D2" s="19">
        <v>42465</v>
      </c>
      <c r="E2" s="19">
        <v>43023</v>
      </c>
      <c r="F2" s="14">
        <v>700</v>
      </c>
      <c r="G2" s="14" t="s">
        <v>45</v>
      </c>
      <c r="H2" s="20">
        <v>181839.16</v>
      </c>
      <c r="I2" s="20" t="s">
        <v>45</v>
      </c>
      <c r="J2" s="20" t="s">
        <v>45</v>
      </c>
      <c r="K2" s="14" t="s">
        <v>46</v>
      </c>
      <c r="L2" s="14" t="s">
        <v>52</v>
      </c>
      <c r="M2" s="14" t="s">
        <v>49</v>
      </c>
      <c r="N2" s="14">
        <v>28.609805000000001</v>
      </c>
      <c r="O2" s="14">
        <v>-81.267865</v>
      </c>
      <c r="P2" s="21" t="s">
        <v>48</v>
      </c>
      <c r="Q2" s="21" t="s">
        <v>47</v>
      </c>
    </row>
    <row r="3" spans="1:17" s="15" customFormat="1" ht="102" x14ac:dyDescent="0.25">
      <c r="A3" s="14" t="s">
        <v>43</v>
      </c>
      <c r="B3" s="14" t="s">
        <v>44</v>
      </c>
      <c r="C3" s="18" t="s">
        <v>18</v>
      </c>
      <c r="D3" s="19">
        <v>42465</v>
      </c>
      <c r="E3" s="19">
        <v>43023</v>
      </c>
      <c r="F3" s="14">
        <v>700</v>
      </c>
      <c r="G3" s="14" t="s">
        <v>45</v>
      </c>
      <c r="H3" s="20">
        <v>176443.75</v>
      </c>
      <c r="I3" s="20" t="s">
        <v>45</v>
      </c>
      <c r="J3" s="20" t="s">
        <v>45</v>
      </c>
      <c r="K3" s="14" t="s">
        <v>46</v>
      </c>
      <c r="L3" s="14" t="s">
        <v>52</v>
      </c>
      <c r="M3" s="14" t="s">
        <v>49</v>
      </c>
      <c r="N3" s="14">
        <v>28.607081000000001</v>
      </c>
      <c r="O3" s="14">
        <v>-81.271968000000001</v>
      </c>
      <c r="P3" s="21" t="s">
        <v>48</v>
      </c>
      <c r="Q3" s="21" t="s">
        <v>47</v>
      </c>
    </row>
  </sheetData>
  <dataValidations count="1">
    <dataValidation type="list" allowBlank="1" showInputMessage="1" showErrorMessage="1" sqref="C2:C3">
      <formula1>$C$28:$C$32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D1" workbookViewId="0">
      <selection activeCell="G16" sqref="G16"/>
    </sheetView>
  </sheetViews>
  <sheetFormatPr defaultRowHeight="12.75" x14ac:dyDescent="0.2"/>
  <cols>
    <col min="1" max="1" width="7.28515625" style="32" bestFit="1" customWidth="1"/>
    <col min="2" max="2" width="12.7109375" style="32" customWidth="1"/>
    <col min="3" max="3" width="20.7109375" style="32" customWidth="1"/>
    <col min="4" max="10" width="12.7109375" style="32" customWidth="1"/>
    <col min="11" max="11" width="11.85546875" style="28" customWidth="1"/>
    <col min="12" max="12" width="12.140625" style="35" customWidth="1"/>
    <col min="13" max="13" width="9.140625" style="28"/>
    <col min="14" max="14" width="12.85546875" style="28" customWidth="1"/>
    <col min="15" max="15" width="11.28515625" style="35" customWidth="1"/>
    <col min="16" max="16" width="9.140625" style="28"/>
    <col min="17" max="16384" width="9.140625" style="32"/>
  </cols>
  <sheetData>
    <row r="1" spans="1:16" ht="38.25" x14ac:dyDescent="0.2">
      <c r="A1" s="3" t="s">
        <v>0</v>
      </c>
      <c r="B1" s="3" t="s">
        <v>21</v>
      </c>
      <c r="C1" s="3" t="s">
        <v>2</v>
      </c>
      <c r="D1" s="3" t="s">
        <v>22</v>
      </c>
      <c r="E1" s="3" t="s">
        <v>23</v>
      </c>
      <c r="F1" s="4" t="s">
        <v>24</v>
      </c>
      <c r="G1" s="4" t="s">
        <v>25</v>
      </c>
      <c r="H1" s="5" t="s">
        <v>26</v>
      </c>
      <c r="I1" s="3" t="s">
        <v>27</v>
      </c>
      <c r="J1" s="3" t="s">
        <v>28</v>
      </c>
      <c r="K1" s="25" t="s">
        <v>56</v>
      </c>
      <c r="L1" s="26" t="s">
        <v>57</v>
      </c>
      <c r="M1" s="25" t="s">
        <v>58</v>
      </c>
      <c r="N1" s="25" t="s">
        <v>59</v>
      </c>
      <c r="O1" s="26" t="s">
        <v>60</v>
      </c>
      <c r="P1" s="25" t="s">
        <v>61</v>
      </c>
    </row>
    <row r="2" spans="1:16" s="10" customFormat="1" ht="51" x14ac:dyDescent="0.2">
      <c r="A2" s="6" t="s">
        <v>34</v>
      </c>
      <c r="B2" s="6" t="s">
        <v>29</v>
      </c>
      <c r="C2" s="7" t="s">
        <v>112</v>
      </c>
      <c r="D2" s="8" t="s">
        <v>30</v>
      </c>
      <c r="E2" s="8" t="s">
        <v>30</v>
      </c>
      <c r="F2" s="9">
        <v>0</v>
      </c>
      <c r="G2" s="9">
        <v>0</v>
      </c>
      <c r="H2" s="13">
        <v>0</v>
      </c>
      <c r="I2" s="6" t="s">
        <v>29</v>
      </c>
      <c r="J2" s="8" t="s">
        <v>19</v>
      </c>
      <c r="K2" s="30" t="s">
        <v>67</v>
      </c>
      <c r="L2" s="31" t="s">
        <v>67</v>
      </c>
      <c r="M2" s="30">
        <f>ROUND(64*0.091,1)</f>
        <v>5.8</v>
      </c>
      <c r="N2" s="30" t="s">
        <v>67</v>
      </c>
      <c r="O2" s="31" t="s">
        <v>67</v>
      </c>
      <c r="P2" s="30">
        <f>ROUND(41*0.079,1)</f>
        <v>3.2</v>
      </c>
    </row>
    <row r="3" spans="1:16" s="10" customFormat="1" ht="76.5" x14ac:dyDescent="0.2">
      <c r="A3" s="6" t="s">
        <v>35</v>
      </c>
      <c r="B3" s="6" t="s">
        <v>31</v>
      </c>
      <c r="C3" s="7" t="s">
        <v>65</v>
      </c>
      <c r="D3" s="8" t="s">
        <v>30</v>
      </c>
      <c r="E3" s="8" t="s">
        <v>30</v>
      </c>
      <c r="F3" s="9">
        <v>0</v>
      </c>
      <c r="G3" s="9">
        <v>0</v>
      </c>
      <c r="H3" s="13">
        <v>0</v>
      </c>
      <c r="I3" s="11" t="s">
        <v>32</v>
      </c>
      <c r="J3" s="11" t="s">
        <v>19</v>
      </c>
      <c r="K3" s="30">
        <v>3647.6</v>
      </c>
      <c r="L3" s="31">
        <v>0.06</v>
      </c>
      <c r="M3" s="30">
        <f>ROUND(K3*L3,1)</f>
        <v>218.9</v>
      </c>
      <c r="N3" s="30">
        <v>125.6</v>
      </c>
      <c r="O3" s="31">
        <v>0.06</v>
      </c>
      <c r="P3" s="30">
        <f>ROUND(N3*O3,1)</f>
        <v>7.5</v>
      </c>
    </row>
    <row r="4" spans="1:16" s="10" customFormat="1" ht="51" x14ac:dyDescent="0.2">
      <c r="A4" s="8" t="s">
        <v>36</v>
      </c>
      <c r="B4" s="8" t="s">
        <v>37</v>
      </c>
      <c r="C4" s="7" t="s">
        <v>111</v>
      </c>
      <c r="D4" s="8">
        <v>2013</v>
      </c>
      <c r="E4" s="8">
        <v>2014</v>
      </c>
      <c r="F4" s="9">
        <v>41600</v>
      </c>
      <c r="G4" s="9">
        <f>12*390</f>
        <v>4680</v>
      </c>
      <c r="H4" s="13">
        <v>130</v>
      </c>
      <c r="I4" s="8" t="s">
        <v>54</v>
      </c>
      <c r="J4" s="8" t="s">
        <v>19</v>
      </c>
      <c r="K4" s="30" t="s">
        <v>67</v>
      </c>
      <c r="L4" s="31" t="s">
        <v>67</v>
      </c>
      <c r="M4" s="30">
        <f>ROUND(6*0.091,1)</f>
        <v>0.5</v>
      </c>
      <c r="N4" s="30" t="s">
        <v>67</v>
      </c>
      <c r="O4" s="31" t="s">
        <v>67</v>
      </c>
      <c r="P4" s="30">
        <f>ROUND(4*0.079,1)</f>
        <v>0.3</v>
      </c>
    </row>
    <row r="5" spans="1:16" s="10" customFormat="1" ht="51" x14ac:dyDescent="0.2">
      <c r="A5" s="8" t="s">
        <v>38</v>
      </c>
      <c r="B5" s="12" t="s">
        <v>39</v>
      </c>
      <c r="C5" s="7" t="s">
        <v>111</v>
      </c>
      <c r="D5" s="8" t="s">
        <v>30</v>
      </c>
      <c r="E5" s="8" t="s">
        <v>30</v>
      </c>
      <c r="F5" s="9">
        <v>0</v>
      </c>
      <c r="G5" s="9">
        <v>0</v>
      </c>
      <c r="H5" s="13">
        <v>0</v>
      </c>
      <c r="I5" s="8" t="s">
        <v>54</v>
      </c>
      <c r="J5" s="8" t="s">
        <v>33</v>
      </c>
      <c r="K5" s="30" t="s">
        <v>67</v>
      </c>
      <c r="L5" s="31" t="s">
        <v>67</v>
      </c>
      <c r="M5" s="30">
        <f>ROUND(6*0.091,1)</f>
        <v>0.5</v>
      </c>
      <c r="N5" s="30" t="s">
        <v>67</v>
      </c>
      <c r="O5" s="31" t="s">
        <v>67</v>
      </c>
      <c r="P5" s="30">
        <f t="shared" ref="P5" si="0">ROUND(4*0.079,1)</f>
        <v>0.3</v>
      </c>
    </row>
    <row r="6" spans="1:16" s="10" customFormat="1" ht="51" x14ac:dyDescent="0.2">
      <c r="A6" s="8" t="s">
        <v>40</v>
      </c>
      <c r="B6" s="12" t="s">
        <v>41</v>
      </c>
      <c r="C6" s="7" t="s">
        <v>110</v>
      </c>
      <c r="D6" s="8">
        <v>2011</v>
      </c>
      <c r="E6" s="8">
        <v>2016</v>
      </c>
      <c r="F6" s="9">
        <f>35*1100</f>
        <v>38500</v>
      </c>
      <c r="G6" s="9">
        <f>12*330</f>
        <v>3960</v>
      </c>
      <c r="H6" s="13">
        <v>62</v>
      </c>
      <c r="I6" s="8" t="s">
        <v>54</v>
      </c>
      <c r="J6" s="8" t="s">
        <v>19</v>
      </c>
      <c r="K6" s="30" t="s">
        <v>67</v>
      </c>
      <c r="L6" s="31" t="s">
        <v>67</v>
      </c>
      <c r="M6" s="30">
        <f>ROUND(4*0.091,1)</f>
        <v>0.4</v>
      </c>
      <c r="N6" s="30" t="s">
        <v>67</v>
      </c>
      <c r="O6" s="31" t="s">
        <v>67</v>
      </c>
      <c r="P6" s="30">
        <f>ROUND(3*0.079,1)</f>
        <v>0.2</v>
      </c>
    </row>
    <row r="7" spans="1:16" ht="38.25" x14ac:dyDescent="0.2">
      <c r="A7" s="8" t="s">
        <v>55</v>
      </c>
      <c r="B7" s="2" t="s">
        <v>50</v>
      </c>
      <c r="C7" s="2" t="s">
        <v>53</v>
      </c>
      <c r="D7" s="22">
        <v>42379</v>
      </c>
      <c r="E7" s="23">
        <v>42825</v>
      </c>
      <c r="F7" s="24">
        <v>433350</v>
      </c>
      <c r="G7" s="24" t="s">
        <v>51</v>
      </c>
      <c r="H7" s="27">
        <v>239</v>
      </c>
      <c r="I7" s="8" t="s">
        <v>20</v>
      </c>
      <c r="J7" s="8" t="s">
        <v>18</v>
      </c>
      <c r="K7" s="33">
        <f>'Lake Killarney sed inactivation'!U8</f>
        <v>1.6</v>
      </c>
      <c r="L7" s="34">
        <v>0.5</v>
      </c>
      <c r="M7" s="30">
        <f>ROUND(K7*L7,1)</f>
        <v>0.8</v>
      </c>
      <c r="N7" s="33">
        <f>'Lake Killarney sed inactivation'!V8</f>
        <v>0</v>
      </c>
      <c r="O7" s="34">
        <v>0.9</v>
      </c>
      <c r="P7" s="30">
        <f>ROUND(N7*O7,1)</f>
        <v>0</v>
      </c>
    </row>
    <row r="8" spans="1:16" ht="25.5" x14ac:dyDescent="0.2">
      <c r="A8" s="8" t="s">
        <v>113</v>
      </c>
      <c r="B8" s="12" t="s">
        <v>114</v>
      </c>
      <c r="C8" s="12" t="s">
        <v>115</v>
      </c>
      <c r="D8" s="8" t="s">
        <v>30</v>
      </c>
      <c r="E8" s="8" t="s">
        <v>30</v>
      </c>
      <c r="F8" s="9">
        <v>0</v>
      </c>
      <c r="G8" s="9">
        <v>0</v>
      </c>
      <c r="H8" s="27"/>
      <c r="I8" s="8" t="s">
        <v>116</v>
      </c>
      <c r="J8" s="8" t="s">
        <v>117</v>
      </c>
      <c r="K8" s="33" t="s">
        <v>67</v>
      </c>
      <c r="L8" s="34" t="s">
        <v>67</v>
      </c>
      <c r="M8" s="30">
        <v>547.79999999999995</v>
      </c>
      <c r="N8" s="33" t="s">
        <v>67</v>
      </c>
      <c r="O8" s="34" t="s">
        <v>67</v>
      </c>
      <c r="P8" s="30">
        <v>28.1</v>
      </c>
    </row>
    <row r="9" spans="1:16" x14ac:dyDescent="0.2">
      <c r="A9" s="38"/>
      <c r="B9" s="39"/>
      <c r="C9" s="39"/>
      <c r="D9" s="40"/>
      <c r="E9" s="41"/>
      <c r="F9" s="42"/>
      <c r="G9" s="42"/>
      <c r="H9" s="43"/>
      <c r="I9" s="38"/>
      <c r="J9" s="38"/>
      <c r="K9" s="44"/>
      <c r="L9" s="45"/>
      <c r="M9" s="46"/>
      <c r="N9" s="44"/>
      <c r="O9" s="45"/>
      <c r="P9" s="46"/>
    </row>
    <row r="10" spans="1:16" x14ac:dyDescent="0.2">
      <c r="K10" s="28" t="s">
        <v>62</v>
      </c>
      <c r="M10" s="28">
        <f>SUM(M2:M8)</f>
        <v>774.7</v>
      </c>
      <c r="P10" s="28">
        <f>SUM(P2:P8)</f>
        <v>39.6</v>
      </c>
    </row>
    <row r="11" spans="1:16" x14ac:dyDescent="0.2">
      <c r="K11" s="29" t="s">
        <v>63</v>
      </c>
      <c r="M11" s="28">
        <v>736.3</v>
      </c>
      <c r="P11" s="28">
        <v>69.7</v>
      </c>
    </row>
    <row r="12" spans="1:16" x14ac:dyDescent="0.2">
      <c r="K12" s="29" t="s">
        <v>64</v>
      </c>
      <c r="M12" s="28">
        <f>M11-M10</f>
        <v>-38.400000000000091</v>
      </c>
      <c r="N12" s="28" t="s">
        <v>66</v>
      </c>
      <c r="P12" s="28">
        <f>P11-P10</f>
        <v>30.1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C3" sqref="C3:C8"/>
    </sheetView>
  </sheetViews>
  <sheetFormatPr defaultRowHeight="15" x14ac:dyDescent="0.25"/>
  <cols>
    <col min="1" max="1" width="10.140625" style="36" bestFit="1" customWidth="1"/>
    <col min="2" max="2" width="9.28515625" style="36" bestFit="1" customWidth="1"/>
    <col min="3" max="3" width="15.7109375" style="37" bestFit="1" customWidth="1"/>
    <col min="4" max="4" width="4.85546875" style="36" bestFit="1" customWidth="1"/>
    <col min="5" max="5" width="4.28515625" style="36" bestFit="1" customWidth="1"/>
    <col min="6" max="6" width="8" style="36" bestFit="1" customWidth="1"/>
    <col min="7" max="7" width="9.85546875" style="36" bestFit="1" customWidth="1"/>
    <col min="8" max="8" width="14.7109375" style="37" bestFit="1" customWidth="1"/>
    <col min="9" max="9" width="13.7109375" style="37" bestFit="1" customWidth="1"/>
    <col min="10" max="10" width="16.7109375" style="37" bestFit="1" customWidth="1"/>
    <col min="11" max="11" width="15.7109375" style="37" bestFit="1" customWidth="1"/>
    <col min="12" max="15" width="13.7109375" style="37" bestFit="1" customWidth="1"/>
    <col min="16" max="16" width="16.7109375" style="37" bestFit="1" customWidth="1"/>
    <col min="17" max="17" width="14.7109375" style="37" bestFit="1" customWidth="1"/>
    <col min="18" max="18" width="15.7109375" style="37" bestFit="1" customWidth="1"/>
    <col min="19" max="20" width="13.7109375" style="37" bestFit="1" customWidth="1"/>
    <col min="21" max="21" width="14.7109375" style="37" bestFit="1" customWidth="1"/>
    <col min="22" max="24" width="13.7109375" style="37" bestFit="1" customWidth="1"/>
  </cols>
  <sheetData>
    <row r="1" spans="1:24" x14ac:dyDescent="0.25">
      <c r="H1" s="37" t="s">
        <v>97</v>
      </c>
      <c r="I1" s="37" t="s">
        <v>97</v>
      </c>
      <c r="J1" s="37" t="s">
        <v>98</v>
      </c>
      <c r="K1" s="37" t="s">
        <v>99</v>
      </c>
      <c r="L1" s="37" t="s">
        <v>100</v>
      </c>
      <c r="M1" s="37" t="s">
        <v>100</v>
      </c>
      <c r="N1" s="37" t="s">
        <v>101</v>
      </c>
      <c r="O1" s="37" t="s">
        <v>102</v>
      </c>
      <c r="P1" s="37" t="s">
        <v>103</v>
      </c>
      <c r="Q1" s="37" t="s">
        <v>104</v>
      </c>
      <c r="S1" s="37" t="s">
        <v>105</v>
      </c>
      <c r="T1" s="37" t="s">
        <v>105</v>
      </c>
      <c r="U1" s="37" t="s">
        <v>106</v>
      </c>
      <c r="V1" s="37" t="s">
        <v>107</v>
      </c>
      <c r="W1" s="37" t="s">
        <v>108</v>
      </c>
      <c r="X1" s="37" t="s">
        <v>109</v>
      </c>
    </row>
    <row r="2" spans="1:24" x14ac:dyDescent="0.25">
      <c r="A2" s="36" t="s">
        <v>68</v>
      </c>
      <c r="B2" s="36" t="s">
        <v>69</v>
      </c>
      <c r="C2" s="37" t="s">
        <v>70</v>
      </c>
      <c r="D2" s="36" t="s">
        <v>71</v>
      </c>
      <c r="E2" s="36" t="s">
        <v>72</v>
      </c>
      <c r="F2" s="36" t="s">
        <v>73</v>
      </c>
      <c r="G2" s="36" t="s">
        <v>74</v>
      </c>
      <c r="H2" s="37" t="s">
        <v>75</v>
      </c>
      <c r="I2" s="37" t="s">
        <v>76</v>
      </c>
      <c r="J2" s="37" t="s">
        <v>77</v>
      </c>
      <c r="K2" s="37" t="s">
        <v>78</v>
      </c>
      <c r="L2" s="37" t="s">
        <v>79</v>
      </c>
      <c r="M2" s="37" t="s">
        <v>80</v>
      </c>
      <c r="N2" s="37" t="s">
        <v>81</v>
      </c>
      <c r="O2" s="37" t="s">
        <v>82</v>
      </c>
      <c r="P2" s="37" t="s">
        <v>83</v>
      </c>
      <c r="Q2" s="37" t="s">
        <v>84</v>
      </c>
      <c r="R2" s="37" t="s">
        <v>85</v>
      </c>
      <c r="S2" s="37" t="s">
        <v>86</v>
      </c>
      <c r="T2" s="37" t="s">
        <v>87</v>
      </c>
      <c r="U2" s="37" t="s">
        <v>88</v>
      </c>
      <c r="V2" s="37" t="s">
        <v>89</v>
      </c>
      <c r="W2" s="37" t="s">
        <v>90</v>
      </c>
      <c r="X2" s="37" t="s">
        <v>91</v>
      </c>
    </row>
    <row r="3" spans="1:24" x14ac:dyDescent="0.25">
      <c r="A3" s="36">
        <v>54</v>
      </c>
      <c r="B3" s="36">
        <v>2</v>
      </c>
      <c r="C3" s="37">
        <v>2.9840680376800002</v>
      </c>
      <c r="D3" s="36">
        <v>403</v>
      </c>
      <c r="E3" s="36">
        <v>54</v>
      </c>
      <c r="F3" s="36">
        <v>2</v>
      </c>
      <c r="G3" s="36" t="s">
        <v>92</v>
      </c>
      <c r="H3" s="37">
        <v>7.7954070079999997</v>
      </c>
      <c r="I3" s="37">
        <v>0.38100000000000001</v>
      </c>
      <c r="J3" s="37">
        <f>C3*H3</f>
        <v>23.262024893279481</v>
      </c>
      <c r="K3" s="37">
        <f>C3*I3</f>
        <v>1.13692992235608</v>
      </c>
      <c r="L3" s="37">
        <v>0.25600000000000001</v>
      </c>
      <c r="M3" s="37">
        <v>9.7000000000000003E-2</v>
      </c>
      <c r="N3" s="37">
        <f>H3*L3</f>
        <v>1.995624194048</v>
      </c>
      <c r="O3" s="37">
        <f>I3*M3</f>
        <v>3.6957000000000004E-2</v>
      </c>
      <c r="P3" s="37">
        <f>C3*N3</f>
        <v>5.9550783726795471</v>
      </c>
      <c r="Q3" s="37">
        <f>C3*O3</f>
        <v>0.11028220246853977</v>
      </c>
      <c r="R3" s="37">
        <v>2.9840680376800002</v>
      </c>
      <c r="S3" s="37">
        <v>0.157</v>
      </c>
      <c r="T3" s="37">
        <v>4.0000000000000001E-3</v>
      </c>
      <c r="U3" s="37">
        <f>R3*S3</f>
        <v>0.46849868191576005</v>
      </c>
      <c r="V3" s="37">
        <f>R3*T3</f>
        <v>1.193627215072E-2</v>
      </c>
      <c r="W3" s="37">
        <f>U3/J3</f>
        <v>2.0140064507071856E-2</v>
      </c>
      <c r="X3" s="37">
        <f>V3/K3</f>
        <v>1.0498687664041995E-2</v>
      </c>
    </row>
    <row r="4" spans="1:24" x14ac:dyDescent="0.25">
      <c r="A4" s="36">
        <v>54</v>
      </c>
      <c r="B4" s="36">
        <v>3</v>
      </c>
      <c r="C4" s="37">
        <v>0.23141402278199999</v>
      </c>
      <c r="D4" s="36">
        <v>404</v>
      </c>
      <c r="E4" s="36">
        <v>54</v>
      </c>
      <c r="F4" s="36">
        <v>3</v>
      </c>
      <c r="G4" s="36" t="s">
        <v>93</v>
      </c>
      <c r="H4" s="37">
        <v>17.845569439999998</v>
      </c>
      <c r="I4" s="37">
        <v>1.33</v>
      </c>
      <c r="J4" s="37">
        <f t="shared" ref="J4:J7" si="0">C4*H4</f>
        <v>4.1297150129459226</v>
      </c>
      <c r="K4" s="37">
        <f t="shared" ref="K4:K7" si="1">C4*I4</f>
        <v>0.30778065030006002</v>
      </c>
      <c r="L4" s="37">
        <v>0.25600000000000001</v>
      </c>
      <c r="M4" s="37">
        <v>9.8000000000000004E-2</v>
      </c>
      <c r="N4" s="37">
        <f t="shared" ref="N4:N7" si="2">H4*L4</f>
        <v>4.5684657766400001</v>
      </c>
      <c r="O4" s="37">
        <f t="shared" ref="O4:O7" si="3">I4*M4</f>
        <v>0.13034000000000001</v>
      </c>
      <c r="P4" s="37">
        <f t="shared" ref="P4:P7" si="4">C4*N4</f>
        <v>1.0572070433141563</v>
      </c>
      <c r="Q4" s="37">
        <f t="shared" ref="Q4:Q7" si="5">C4*O4</f>
        <v>3.016250372940588E-2</v>
      </c>
      <c r="R4" s="37">
        <v>0.23141402278199999</v>
      </c>
      <c r="S4" s="37">
        <v>0.36</v>
      </c>
      <c r="T4" s="37">
        <v>1.4999999999999999E-2</v>
      </c>
      <c r="U4" s="37">
        <f t="shared" ref="U4:U7" si="6">R4*S4</f>
        <v>8.3309048201519992E-2</v>
      </c>
      <c r="V4" s="37">
        <f t="shared" ref="V4:V7" si="7">R4*T4</f>
        <v>3.4712103417299995E-3</v>
      </c>
      <c r="W4" s="37">
        <f t="shared" ref="W4:W7" si="8">U4/J4</f>
        <v>2.0173074398683911E-2</v>
      </c>
      <c r="X4" s="37">
        <f t="shared" ref="X4:X7" si="9">V4/K4</f>
        <v>1.1278195488721802E-2</v>
      </c>
    </row>
    <row r="5" spans="1:24" x14ac:dyDescent="0.25">
      <c r="A5" s="36">
        <v>54</v>
      </c>
      <c r="B5" s="36">
        <v>4</v>
      </c>
      <c r="C5" s="37">
        <v>0.331854307633</v>
      </c>
      <c r="D5" s="36">
        <v>405</v>
      </c>
      <c r="E5" s="36">
        <v>54</v>
      </c>
      <c r="F5" s="36">
        <v>4</v>
      </c>
      <c r="G5" s="36" t="s">
        <v>94</v>
      </c>
      <c r="H5" s="37">
        <v>12.89140943</v>
      </c>
      <c r="I5" s="37">
        <v>1.1000000000000001</v>
      </c>
      <c r="J5" s="37">
        <f t="shared" si="0"/>
        <v>4.2780697508061767</v>
      </c>
      <c r="K5" s="37">
        <f t="shared" si="1"/>
        <v>0.36503973839630005</v>
      </c>
      <c r="L5" s="37">
        <v>0.246</v>
      </c>
      <c r="M5" s="37">
        <v>9.5000000000000001E-2</v>
      </c>
      <c r="N5" s="37">
        <f t="shared" si="2"/>
        <v>3.1712867197799999</v>
      </c>
      <c r="O5" s="37">
        <f t="shared" si="3"/>
        <v>0.10450000000000001</v>
      </c>
      <c r="P5" s="37">
        <f t="shared" si="4"/>
        <v>1.0524051586983196</v>
      </c>
      <c r="Q5" s="37">
        <f t="shared" si="5"/>
        <v>3.4678775147648506E-2</v>
      </c>
      <c r="R5" s="37">
        <v>0.331854307633</v>
      </c>
      <c r="S5" s="37">
        <v>0.23899999999999999</v>
      </c>
      <c r="T5" s="37">
        <v>1.0999999999999999E-2</v>
      </c>
      <c r="U5" s="37">
        <f t="shared" si="6"/>
        <v>7.9313179524287E-2</v>
      </c>
      <c r="V5" s="37">
        <f t="shared" si="7"/>
        <v>3.650397383963E-3</v>
      </c>
      <c r="W5" s="37">
        <f t="shared" si="8"/>
        <v>1.8539477882365266E-2</v>
      </c>
      <c r="X5" s="37">
        <f t="shared" si="9"/>
        <v>9.9999999999999985E-3</v>
      </c>
    </row>
    <row r="6" spans="1:24" x14ac:dyDescent="0.25">
      <c r="A6" s="36">
        <v>54</v>
      </c>
      <c r="B6" s="36">
        <v>10</v>
      </c>
      <c r="C6" s="37">
        <v>1.1321712846799999E-2</v>
      </c>
      <c r="D6" s="36">
        <v>406</v>
      </c>
      <c r="E6" s="36">
        <v>54</v>
      </c>
      <c r="F6" s="36">
        <v>10</v>
      </c>
      <c r="G6" s="36" t="s">
        <v>95</v>
      </c>
      <c r="H6" s="37">
        <v>2.7071580599999998</v>
      </c>
      <c r="I6" s="37">
        <v>0.108</v>
      </c>
      <c r="J6" s="37">
        <f t="shared" si="0"/>
        <v>3.064966618622016E-2</v>
      </c>
      <c r="K6" s="37">
        <f t="shared" si="1"/>
        <v>1.2227449874543999E-3</v>
      </c>
      <c r="L6" s="37">
        <v>0.27100000000000002</v>
      </c>
      <c r="M6" s="37">
        <v>0.105</v>
      </c>
      <c r="N6" s="37">
        <f t="shared" si="2"/>
        <v>0.73363983426000001</v>
      </c>
      <c r="O6" s="37">
        <f t="shared" si="3"/>
        <v>1.1339999999999999E-2</v>
      </c>
      <c r="P6" s="37">
        <f t="shared" si="4"/>
        <v>8.3060595364656646E-3</v>
      </c>
      <c r="Q6" s="37">
        <f t="shared" si="5"/>
        <v>1.2838822368271198E-4</v>
      </c>
      <c r="R6" s="37">
        <v>1.1321712846799999E-2</v>
      </c>
      <c r="S6" s="37">
        <v>6.0999999999999999E-2</v>
      </c>
      <c r="T6" s="37">
        <v>1E-3</v>
      </c>
      <c r="U6" s="37">
        <f t="shared" si="6"/>
        <v>6.9062448365479995E-4</v>
      </c>
      <c r="V6" s="37">
        <f t="shared" si="7"/>
        <v>1.13217128468E-5</v>
      </c>
      <c r="W6" s="37">
        <f t="shared" si="8"/>
        <v>2.2532854989634407E-2</v>
      </c>
      <c r="X6" s="37">
        <f t="shared" si="9"/>
        <v>9.2592592592592587E-3</v>
      </c>
    </row>
    <row r="7" spans="1:24" x14ac:dyDescent="0.25">
      <c r="A7" s="36">
        <v>54</v>
      </c>
      <c r="B7" s="36">
        <v>12</v>
      </c>
      <c r="C7" s="37">
        <v>234.463591718</v>
      </c>
      <c r="D7" s="36">
        <v>407</v>
      </c>
      <c r="E7" s="36">
        <v>54</v>
      </c>
      <c r="F7" s="36">
        <v>12</v>
      </c>
      <c r="G7" s="36" t="s">
        <v>96</v>
      </c>
      <c r="H7" s="37">
        <v>0.19347672199999999</v>
      </c>
      <c r="I7" s="37">
        <v>5.0000000000000001E-3</v>
      </c>
      <c r="J7" s="37">
        <f t="shared" si="0"/>
        <v>45.36324715394499</v>
      </c>
      <c r="K7" s="37">
        <f t="shared" si="1"/>
        <v>1.1723179585900001</v>
      </c>
      <c r="L7" s="37">
        <v>0.255</v>
      </c>
      <c r="M7" s="37">
        <v>0.108</v>
      </c>
      <c r="N7" s="37">
        <f t="shared" si="2"/>
        <v>4.9336564110000002E-2</v>
      </c>
      <c r="O7" s="37">
        <f t="shared" si="3"/>
        <v>5.4000000000000001E-4</v>
      </c>
      <c r="P7" s="37">
        <f t="shared" si="4"/>
        <v>11.567628024255972</v>
      </c>
      <c r="Q7" s="37">
        <f t="shared" si="5"/>
        <v>0.12661033952772</v>
      </c>
      <c r="R7" s="37">
        <v>234.463591718</v>
      </c>
      <c r="S7" s="37">
        <v>4.0000000000000001E-3</v>
      </c>
      <c r="T7" s="37">
        <v>0</v>
      </c>
      <c r="U7" s="37">
        <f t="shared" si="6"/>
        <v>0.93785436687200008</v>
      </c>
      <c r="V7" s="37">
        <f t="shared" si="7"/>
        <v>0</v>
      </c>
      <c r="W7" s="37">
        <f t="shared" si="8"/>
        <v>2.0674321740886226E-2</v>
      </c>
      <c r="X7" s="37">
        <f t="shared" si="9"/>
        <v>0</v>
      </c>
    </row>
    <row r="8" spans="1:24" x14ac:dyDescent="0.25">
      <c r="C8" s="37">
        <f>SUM(C3:C7)</f>
        <v>238.0222497989418</v>
      </c>
      <c r="U8" s="37">
        <f>ROUND(SUM(U3:U7),1)</f>
        <v>1.6</v>
      </c>
      <c r="V8" s="37">
        <f>ROUND(SUM(V3:V7),1)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Research</vt:lpstr>
      <vt:lpstr>Project Credit</vt:lpstr>
      <vt:lpstr>Lake Killarney sed inactivation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Homann, Moira</dc:creator>
  <cp:lastModifiedBy>Frick, Marcy</cp:lastModifiedBy>
  <cp:lastPrinted>2016-09-08T18:35:35Z</cp:lastPrinted>
  <dcterms:created xsi:type="dcterms:W3CDTF">2016-09-08T18:25:54Z</dcterms:created>
  <dcterms:modified xsi:type="dcterms:W3CDTF">2017-09-05T20:42:49Z</dcterms:modified>
</cp:coreProperties>
</file>