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24000" windowHeight="8985"/>
  </bookViews>
  <sheets>
    <sheet name="Project Credit" sheetId="8" r:id="rId1"/>
    <sheet name="Lake Concord" sheetId="9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8" l="1"/>
  <c r="N5" i="8"/>
  <c r="M5" i="8"/>
  <c r="K5" i="8"/>
  <c r="P4" i="8"/>
  <c r="M4" i="8"/>
  <c r="N4" i="8"/>
  <c r="K4" i="8"/>
  <c r="V8" i="9"/>
  <c r="U8" i="9"/>
  <c r="V4" i="9"/>
  <c r="V5" i="9"/>
  <c r="V6" i="9"/>
  <c r="V7" i="9"/>
  <c r="V3" i="9"/>
  <c r="U4" i="9"/>
  <c r="U5" i="9"/>
  <c r="U6" i="9"/>
  <c r="U7" i="9"/>
  <c r="U3" i="9"/>
  <c r="Q4" i="9"/>
  <c r="Q5" i="9"/>
  <c r="Q6" i="9"/>
  <c r="Q7" i="9"/>
  <c r="Q3" i="9"/>
  <c r="P4" i="9"/>
  <c r="P5" i="9"/>
  <c r="P6" i="9"/>
  <c r="P7" i="9"/>
  <c r="P3" i="9"/>
  <c r="O4" i="9"/>
  <c r="O5" i="9"/>
  <c r="O6" i="9"/>
  <c r="O7" i="9"/>
  <c r="O3" i="9"/>
  <c r="N4" i="9"/>
  <c r="N5" i="9"/>
  <c r="N6" i="9"/>
  <c r="N7" i="9"/>
  <c r="N3" i="9"/>
  <c r="K4" i="9"/>
  <c r="K5" i="9"/>
  <c r="K6" i="9"/>
  <c r="K7" i="9"/>
  <c r="K3" i="9"/>
  <c r="J4" i="9"/>
  <c r="J5" i="9"/>
  <c r="J6" i="9"/>
  <c r="J7" i="9"/>
  <c r="J3" i="9"/>
  <c r="P7" i="8" l="1"/>
  <c r="M7" i="8"/>
  <c r="P6" i="8"/>
  <c r="M6" i="8"/>
  <c r="P2" i="8"/>
  <c r="M2" i="8"/>
  <c r="P3" i="8" l="1"/>
  <c r="M3" i="8"/>
  <c r="P9" i="8" l="1"/>
  <c r="P11" i="8" s="1"/>
  <c r="M9" i="8"/>
  <c r="M11" i="8" s="1"/>
</calcChain>
</file>

<file path=xl/sharedStrings.xml><?xml version="1.0" encoding="utf-8"?>
<sst xmlns="http://schemas.openxmlformats.org/spreadsheetml/2006/main" count="126" uniqueCount="86">
  <si>
    <t>Project Number</t>
  </si>
  <si>
    <t>Project Description</t>
  </si>
  <si>
    <t>Completed</t>
  </si>
  <si>
    <t>Ongoing</t>
  </si>
  <si>
    <t xml:space="preserve">Project Name </t>
  </si>
  <si>
    <t>Start Date</t>
  </si>
  <si>
    <t>Completion Date</t>
  </si>
  <si>
    <t>Cost</t>
  </si>
  <si>
    <t>Cost Annual O&amp;M</t>
  </si>
  <si>
    <t>Acres Treated</t>
  </si>
  <si>
    <t>Project Type</t>
  </si>
  <si>
    <t>Status</t>
  </si>
  <si>
    <t>Street Sweeping</t>
  </si>
  <si>
    <t>-</t>
  </si>
  <si>
    <t>Education</t>
  </si>
  <si>
    <t>2nd Generation Baffle Box</t>
  </si>
  <si>
    <t>BMP Clean Out</t>
  </si>
  <si>
    <t>Catch Basin Clean Out</t>
  </si>
  <si>
    <t>ORL-19</t>
  </si>
  <si>
    <t>ORL-25</t>
  </si>
  <si>
    <t xml:space="preserve">Educational Component </t>
  </si>
  <si>
    <t>ORL-26</t>
  </si>
  <si>
    <t>06/2013</t>
  </si>
  <si>
    <t>ORL-29</t>
  </si>
  <si>
    <t>ORL-30</t>
  </si>
  <si>
    <t>Alum Injection System</t>
  </si>
  <si>
    <t>Lake Concord Alum Treatment and Baffle Box</t>
  </si>
  <si>
    <t>Construct 2nd generation baffle box on W Concord St to treat runoff from a residential and industrial area</t>
  </si>
  <si>
    <t>Construct alum injection system into an existing box culvert on N Hughey Ave to treat runoff from two sub-basins within the Downtown Orlando area</t>
  </si>
  <si>
    <t>FYN, ordinances (fertilizer, landscape, irrigation, pet waste), PSAs, pamphlets, presentations, website, illicit discharge program</t>
  </si>
  <si>
    <t>N/A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</si>
  <si>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</si>
  <si>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</si>
  <si>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</si>
  <si>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</si>
  <si>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</si>
  <si>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</si>
  <si>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Total</t>
  </si>
  <si>
    <t>Total Required Reductions</t>
  </si>
  <si>
    <t>Remaining Reductions</t>
  </si>
  <si>
    <t>(credit)</t>
  </si>
  <si>
    <t>Sweep two times per month of 306 curb miles; 1 time per month of 240 curb miles - 7,639,594 lbs/yr of material collected</t>
  </si>
  <si>
    <t>ORL-31</t>
  </si>
  <si>
    <t>1,526,672 lbs/yr of material collected</t>
  </si>
  <si>
    <t>Maintenance frequency dependent on type of device and location; inlet baskets ~36 times per year - 387,628 lbs/yr of material collected</t>
  </si>
  <si>
    <t>lb/ac/yr before atten</t>
  </si>
  <si>
    <t>C*H (lb/yr)</t>
  </si>
  <si>
    <t>C*I (lb/yr)</t>
  </si>
  <si>
    <t>delivery ratio in watershed</t>
  </si>
  <si>
    <t>H*L (lb/ac/yr after atten)</t>
  </si>
  <si>
    <t>I*M (lb/ac/yr after atten)</t>
  </si>
  <si>
    <t>C*N</t>
  </si>
  <si>
    <t>C*O</t>
  </si>
  <si>
    <t>lb/ac/yr to Jesup</t>
  </si>
  <si>
    <t>R*S (lb/yr to Jesup)</t>
  </si>
  <si>
    <t>R*T (lb/yr to Jesup)</t>
  </si>
  <si>
    <t>U/J</t>
  </si>
  <si>
    <t>V/K</t>
  </si>
  <si>
    <t>comb_sws</t>
  </si>
  <si>
    <t>lc_class_t</t>
  </si>
  <si>
    <t>area</t>
  </si>
  <si>
    <t>FID2</t>
  </si>
  <si>
    <t>sws</t>
  </si>
  <si>
    <t>landuse</t>
  </si>
  <si>
    <t>landname</t>
  </si>
  <si>
    <t>TN_B</t>
  </si>
  <si>
    <t>TP_B</t>
  </si>
  <si>
    <t>TN_B_load</t>
  </si>
  <si>
    <t>TP_B_load</t>
  </si>
  <si>
    <t>TN_deliver</t>
  </si>
  <si>
    <t>TP_deliver</t>
  </si>
  <si>
    <t>TN_A</t>
  </si>
  <si>
    <t>TP_A</t>
  </si>
  <si>
    <t>TN_A_load</t>
  </si>
  <si>
    <t>TP_A_load</t>
  </si>
  <si>
    <t>Area_AC_</t>
  </si>
  <si>
    <t>TNlandtoLa</t>
  </si>
  <si>
    <t>TPlandtoLa</t>
  </si>
  <si>
    <t>TN_load_to</t>
  </si>
  <si>
    <t>TP_load_to</t>
  </si>
  <si>
    <t>TN_cummula</t>
  </si>
  <si>
    <t>TP_cummula</t>
  </si>
  <si>
    <t>IND</t>
  </si>
  <si>
    <t>HDR</t>
  </si>
  <si>
    <t>RAN</t>
  </si>
  <si>
    <t>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</si>
</sst>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#,##0.0"/>
    <numFmt numFmtId="165" formatCode="0.0%"/>
    <numFmt numFmtId="166" formatCode="0.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4" fontId="3" fillId="0" borderId="1" xfId="1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wrapText="1"/>
    </xf>
    <xf numFmtId="1" fontId="0" fillId="0" borderId="0" xfId="0" applyNumberFormat="1"/>
    <xf numFmtId="166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F1" workbookViewId="0">
      <selection activeCell="F7" sqref="F7"/>
    </sheetView>
  </sheetViews>
  <sheetFormatPr defaultColWidth="9.140625" defaultRowHeight="12.75" x14ac:dyDescent="0.2"/>
  <cols>
    <col min="1" max="2" width="12.7109375" style="20" customWidth="1"/>
    <col min="3" max="3" width="21.42578125" style="20" customWidth="1"/>
    <col min="4" max="6" width="12.7109375" style="20" customWidth="1"/>
    <col min="7" max="7" width="13.28515625" style="20" customWidth="1"/>
    <col min="8" max="10" width="12.7109375" style="20" customWidth="1"/>
    <col min="11" max="11" width="12" style="23" customWidth="1"/>
    <col min="12" max="12" width="12.85546875" style="25" customWidth="1"/>
    <col min="13" max="13" width="9.140625" style="23"/>
    <col min="14" max="14" width="12.85546875" style="23" customWidth="1"/>
    <col min="15" max="15" width="11.28515625" style="25" customWidth="1"/>
    <col min="16" max="16" width="9.140625" style="23"/>
    <col min="17" max="16384" width="9.140625" style="20"/>
  </cols>
  <sheetData>
    <row r="1" spans="1:17" ht="38.25" x14ac:dyDescent="0.2">
      <c r="A1" s="16" t="s">
        <v>0</v>
      </c>
      <c r="B1" s="16" t="s">
        <v>4</v>
      </c>
      <c r="C1" s="16" t="s">
        <v>1</v>
      </c>
      <c r="D1" s="16" t="s">
        <v>5</v>
      </c>
      <c r="E1" s="16" t="s">
        <v>6</v>
      </c>
      <c r="F1" s="17" t="s">
        <v>7</v>
      </c>
      <c r="G1" s="17" t="s">
        <v>8</v>
      </c>
      <c r="H1" s="18" t="s">
        <v>9</v>
      </c>
      <c r="I1" s="16" t="s">
        <v>10</v>
      </c>
      <c r="J1" s="16" t="s">
        <v>11</v>
      </c>
      <c r="K1" s="14" t="s">
        <v>31</v>
      </c>
      <c r="L1" s="15" t="s">
        <v>32</v>
      </c>
      <c r="M1" s="14" t="s">
        <v>33</v>
      </c>
      <c r="N1" s="14" t="s">
        <v>34</v>
      </c>
      <c r="O1" s="15" t="s">
        <v>35</v>
      </c>
      <c r="P1" s="14" t="s">
        <v>36</v>
      </c>
    </row>
    <row r="2" spans="1:17" s="3" customFormat="1" ht="63.75" x14ac:dyDescent="0.2">
      <c r="A2" s="1" t="s">
        <v>18</v>
      </c>
      <c r="B2" s="1" t="s">
        <v>12</v>
      </c>
      <c r="C2" s="4" t="s">
        <v>41</v>
      </c>
      <c r="D2" s="13" t="s">
        <v>13</v>
      </c>
      <c r="E2" s="13" t="s">
        <v>13</v>
      </c>
      <c r="F2" s="12" t="s">
        <v>13</v>
      </c>
      <c r="G2" s="8" t="s">
        <v>30</v>
      </c>
      <c r="H2" s="10" t="s">
        <v>30</v>
      </c>
      <c r="I2" s="4" t="s">
        <v>12</v>
      </c>
      <c r="J2" s="7" t="s">
        <v>3</v>
      </c>
      <c r="K2" s="24" t="s">
        <v>30</v>
      </c>
      <c r="L2" s="24" t="s">
        <v>30</v>
      </c>
      <c r="M2" s="21">
        <f>ROUND(4302*0.011,1)</f>
        <v>47.3</v>
      </c>
      <c r="N2" s="24" t="s">
        <v>30</v>
      </c>
      <c r="O2" s="24" t="s">
        <v>30</v>
      </c>
      <c r="P2" s="21">
        <f>ROUND(2758*0.013,1)</f>
        <v>35.9</v>
      </c>
    </row>
    <row r="3" spans="1:17" s="3" customFormat="1" ht="76.5" x14ac:dyDescent="0.2">
      <c r="A3" s="1" t="s">
        <v>19</v>
      </c>
      <c r="B3" s="1" t="s">
        <v>20</v>
      </c>
      <c r="C3" s="1" t="s">
        <v>29</v>
      </c>
      <c r="D3" s="13" t="s">
        <v>13</v>
      </c>
      <c r="E3" s="13" t="s">
        <v>13</v>
      </c>
      <c r="F3" s="12" t="s">
        <v>13</v>
      </c>
      <c r="G3" s="11">
        <v>0</v>
      </c>
      <c r="H3" s="2">
        <v>0</v>
      </c>
      <c r="I3" s="7" t="s">
        <v>14</v>
      </c>
      <c r="J3" s="7" t="s">
        <v>3</v>
      </c>
      <c r="K3" s="21">
        <v>282.2</v>
      </c>
      <c r="L3" s="24">
        <v>0.06</v>
      </c>
      <c r="M3" s="21">
        <f>ROUND(K3*L3,1)</f>
        <v>16.899999999999999</v>
      </c>
      <c r="N3" s="21">
        <v>26.1</v>
      </c>
      <c r="O3" s="24">
        <v>0.06</v>
      </c>
      <c r="P3" s="21">
        <f>ROUND(N3*O3,1)</f>
        <v>1.6</v>
      </c>
    </row>
    <row r="4" spans="1:17" s="3" customFormat="1" ht="76.5" x14ac:dyDescent="0.2">
      <c r="A4" s="1" t="s">
        <v>21</v>
      </c>
      <c r="B4" s="4" t="s">
        <v>26</v>
      </c>
      <c r="C4" s="4" t="s">
        <v>28</v>
      </c>
      <c r="D4" s="6" t="s">
        <v>22</v>
      </c>
      <c r="E4" s="7">
        <v>41670</v>
      </c>
      <c r="F4" s="8">
        <v>444576</v>
      </c>
      <c r="G4" s="11">
        <v>0</v>
      </c>
      <c r="H4" s="10">
        <v>87.8</v>
      </c>
      <c r="I4" s="4" t="s">
        <v>25</v>
      </c>
      <c r="J4" s="7" t="s">
        <v>2</v>
      </c>
      <c r="K4" s="21">
        <f>'Lake Concord'!U8</f>
        <v>1.1000000000000001</v>
      </c>
      <c r="L4" s="24">
        <v>0.5</v>
      </c>
      <c r="M4" s="21">
        <f>ROUND(K4*L4,1)</f>
        <v>0.6</v>
      </c>
      <c r="N4" s="21">
        <f>'Lake Concord'!V8</f>
        <v>0.1</v>
      </c>
      <c r="O4" s="24">
        <v>0.9</v>
      </c>
      <c r="P4" s="21">
        <f>ROUND(N4*O4,1)</f>
        <v>0.1</v>
      </c>
    </row>
    <row r="5" spans="1:17" s="3" customFormat="1" ht="63.75" x14ac:dyDescent="0.2">
      <c r="A5" s="4" t="s">
        <v>42</v>
      </c>
      <c r="B5" s="4" t="s">
        <v>26</v>
      </c>
      <c r="C5" s="5" t="s">
        <v>27</v>
      </c>
      <c r="D5" s="9" t="s">
        <v>22</v>
      </c>
      <c r="E5" s="7">
        <v>41670</v>
      </c>
      <c r="F5" s="8">
        <v>444576</v>
      </c>
      <c r="G5" s="11">
        <v>0</v>
      </c>
      <c r="H5" s="10">
        <v>77.5</v>
      </c>
      <c r="I5" s="4" t="s">
        <v>15</v>
      </c>
      <c r="J5" s="7" t="s">
        <v>2</v>
      </c>
      <c r="K5" s="21">
        <f>M4</f>
        <v>0.6</v>
      </c>
      <c r="L5" s="24">
        <v>0.1905</v>
      </c>
      <c r="M5" s="21">
        <f>ROUND(K5*L5,1)</f>
        <v>0.1</v>
      </c>
      <c r="N5" s="21">
        <f>P4</f>
        <v>0.1</v>
      </c>
      <c r="O5" s="24">
        <v>0.155</v>
      </c>
      <c r="P5" s="21">
        <f>ROUND(N5*O5,1)</f>
        <v>0</v>
      </c>
    </row>
    <row r="6" spans="1:17" s="3" customFormat="1" ht="25.5" x14ac:dyDescent="0.2">
      <c r="A6" s="1" t="s">
        <v>23</v>
      </c>
      <c r="B6" s="1" t="s">
        <v>17</v>
      </c>
      <c r="C6" s="4" t="s">
        <v>43</v>
      </c>
      <c r="D6" s="13" t="s">
        <v>13</v>
      </c>
      <c r="E6" s="13" t="s">
        <v>13</v>
      </c>
      <c r="F6" s="12" t="s">
        <v>13</v>
      </c>
      <c r="G6" s="11">
        <v>0</v>
      </c>
      <c r="H6" s="10" t="s">
        <v>30</v>
      </c>
      <c r="I6" s="4" t="s">
        <v>16</v>
      </c>
      <c r="J6" s="7" t="s">
        <v>3</v>
      </c>
      <c r="K6" s="24" t="s">
        <v>30</v>
      </c>
      <c r="L6" s="24" t="s">
        <v>30</v>
      </c>
      <c r="M6" s="21">
        <f>ROUND(1037*0.011,1)</f>
        <v>11.4</v>
      </c>
      <c r="N6" s="24" t="s">
        <v>30</v>
      </c>
      <c r="O6" s="24" t="s">
        <v>30</v>
      </c>
      <c r="P6" s="21">
        <f>ROUND(637*0.013,1)</f>
        <v>8.3000000000000007</v>
      </c>
    </row>
    <row r="7" spans="1:17" s="3" customFormat="1" ht="76.5" x14ac:dyDescent="0.2">
      <c r="A7" s="1" t="s">
        <v>24</v>
      </c>
      <c r="B7" s="1" t="s">
        <v>16</v>
      </c>
      <c r="C7" s="4" t="s">
        <v>44</v>
      </c>
      <c r="D7" s="13" t="s">
        <v>13</v>
      </c>
      <c r="E7" s="13" t="s">
        <v>13</v>
      </c>
      <c r="F7" s="12" t="s">
        <v>13</v>
      </c>
      <c r="G7" s="11">
        <v>0</v>
      </c>
      <c r="H7" s="10" t="s">
        <v>30</v>
      </c>
      <c r="I7" s="4" t="s">
        <v>16</v>
      </c>
      <c r="J7" s="7" t="s">
        <v>3</v>
      </c>
      <c r="K7" s="24" t="s">
        <v>30</v>
      </c>
      <c r="L7" s="24" t="s">
        <v>30</v>
      </c>
      <c r="M7" s="21">
        <f>ROUND(349*0.011,1)</f>
        <v>3.8</v>
      </c>
      <c r="N7" s="24" t="s">
        <v>30</v>
      </c>
      <c r="O7" s="24" t="s">
        <v>30</v>
      </c>
      <c r="P7" s="21">
        <f>ROUND(141*0.013,1)</f>
        <v>1.8</v>
      </c>
    </row>
    <row r="9" spans="1:17" x14ac:dyDescent="0.2">
      <c r="K9" s="19" t="s">
        <v>37</v>
      </c>
      <c r="M9" s="23">
        <f>SUM(M2:M7)</f>
        <v>80.09999999999998</v>
      </c>
      <c r="P9" s="23">
        <f>SUM(P2:P7)</f>
        <v>47.7</v>
      </c>
    </row>
    <row r="10" spans="1:17" x14ac:dyDescent="0.2">
      <c r="K10" s="22" t="s">
        <v>38</v>
      </c>
      <c r="M10" s="23">
        <v>57</v>
      </c>
      <c r="P10" s="23">
        <v>14.5</v>
      </c>
    </row>
    <row r="11" spans="1:17" x14ac:dyDescent="0.2">
      <c r="K11" s="22" t="s">
        <v>39</v>
      </c>
      <c r="M11" s="23">
        <f>M10-M9</f>
        <v>-23.09999999999998</v>
      </c>
      <c r="N11" s="23" t="s">
        <v>40</v>
      </c>
      <c r="P11" s="23">
        <f>P10-P9</f>
        <v>-33.200000000000003</v>
      </c>
      <c r="Q11" s="20" t="s">
        <v>40</v>
      </c>
    </row>
  </sheetData>
  <pageMargins left="0.7" right="0.7" top="1" bottom="0.5" header="0.55000000000000004" footer="0.3"/>
  <pageSetup paperSize="5" orientation="landscape" r:id="rId1"/>
  <headerFooter>
    <oddHeader>&amp;C&amp;"-,Bold"&amp;14Lake Jesup BMAP - Existing Project Staus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opLeftCell="K1" workbookViewId="0">
      <selection activeCell="Q11" sqref="Q11"/>
    </sheetView>
  </sheetViews>
  <sheetFormatPr defaultColWidth="4.5703125" defaultRowHeight="15" x14ac:dyDescent="0.25"/>
  <cols>
    <col min="1" max="1" width="10.140625" style="26" bestFit="1" customWidth="1"/>
    <col min="2" max="2" width="9.28515625" style="26" bestFit="1" customWidth="1"/>
    <col min="3" max="3" width="14.7109375" style="27" bestFit="1" customWidth="1"/>
    <col min="4" max="4" width="4.85546875" style="26" bestFit="1" customWidth="1"/>
    <col min="5" max="5" width="4.28515625" style="26" bestFit="1" customWidth="1"/>
    <col min="6" max="6" width="8" style="26" bestFit="1" customWidth="1"/>
    <col min="7" max="7" width="9.85546875" style="26" bestFit="1" customWidth="1"/>
    <col min="8" max="8" width="14.7109375" style="27" bestFit="1" customWidth="1"/>
    <col min="9" max="9" width="13.7109375" style="27" bestFit="1" customWidth="1"/>
    <col min="10" max="10" width="16.7109375" style="27" bestFit="1" customWidth="1"/>
    <col min="11" max="11" width="15.7109375" style="27" bestFit="1" customWidth="1"/>
    <col min="12" max="15" width="13.7109375" style="27" bestFit="1" customWidth="1"/>
    <col min="16" max="16" width="16.7109375" style="27" bestFit="1" customWidth="1"/>
    <col min="17" max="17" width="15.7109375" style="27" bestFit="1" customWidth="1"/>
    <col min="18" max="18" width="14.7109375" style="27" bestFit="1" customWidth="1"/>
    <col min="19" max="24" width="13.7109375" style="27" bestFit="1" customWidth="1"/>
  </cols>
  <sheetData>
    <row r="1" spans="1:24" x14ac:dyDescent="0.25">
      <c r="H1" s="27" t="s">
        <v>45</v>
      </c>
      <c r="I1" s="27" t="s">
        <v>45</v>
      </c>
      <c r="J1" s="27" t="s">
        <v>46</v>
      </c>
      <c r="K1" s="27" t="s">
        <v>47</v>
      </c>
      <c r="L1" s="27" t="s">
        <v>48</v>
      </c>
      <c r="M1" s="27" t="s">
        <v>48</v>
      </c>
      <c r="N1" s="27" t="s">
        <v>49</v>
      </c>
      <c r="O1" s="27" t="s">
        <v>50</v>
      </c>
      <c r="P1" s="27" t="s">
        <v>51</v>
      </c>
      <c r="Q1" s="27" t="s">
        <v>52</v>
      </c>
      <c r="S1" s="27" t="s">
        <v>53</v>
      </c>
      <c r="T1" s="27" t="s">
        <v>53</v>
      </c>
      <c r="U1" s="27" t="s">
        <v>54</v>
      </c>
      <c r="V1" s="27" t="s">
        <v>55</v>
      </c>
      <c r="W1" s="27" t="s">
        <v>56</v>
      </c>
      <c r="X1" s="27" t="s">
        <v>57</v>
      </c>
    </row>
    <row r="2" spans="1:24" x14ac:dyDescent="0.25">
      <c r="A2" s="26" t="s">
        <v>58</v>
      </c>
      <c r="B2" s="26" t="s">
        <v>59</v>
      </c>
      <c r="C2" s="27" t="s">
        <v>60</v>
      </c>
      <c r="D2" s="26" t="s">
        <v>61</v>
      </c>
      <c r="E2" s="26" t="s">
        <v>62</v>
      </c>
      <c r="F2" s="26" t="s">
        <v>63</v>
      </c>
      <c r="G2" s="26" t="s">
        <v>64</v>
      </c>
      <c r="H2" s="27" t="s">
        <v>65</v>
      </c>
      <c r="I2" s="27" t="s">
        <v>66</v>
      </c>
      <c r="J2" s="27" t="s">
        <v>67</v>
      </c>
      <c r="K2" s="27" t="s">
        <v>68</v>
      </c>
      <c r="L2" s="27" t="s">
        <v>69</v>
      </c>
      <c r="M2" s="27" t="s">
        <v>70</v>
      </c>
      <c r="N2" s="27" t="s">
        <v>71</v>
      </c>
      <c r="O2" s="27" t="s">
        <v>72</v>
      </c>
      <c r="P2" s="27" t="s">
        <v>73</v>
      </c>
      <c r="Q2" s="27" t="s">
        <v>74</v>
      </c>
      <c r="R2" s="27" t="s">
        <v>75</v>
      </c>
      <c r="S2" s="27" t="s">
        <v>76</v>
      </c>
      <c r="T2" s="27" t="s">
        <v>77</v>
      </c>
      <c r="U2" s="27" t="s">
        <v>78</v>
      </c>
      <c r="V2" s="27" t="s">
        <v>79</v>
      </c>
      <c r="W2" s="27" t="s">
        <v>80</v>
      </c>
      <c r="X2" s="27" t="s">
        <v>81</v>
      </c>
    </row>
    <row r="3" spans="1:24" x14ac:dyDescent="0.25">
      <c r="A3" s="26">
        <v>73</v>
      </c>
      <c r="B3" s="26">
        <v>4</v>
      </c>
      <c r="C3" s="27">
        <v>1.1117381262699999</v>
      </c>
      <c r="D3" s="26">
        <v>516</v>
      </c>
      <c r="E3" s="26">
        <v>73</v>
      </c>
      <c r="F3" s="26">
        <v>4</v>
      </c>
      <c r="G3" s="26" t="s">
        <v>82</v>
      </c>
      <c r="H3" s="27">
        <v>8.0328538169999995</v>
      </c>
      <c r="I3" s="27">
        <v>0.60199999999999998</v>
      </c>
      <c r="J3" s="27">
        <f>C3*H3</f>
        <v>8.9304298511123967</v>
      </c>
      <c r="K3" s="27">
        <f>C3*I3</f>
        <v>0.66926635201453988</v>
      </c>
      <c r="L3" s="27">
        <v>0.248</v>
      </c>
      <c r="M3" s="27">
        <v>0.20100000000000001</v>
      </c>
      <c r="N3" s="27">
        <f>H3*L3</f>
        <v>1.9921477466159998</v>
      </c>
      <c r="O3" s="27">
        <f>I3*M3</f>
        <v>0.121002</v>
      </c>
      <c r="P3" s="27">
        <f>C3*N3</f>
        <v>2.214746603075874</v>
      </c>
      <c r="Q3" s="27">
        <f>C3*O3</f>
        <v>0.13452253675492254</v>
      </c>
      <c r="R3" s="27">
        <v>1.1117381262699999</v>
      </c>
      <c r="S3" s="27">
        <v>1.4E-2</v>
      </c>
      <c r="T3" s="27">
        <v>1E-3</v>
      </c>
      <c r="U3" s="27">
        <f>R3*S3</f>
        <v>1.5564333767779999E-2</v>
      </c>
      <c r="V3" s="27">
        <f>R3*T3</f>
        <v>1.11173812627E-3</v>
      </c>
      <c r="W3" s="27">
        <v>2E-3</v>
      </c>
      <c r="X3" s="27">
        <v>2.1629589999999999E-3</v>
      </c>
    </row>
    <row r="4" spans="1:24" x14ac:dyDescent="0.25">
      <c r="A4" s="26">
        <v>74</v>
      </c>
      <c r="B4" s="26">
        <v>3</v>
      </c>
      <c r="C4" s="27">
        <v>34.289676975799999</v>
      </c>
      <c r="D4" s="26">
        <v>520</v>
      </c>
      <c r="E4" s="26">
        <v>74</v>
      </c>
      <c r="F4" s="26">
        <v>3</v>
      </c>
      <c r="G4" s="26" t="s">
        <v>83</v>
      </c>
      <c r="H4" s="27">
        <v>18.39342254</v>
      </c>
      <c r="I4" s="27">
        <v>1.413</v>
      </c>
      <c r="J4" s="27">
        <f t="shared" ref="J4:J7" si="0">C4*H4</f>
        <v>630.70451737599876</v>
      </c>
      <c r="K4" s="27">
        <f t="shared" ref="K4:K7" si="1">C4*I4</f>
        <v>48.451313566805403</v>
      </c>
      <c r="L4" s="27">
        <v>0.47099999999999997</v>
      </c>
      <c r="M4" s="27">
        <v>0.58799999999999997</v>
      </c>
      <c r="N4" s="27">
        <f t="shared" ref="N4:N7" si="2">H4*L4</f>
        <v>8.6633020163399994</v>
      </c>
      <c r="O4" s="27">
        <f t="shared" ref="O4:O7" si="3">I4*M4</f>
        <v>0.83084400000000003</v>
      </c>
      <c r="P4" s="27">
        <f t="shared" ref="P4:P7" si="4">C4*N4</f>
        <v>297.06182768409536</v>
      </c>
      <c r="Q4" s="27">
        <f t="shared" ref="Q4:Q7" si="5">C4*O4</f>
        <v>28.489372377281576</v>
      </c>
      <c r="R4" s="27">
        <v>34.289676975799999</v>
      </c>
      <c r="S4" s="27">
        <v>1.7999999999999999E-2</v>
      </c>
      <c r="T4" s="27">
        <v>2E-3</v>
      </c>
      <c r="U4" s="27">
        <f t="shared" ref="U4:U7" si="6">R4*S4</f>
        <v>0.61721418556439989</v>
      </c>
      <c r="V4" s="27">
        <f t="shared" ref="V4:V7" si="7">R4*T4</f>
        <v>6.8579353951600003E-2</v>
      </c>
      <c r="W4" s="27">
        <v>1E-3</v>
      </c>
      <c r="X4" s="27">
        <v>1.55711E-3</v>
      </c>
    </row>
    <row r="5" spans="1:24" x14ac:dyDescent="0.25">
      <c r="A5" s="26">
        <v>74</v>
      </c>
      <c r="B5" s="26">
        <v>4</v>
      </c>
      <c r="C5" s="27">
        <v>37.678390110000002</v>
      </c>
      <c r="D5" s="26">
        <v>521</v>
      </c>
      <c r="E5" s="26">
        <v>74</v>
      </c>
      <c r="F5" s="26">
        <v>4</v>
      </c>
      <c r="G5" s="26" t="s">
        <v>82</v>
      </c>
      <c r="H5" s="27">
        <v>12.754688659999999</v>
      </c>
      <c r="I5" s="27">
        <v>1.119</v>
      </c>
      <c r="J5" s="27">
        <f t="shared" si="0"/>
        <v>480.57613506307314</v>
      </c>
      <c r="K5" s="27">
        <f t="shared" si="1"/>
        <v>42.162118533090002</v>
      </c>
      <c r="L5" s="27">
        <v>0.46400000000000002</v>
      </c>
      <c r="M5" s="27">
        <v>0.58499999999999996</v>
      </c>
      <c r="N5" s="27">
        <f t="shared" si="2"/>
        <v>5.9181755382399999</v>
      </c>
      <c r="O5" s="27">
        <f t="shared" si="3"/>
        <v>0.65461499999999995</v>
      </c>
      <c r="P5" s="27">
        <f t="shared" si="4"/>
        <v>222.98732666926594</v>
      </c>
      <c r="Q5" s="27">
        <f t="shared" si="5"/>
        <v>24.66483934185765</v>
      </c>
      <c r="R5" s="27">
        <v>37.678390110000002</v>
      </c>
      <c r="S5" s="27">
        <v>1.0999999999999999E-2</v>
      </c>
      <c r="T5" s="27">
        <v>1E-3</v>
      </c>
      <c r="U5" s="27">
        <f t="shared" si="6"/>
        <v>0.41446229121</v>
      </c>
      <c r="V5" s="27">
        <f t="shared" si="7"/>
        <v>3.7678390110000001E-2</v>
      </c>
      <c r="W5" s="27">
        <v>1E-3</v>
      </c>
      <c r="X5" s="27">
        <v>1.3108060000000001E-3</v>
      </c>
    </row>
    <row r="6" spans="1:24" x14ac:dyDescent="0.25">
      <c r="A6" s="26">
        <v>74</v>
      </c>
      <c r="B6" s="26">
        <v>10</v>
      </c>
      <c r="C6" s="27">
        <v>2.1959532606600001</v>
      </c>
      <c r="D6" s="26">
        <v>522</v>
      </c>
      <c r="E6" s="26">
        <v>74</v>
      </c>
      <c r="F6" s="26">
        <v>10</v>
      </c>
      <c r="G6" s="26" t="s">
        <v>84</v>
      </c>
      <c r="H6" s="27">
        <v>3.1166250080000002</v>
      </c>
      <c r="I6" s="27">
        <v>0.125</v>
      </c>
      <c r="J6" s="27">
        <f t="shared" si="0"/>
        <v>6.8439628485720991</v>
      </c>
      <c r="K6" s="27">
        <f t="shared" si="1"/>
        <v>0.27449415758250001</v>
      </c>
      <c r="L6" s="27">
        <v>0.48</v>
      </c>
      <c r="M6" s="27">
        <v>0.59099999999999997</v>
      </c>
      <c r="N6" s="27">
        <f t="shared" si="2"/>
        <v>1.49598000384</v>
      </c>
      <c r="O6" s="27">
        <f t="shared" si="3"/>
        <v>7.3874999999999996E-2</v>
      </c>
      <c r="P6" s="27">
        <f t="shared" si="4"/>
        <v>3.2851021673146072</v>
      </c>
      <c r="Q6" s="27">
        <f t="shared" si="5"/>
        <v>0.16222604713125749</v>
      </c>
      <c r="R6" s="27">
        <v>2.1959532606600001</v>
      </c>
      <c r="S6" s="27">
        <v>4.0000000000000001E-3</v>
      </c>
      <c r="T6" s="27">
        <v>0</v>
      </c>
      <c r="U6" s="27">
        <f t="shared" si="6"/>
        <v>8.7838130426400006E-3</v>
      </c>
      <c r="V6" s="27">
        <f t="shared" si="7"/>
        <v>0</v>
      </c>
      <c r="W6" s="27">
        <v>1E-3</v>
      </c>
      <c r="X6" s="27">
        <v>2.119737E-3</v>
      </c>
    </row>
    <row r="7" spans="1:24" x14ac:dyDescent="0.25">
      <c r="A7" s="26">
        <v>74</v>
      </c>
      <c r="B7" s="26">
        <v>11</v>
      </c>
      <c r="C7" s="27">
        <v>2.2045977565100001</v>
      </c>
      <c r="D7" s="26">
        <v>523</v>
      </c>
      <c r="E7" s="26">
        <v>74</v>
      </c>
      <c r="F7" s="26">
        <v>11</v>
      </c>
      <c r="G7" s="26" t="s">
        <v>85</v>
      </c>
      <c r="H7" s="27">
        <v>1.6333629460000001</v>
      </c>
      <c r="I7" s="27">
        <v>6.4000000000000001E-2</v>
      </c>
      <c r="J7" s="27">
        <f t="shared" si="0"/>
        <v>3.6009082863181647</v>
      </c>
      <c r="K7" s="27">
        <f t="shared" si="1"/>
        <v>0.14109425641664</v>
      </c>
      <c r="L7" s="27">
        <v>0.48199999999999998</v>
      </c>
      <c r="M7" s="27">
        <v>0.59399999999999997</v>
      </c>
      <c r="N7" s="27">
        <f t="shared" si="2"/>
        <v>0.78728093997199999</v>
      </c>
      <c r="O7" s="27">
        <f t="shared" si="3"/>
        <v>3.8016000000000001E-2</v>
      </c>
      <c r="P7" s="27">
        <f t="shared" si="4"/>
        <v>1.7356377940053553</v>
      </c>
      <c r="Q7" s="27">
        <f t="shared" si="5"/>
        <v>8.3809988311484174E-2</v>
      </c>
      <c r="R7" s="27">
        <v>2.2045977565100001</v>
      </c>
      <c r="S7" s="27">
        <v>2E-3</v>
      </c>
      <c r="T7" s="27">
        <v>0</v>
      </c>
      <c r="U7" s="27">
        <f t="shared" si="6"/>
        <v>4.40919551302E-3</v>
      </c>
      <c r="V7" s="27">
        <f t="shared" si="7"/>
        <v>0</v>
      </c>
      <c r="W7" s="27">
        <v>2E-3</v>
      </c>
      <c r="X7" s="27">
        <v>2.3472039999999999E-3</v>
      </c>
    </row>
    <row r="8" spans="1:24" x14ac:dyDescent="0.25">
      <c r="U8" s="27">
        <f>ROUND(SUM(U3:U7),1)</f>
        <v>1.1000000000000001</v>
      </c>
      <c r="V8" s="27">
        <f>ROUND(SUM(V3:V7),1)</f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Credit</vt:lpstr>
      <vt:lpstr>Lake Concord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Frick, Marcy</cp:lastModifiedBy>
  <cp:lastPrinted>2016-10-04T13:05:59Z</cp:lastPrinted>
  <dcterms:created xsi:type="dcterms:W3CDTF">2016-09-08T18:25:54Z</dcterms:created>
  <dcterms:modified xsi:type="dcterms:W3CDTF">2017-09-05T20:48:06Z</dcterms:modified>
</cp:coreProperties>
</file>