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8800" windowHeight="11835"/>
  </bookViews>
  <sheets>
    <sheet name="Project Credits" sheetId="1" r:id="rId1"/>
    <sheet name="Calculations" sheetId="3" r:id="rId2"/>
    <sheet name="Aulin Ave North" sheetId="2" r:id="rId3"/>
    <sheet name="Solary" sheetId="8" r:id="rId4"/>
    <sheet name="Sweetwater" sheetId="7" r:id="rId5"/>
    <sheet name="Sheet3" sheetId="4" r:id="rId6"/>
    <sheet name="Sheet4" sheetId="5" r:id="rId7"/>
    <sheet name="Sheet5" sheetId="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3" i="8" l="1"/>
  <c r="U33" i="8"/>
  <c r="N5" i="1"/>
  <c r="P5" i="1" l="1"/>
  <c r="P14" i="1" s="1"/>
  <c r="K5" i="1"/>
  <c r="M5" i="1" s="1"/>
  <c r="M14" i="1" s="1"/>
  <c r="R33" i="8"/>
  <c r="V32" i="8"/>
  <c r="U32" i="8"/>
  <c r="W32" i="8" s="1"/>
  <c r="Q32" i="8"/>
  <c r="O32" i="8"/>
  <c r="N32" i="8"/>
  <c r="P32" i="8" s="1"/>
  <c r="K32" i="8"/>
  <c r="X32" i="8" s="1"/>
  <c r="J32" i="8"/>
  <c r="V31" i="8"/>
  <c r="X31" i="8" s="1"/>
  <c r="U31" i="8"/>
  <c r="P31" i="8"/>
  <c r="O31" i="8"/>
  <c r="Q31" i="8" s="1"/>
  <c r="N31" i="8"/>
  <c r="K31" i="8"/>
  <c r="J31" i="8"/>
  <c r="W31" i="8" s="1"/>
  <c r="V30" i="8"/>
  <c r="U30" i="8"/>
  <c r="W30" i="8" s="1"/>
  <c r="Q30" i="8"/>
  <c r="O30" i="8"/>
  <c r="N30" i="8"/>
  <c r="P30" i="8" s="1"/>
  <c r="K30" i="8"/>
  <c r="X30" i="8" s="1"/>
  <c r="J30" i="8"/>
  <c r="V29" i="8"/>
  <c r="X29" i="8" s="1"/>
  <c r="U29" i="8"/>
  <c r="P29" i="8"/>
  <c r="O29" i="8"/>
  <c r="Q29" i="8" s="1"/>
  <c r="N29" i="8"/>
  <c r="K29" i="8"/>
  <c r="J29" i="8"/>
  <c r="W29" i="8" s="1"/>
  <c r="V28" i="8"/>
  <c r="U28" i="8"/>
  <c r="W28" i="8" s="1"/>
  <c r="Q28" i="8"/>
  <c r="O28" i="8"/>
  <c r="N28" i="8"/>
  <c r="P28" i="8" s="1"/>
  <c r="K28" i="8"/>
  <c r="X28" i="8" s="1"/>
  <c r="J28" i="8"/>
  <c r="V27" i="8"/>
  <c r="X27" i="8" s="1"/>
  <c r="U27" i="8"/>
  <c r="P27" i="8"/>
  <c r="O27" i="8"/>
  <c r="Q27" i="8" s="1"/>
  <c r="N27" i="8"/>
  <c r="K27" i="8"/>
  <c r="J27" i="8"/>
  <c r="W27" i="8" s="1"/>
  <c r="V26" i="8"/>
  <c r="U26" i="8"/>
  <c r="W26" i="8" s="1"/>
  <c r="Q26" i="8"/>
  <c r="O26" i="8"/>
  <c r="N26" i="8"/>
  <c r="P26" i="8" s="1"/>
  <c r="K26" i="8"/>
  <c r="X26" i="8" s="1"/>
  <c r="J26" i="8"/>
  <c r="V25" i="8"/>
  <c r="X25" i="8" s="1"/>
  <c r="U25" i="8"/>
  <c r="P25" i="8"/>
  <c r="O25" i="8"/>
  <c r="Q25" i="8" s="1"/>
  <c r="N25" i="8"/>
  <c r="K25" i="8"/>
  <c r="J25" i="8"/>
  <c r="W25" i="8" s="1"/>
  <c r="V24" i="8"/>
  <c r="U24" i="8"/>
  <c r="W24" i="8" s="1"/>
  <c r="Q24" i="8"/>
  <c r="O24" i="8"/>
  <c r="N24" i="8"/>
  <c r="P24" i="8" s="1"/>
  <c r="K24" i="8"/>
  <c r="X24" i="8" s="1"/>
  <c r="J24" i="8"/>
  <c r="V23" i="8"/>
  <c r="X23" i="8" s="1"/>
  <c r="U23" i="8"/>
  <c r="P23" i="8"/>
  <c r="O23" i="8"/>
  <c r="Q23" i="8" s="1"/>
  <c r="N23" i="8"/>
  <c r="K23" i="8"/>
  <c r="J23" i="8"/>
  <c r="W23" i="8" s="1"/>
  <c r="V22" i="8"/>
  <c r="U22" i="8"/>
  <c r="W22" i="8" s="1"/>
  <c r="Q22" i="8"/>
  <c r="O22" i="8"/>
  <c r="N22" i="8"/>
  <c r="P22" i="8" s="1"/>
  <c r="K22" i="8"/>
  <c r="X22" i="8" s="1"/>
  <c r="J22" i="8"/>
  <c r="V21" i="8"/>
  <c r="X21" i="8" s="1"/>
  <c r="U21" i="8"/>
  <c r="P21" i="8"/>
  <c r="O21" i="8"/>
  <c r="Q21" i="8" s="1"/>
  <c r="N21" i="8"/>
  <c r="K21" i="8"/>
  <c r="J21" i="8"/>
  <c r="W21" i="8" s="1"/>
  <c r="V20" i="8"/>
  <c r="U20" i="8"/>
  <c r="W20" i="8" s="1"/>
  <c r="Q20" i="8"/>
  <c r="O20" i="8"/>
  <c r="N20" i="8"/>
  <c r="P20" i="8" s="1"/>
  <c r="K20" i="8"/>
  <c r="X20" i="8" s="1"/>
  <c r="J20" i="8"/>
  <c r="V19" i="8"/>
  <c r="X19" i="8" s="1"/>
  <c r="U19" i="8"/>
  <c r="P19" i="8"/>
  <c r="O19" i="8"/>
  <c r="Q19" i="8" s="1"/>
  <c r="N19" i="8"/>
  <c r="K19" i="8"/>
  <c r="J19" i="8"/>
  <c r="W19" i="8" s="1"/>
  <c r="V18" i="8"/>
  <c r="U18" i="8"/>
  <c r="W18" i="8" s="1"/>
  <c r="Q18" i="8"/>
  <c r="O18" i="8"/>
  <c r="N18" i="8"/>
  <c r="P18" i="8" s="1"/>
  <c r="K18" i="8"/>
  <c r="X18" i="8" s="1"/>
  <c r="J18" i="8"/>
  <c r="V17" i="8"/>
  <c r="X17" i="8" s="1"/>
  <c r="U17" i="8"/>
  <c r="P17" i="8"/>
  <c r="O17" i="8"/>
  <c r="Q17" i="8" s="1"/>
  <c r="N17" i="8"/>
  <c r="K17" i="8"/>
  <c r="J17" i="8"/>
  <c r="W17" i="8" s="1"/>
  <c r="V16" i="8"/>
  <c r="U16" i="8"/>
  <c r="W16" i="8" s="1"/>
  <c r="Q16" i="8"/>
  <c r="O16" i="8"/>
  <c r="N16" i="8"/>
  <c r="P16" i="8" s="1"/>
  <c r="K16" i="8"/>
  <c r="X16" i="8" s="1"/>
  <c r="J16" i="8"/>
  <c r="V15" i="8"/>
  <c r="X15" i="8" s="1"/>
  <c r="U15" i="8"/>
  <c r="P15" i="8"/>
  <c r="O15" i="8"/>
  <c r="Q15" i="8" s="1"/>
  <c r="N15" i="8"/>
  <c r="K15" i="8"/>
  <c r="J15" i="8"/>
  <c r="W15" i="8" s="1"/>
  <c r="V14" i="8"/>
  <c r="U14" i="8"/>
  <c r="W14" i="8" s="1"/>
  <c r="Q14" i="8"/>
  <c r="O14" i="8"/>
  <c r="N14" i="8"/>
  <c r="P14" i="8" s="1"/>
  <c r="K14" i="8"/>
  <c r="X14" i="8" s="1"/>
  <c r="J14" i="8"/>
  <c r="V13" i="8"/>
  <c r="X13" i="8" s="1"/>
  <c r="U13" i="8"/>
  <c r="P13" i="8"/>
  <c r="O13" i="8"/>
  <c r="Q13" i="8" s="1"/>
  <c r="N13" i="8"/>
  <c r="K13" i="8"/>
  <c r="J13" i="8"/>
  <c r="W13" i="8" s="1"/>
  <c r="X12" i="8"/>
  <c r="V12" i="8"/>
  <c r="U12" i="8"/>
  <c r="W12" i="8" s="1"/>
  <c r="Q12" i="8"/>
  <c r="O12" i="8"/>
  <c r="N12" i="8"/>
  <c r="P12" i="8" s="1"/>
  <c r="K12" i="8"/>
  <c r="J12" i="8"/>
  <c r="V11" i="8"/>
  <c r="X11" i="8" s="1"/>
  <c r="U11" i="8"/>
  <c r="P11" i="8"/>
  <c r="O11" i="8"/>
  <c r="Q11" i="8" s="1"/>
  <c r="N11" i="8"/>
  <c r="K11" i="8"/>
  <c r="J11" i="8"/>
  <c r="W11" i="8" s="1"/>
  <c r="X10" i="8"/>
  <c r="V10" i="8"/>
  <c r="U10" i="8"/>
  <c r="W10" i="8" s="1"/>
  <c r="Q10" i="8"/>
  <c r="O10" i="8"/>
  <c r="N10" i="8"/>
  <c r="P10" i="8" s="1"/>
  <c r="K10" i="8"/>
  <c r="J10" i="8"/>
  <c r="V9" i="8"/>
  <c r="X9" i="8" s="1"/>
  <c r="U9" i="8"/>
  <c r="P9" i="8"/>
  <c r="O9" i="8"/>
  <c r="Q9" i="8" s="1"/>
  <c r="N9" i="8"/>
  <c r="K9" i="8"/>
  <c r="J9" i="8"/>
  <c r="W9" i="8" s="1"/>
  <c r="V8" i="8"/>
  <c r="U8" i="8"/>
  <c r="W8" i="8" s="1"/>
  <c r="Q8" i="8"/>
  <c r="O8" i="8"/>
  <c r="N8" i="8"/>
  <c r="P8" i="8" s="1"/>
  <c r="K8" i="8"/>
  <c r="X8" i="8" s="1"/>
  <c r="J8" i="8"/>
  <c r="V7" i="8"/>
  <c r="X7" i="8" s="1"/>
  <c r="U7" i="8"/>
  <c r="P7" i="8"/>
  <c r="O7" i="8"/>
  <c r="Q7" i="8" s="1"/>
  <c r="N7" i="8"/>
  <c r="K7" i="8"/>
  <c r="J7" i="8"/>
  <c r="W7" i="8" s="1"/>
  <c r="V6" i="8"/>
  <c r="U6" i="8"/>
  <c r="W6" i="8" s="1"/>
  <c r="Q6" i="8"/>
  <c r="O6" i="8"/>
  <c r="N6" i="8"/>
  <c r="P6" i="8" s="1"/>
  <c r="K6" i="8"/>
  <c r="X6" i="8" s="1"/>
  <c r="J6" i="8"/>
  <c r="V5" i="8"/>
  <c r="X5" i="8" s="1"/>
  <c r="U5" i="8"/>
  <c r="P5" i="8"/>
  <c r="O5" i="8"/>
  <c r="Q5" i="8" s="1"/>
  <c r="N5" i="8"/>
  <c r="K5" i="8"/>
  <c r="J5" i="8"/>
  <c r="W5" i="8" s="1"/>
  <c r="X4" i="8"/>
  <c r="V4" i="8"/>
  <c r="U4" i="8"/>
  <c r="W4" i="8" s="1"/>
  <c r="Q4" i="8"/>
  <c r="O4" i="8"/>
  <c r="N4" i="8"/>
  <c r="P4" i="8" s="1"/>
  <c r="K4" i="8"/>
  <c r="J4" i="8"/>
  <c r="V3" i="8"/>
  <c r="U3" i="8"/>
  <c r="P3" i="8"/>
  <c r="O3" i="8"/>
  <c r="Q3" i="8" s="1"/>
  <c r="N3" i="8"/>
  <c r="K3" i="8"/>
  <c r="J3" i="8"/>
  <c r="W3" i="8" s="1"/>
  <c r="X3" i="8" l="1"/>
  <c r="O4" i="1"/>
  <c r="L4" i="1"/>
  <c r="B12" i="3"/>
  <c r="B11" i="3"/>
  <c r="N4" i="1"/>
  <c r="P4" i="1" s="1"/>
  <c r="K4" i="1"/>
  <c r="M4" i="1" s="1"/>
  <c r="R7" i="7"/>
  <c r="U7" i="7"/>
  <c r="V7" i="7"/>
  <c r="X4" i="7"/>
  <c r="X5" i="7"/>
  <c r="X6" i="7"/>
  <c r="X3" i="7"/>
  <c r="W4" i="7"/>
  <c r="W5" i="7"/>
  <c r="W6" i="7"/>
  <c r="W3" i="7"/>
  <c r="V4" i="7"/>
  <c r="V5" i="7"/>
  <c r="V6" i="7"/>
  <c r="V3" i="7"/>
  <c r="U4" i="7"/>
  <c r="U5" i="7"/>
  <c r="U6" i="7"/>
  <c r="U3" i="7"/>
  <c r="Q4" i="7"/>
  <c r="Q5" i="7"/>
  <c r="Q6" i="7"/>
  <c r="Q3" i="7"/>
  <c r="P4" i="7"/>
  <c r="P5" i="7"/>
  <c r="P6" i="7"/>
  <c r="P3" i="7"/>
  <c r="O4" i="7"/>
  <c r="O5" i="7"/>
  <c r="O6" i="7"/>
  <c r="O3" i="7"/>
  <c r="N4" i="7"/>
  <c r="N5" i="7"/>
  <c r="N6" i="7"/>
  <c r="N3" i="7"/>
  <c r="K4" i="7"/>
  <c r="K5" i="7"/>
  <c r="K6" i="7"/>
  <c r="K3" i="7"/>
  <c r="J4" i="7"/>
  <c r="J5" i="7"/>
  <c r="J6" i="7"/>
  <c r="J3" i="7"/>
  <c r="V13" i="6" l="1"/>
  <c r="U13" i="6"/>
  <c r="X4" i="6"/>
  <c r="X5" i="6"/>
  <c r="X6" i="6"/>
  <c r="X7" i="6"/>
  <c r="X8" i="6"/>
  <c r="X9" i="6"/>
  <c r="X10" i="6"/>
  <c r="X11" i="6"/>
  <c r="X12" i="6"/>
  <c r="X3" i="6"/>
  <c r="W4" i="6"/>
  <c r="W5" i="6"/>
  <c r="W6" i="6"/>
  <c r="W7" i="6"/>
  <c r="W8" i="6"/>
  <c r="W9" i="6"/>
  <c r="W10" i="6"/>
  <c r="W11" i="6"/>
  <c r="W12" i="6"/>
  <c r="W3" i="6"/>
  <c r="V4" i="6"/>
  <c r="V5" i="6"/>
  <c r="V6" i="6"/>
  <c r="V7" i="6"/>
  <c r="V8" i="6"/>
  <c r="V9" i="6"/>
  <c r="V10" i="6"/>
  <c r="V11" i="6"/>
  <c r="V12" i="6"/>
  <c r="V3" i="6"/>
  <c r="U4" i="6"/>
  <c r="U5" i="6"/>
  <c r="U6" i="6"/>
  <c r="U7" i="6"/>
  <c r="U8" i="6"/>
  <c r="U9" i="6"/>
  <c r="U10" i="6"/>
  <c r="U11" i="6"/>
  <c r="U12" i="6"/>
  <c r="U3" i="6"/>
  <c r="Q4" i="6"/>
  <c r="Q5" i="6"/>
  <c r="Q6" i="6"/>
  <c r="Q7" i="6"/>
  <c r="Q8" i="6"/>
  <c r="Q9" i="6"/>
  <c r="Q10" i="6"/>
  <c r="Q11" i="6"/>
  <c r="Q12" i="6"/>
  <c r="Q3" i="6"/>
  <c r="P4" i="6"/>
  <c r="P5" i="6"/>
  <c r="P6" i="6"/>
  <c r="P7" i="6"/>
  <c r="P8" i="6"/>
  <c r="P9" i="6"/>
  <c r="P10" i="6"/>
  <c r="P11" i="6"/>
  <c r="P12" i="6"/>
  <c r="P3" i="6"/>
  <c r="O4" i="6"/>
  <c r="O5" i="6"/>
  <c r="O6" i="6"/>
  <c r="O7" i="6"/>
  <c r="O8" i="6"/>
  <c r="O9" i="6"/>
  <c r="O10" i="6"/>
  <c r="O11" i="6"/>
  <c r="O12" i="6"/>
  <c r="O3" i="6"/>
  <c r="N4" i="6"/>
  <c r="N5" i="6"/>
  <c r="N6" i="6"/>
  <c r="N7" i="6"/>
  <c r="N8" i="6"/>
  <c r="N9" i="6"/>
  <c r="N10" i="6"/>
  <c r="N11" i="6"/>
  <c r="N12" i="6"/>
  <c r="N3" i="6"/>
  <c r="K4" i="6"/>
  <c r="K5" i="6"/>
  <c r="K6" i="6"/>
  <c r="K7" i="6"/>
  <c r="K8" i="6"/>
  <c r="K9" i="6"/>
  <c r="K10" i="6"/>
  <c r="K11" i="6"/>
  <c r="K12" i="6"/>
  <c r="K3" i="6"/>
  <c r="J4" i="6"/>
  <c r="J5" i="6"/>
  <c r="J6" i="6"/>
  <c r="J7" i="6"/>
  <c r="J8" i="6"/>
  <c r="J9" i="6"/>
  <c r="J10" i="6"/>
  <c r="J11" i="6"/>
  <c r="J12" i="6"/>
  <c r="J3" i="6"/>
  <c r="C13" i="6"/>
  <c r="V6" i="5"/>
  <c r="U6" i="5"/>
  <c r="X4" i="5"/>
  <c r="X5" i="5"/>
  <c r="X3" i="5"/>
  <c r="W4" i="5"/>
  <c r="W5" i="5"/>
  <c r="W3" i="5"/>
  <c r="V4" i="5"/>
  <c r="V5" i="5"/>
  <c r="V3" i="5"/>
  <c r="U4" i="5"/>
  <c r="U5" i="5"/>
  <c r="U3" i="5"/>
  <c r="Q4" i="5"/>
  <c r="Q5" i="5"/>
  <c r="Q3" i="5"/>
  <c r="P4" i="5"/>
  <c r="P5" i="5"/>
  <c r="P3" i="5"/>
  <c r="O4" i="5"/>
  <c r="O5" i="5"/>
  <c r="O3" i="5"/>
  <c r="N4" i="5"/>
  <c r="N5" i="5"/>
  <c r="N3" i="5"/>
  <c r="K4" i="5"/>
  <c r="K5" i="5"/>
  <c r="K3" i="5"/>
  <c r="C6" i="5"/>
  <c r="J4" i="5"/>
  <c r="J5" i="5"/>
  <c r="J3" i="5"/>
  <c r="V5" i="4"/>
  <c r="U5" i="4"/>
  <c r="X4" i="4"/>
  <c r="X3" i="4"/>
  <c r="W4" i="4"/>
  <c r="W3" i="4"/>
  <c r="V4" i="4"/>
  <c r="V3" i="4"/>
  <c r="U4" i="4"/>
  <c r="U3" i="4"/>
  <c r="Q4" i="4"/>
  <c r="Q3" i="4"/>
  <c r="P4" i="4"/>
  <c r="P3" i="4"/>
  <c r="O4" i="4"/>
  <c r="O3" i="4"/>
  <c r="N4" i="4"/>
  <c r="N3" i="4"/>
  <c r="K4" i="4"/>
  <c r="K3" i="4"/>
  <c r="J4" i="4"/>
  <c r="J3" i="4"/>
  <c r="C5" i="4"/>
  <c r="L9" i="1"/>
  <c r="B6" i="3"/>
  <c r="O9" i="1" s="1"/>
  <c r="B5" i="3"/>
  <c r="N9" i="1" l="1"/>
  <c r="P9" i="1" s="1"/>
  <c r="K9" i="1"/>
  <c r="M9" i="1" s="1"/>
  <c r="V6" i="2"/>
  <c r="U6" i="2"/>
  <c r="X4" i="2"/>
  <c r="X5" i="2"/>
  <c r="X3" i="2"/>
  <c r="W4" i="2"/>
  <c r="W5" i="2"/>
  <c r="W3" i="2"/>
  <c r="V4" i="2"/>
  <c r="V5" i="2"/>
  <c r="V3" i="2"/>
  <c r="U4" i="2"/>
  <c r="U5" i="2"/>
  <c r="U3" i="2"/>
  <c r="Q4" i="2"/>
  <c r="Q5" i="2"/>
  <c r="Q3" i="2"/>
  <c r="P4" i="2"/>
  <c r="P5" i="2"/>
  <c r="P3" i="2"/>
  <c r="O4" i="2"/>
  <c r="O5" i="2"/>
  <c r="O3" i="2"/>
  <c r="N4" i="2"/>
  <c r="N5" i="2"/>
  <c r="N3" i="2"/>
  <c r="K4" i="2"/>
  <c r="K5" i="2"/>
  <c r="K3" i="2"/>
  <c r="J4" i="2"/>
  <c r="J5" i="2"/>
  <c r="J3" i="2"/>
  <c r="P8" i="1" l="1"/>
  <c r="M8" i="1"/>
  <c r="P6" i="1"/>
  <c r="M6" i="1"/>
  <c r="P7" i="1" l="1"/>
  <c r="M7" i="1"/>
  <c r="P16" i="1"/>
  <c r="M16" i="1"/>
</calcChain>
</file>

<file path=xl/sharedStrings.xml><?xml version="1.0" encoding="utf-8"?>
<sst xmlns="http://schemas.openxmlformats.org/spreadsheetml/2006/main" count="408" uniqueCount="123">
  <si>
    <t>Project Number</t>
  </si>
  <si>
    <t xml:space="preserve">Project Name </t>
  </si>
  <si>
    <t>Project Description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</si>
  <si>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</si>
  <si>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</si>
  <si>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</si>
  <si>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</si>
  <si>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</si>
  <si>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</si>
  <si>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</si>
  <si>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OV-01</t>
  </si>
  <si>
    <t>Aulin Regional Stormwater Pond</t>
  </si>
  <si>
    <t>-</t>
  </si>
  <si>
    <t>Wet detention pond</t>
  </si>
  <si>
    <t>Completed</t>
  </si>
  <si>
    <t>OV-02</t>
  </si>
  <si>
    <t>Lightwood Knox Canal Project</t>
  </si>
  <si>
    <t>Dry detention pond, swales</t>
  </si>
  <si>
    <t>Planned</t>
  </si>
  <si>
    <t>OV-03</t>
  </si>
  <si>
    <t>Sweetwater Creek Project</t>
  </si>
  <si>
    <t>Dry detention pond, wet detention pond</t>
  </si>
  <si>
    <t>OV-05</t>
  </si>
  <si>
    <t>Street Sweeping</t>
  </si>
  <si>
    <t>Ongoing</t>
  </si>
  <si>
    <t>OV-06</t>
  </si>
  <si>
    <t>Education/ Ordinance</t>
  </si>
  <si>
    <t>OV-08</t>
  </si>
  <si>
    <t>Inlets and Pipe Cleaning</t>
  </si>
  <si>
    <t>BMP Clean Out</t>
  </si>
  <si>
    <t>OV-09</t>
  </si>
  <si>
    <t>Aulin Avenue North</t>
  </si>
  <si>
    <t>Construction of stormwater conveyance system and treatment area</t>
  </si>
  <si>
    <t>OV-10</t>
  </si>
  <si>
    <t>Oviedo Regional Pond</t>
  </si>
  <si>
    <t>Construction of retention pond to receive and treat drainage from commercial sites and treat surrounding runoff prior to being discharged to Sweetwater Creek</t>
  </si>
  <si>
    <t xml:space="preserve">Wet Detention Treatment Area and Infrastructure </t>
  </si>
  <si>
    <t>Permitting phase and under design</t>
  </si>
  <si>
    <t>OV-11</t>
  </si>
  <si>
    <t>Stormwater management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</si>
  <si>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</si>
  <si>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</si>
  <si>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</si>
  <si>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</si>
  <si>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</si>
  <si>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</si>
  <si>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</si>
  <si>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</si>
  <si>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</si>
  <si>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528,111 lbs/yr of material collected</t>
  </si>
  <si>
    <t>FYN, pet waste ordinance, illicit discharge program, Adopt A Pond Program, Fats Oils &amp; Grease ordinance</t>
  </si>
  <si>
    <t>Education Efforts</t>
  </si>
  <si>
    <t>Routine cleaning of inlets and pipes - 435 lbs/yr of material collected</t>
  </si>
  <si>
    <t>Phase II of SR 426 at S. Lake Jessp</t>
  </si>
  <si>
    <t>Construction of two new treatment areas and enlargement and improvement to existing system in conjunction with FDOT widening of SR 426</t>
  </si>
  <si>
    <t>N/A</t>
  </si>
  <si>
    <t>July 2016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</si>
  <si>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</si>
  <si>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</si>
  <si>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</si>
  <si>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</si>
  <si>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</si>
  <si>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</si>
  <si>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</si>
  <si>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</si>
  <si>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</si>
  <si>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</si>
  <si>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</si>
  <si>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</si>
  <si>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</si>
  <si>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</si>
  <si>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</si>
  <si>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</si>
  <si>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</si>
  <si>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</si>
  <si>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</si>
  <si>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</si>
  <si>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</si>
  <si>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</si>
  <si>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</si>
  <si>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</si>
  <si>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IND</t>
  </si>
  <si>
    <t>RAN</t>
  </si>
  <si>
    <t>FOR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</si>
  <si>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</si>
  <si>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</si>
  <si>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</si>
  <si>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</si>
  <si>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</si>
  <si>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</si>
  <si>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</si>
  <si>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</si>
  <si>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</si>
  <si>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</si>
  <si>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</si>
  <si>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</si>
  <si>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</si>
  <si>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Aulin North</t>
  </si>
  <si>
    <t>residence time</t>
  </si>
  <si>
    <t>days</t>
  </si>
  <si>
    <t>from permit</t>
  </si>
  <si>
    <t>Provided</t>
  </si>
  <si>
    <t>TN efficiency</t>
  </si>
  <si>
    <t>TP efficiency</t>
  </si>
  <si>
    <t>WET</t>
  </si>
  <si>
    <t>MDR</t>
  </si>
  <si>
    <t>AGT</t>
  </si>
  <si>
    <t>Sweetwater</t>
  </si>
  <si>
    <t>need GIS file and design info</t>
  </si>
  <si>
    <t>OV-04</t>
  </si>
  <si>
    <t>Solary Canal Stormwater Treatment Area - missing from model</t>
  </si>
  <si>
    <t>RST facility consisting of an 8.0-acre wet pond and 4.8-acre wetland</t>
  </si>
  <si>
    <t>Wet detention pond, Wetland treatment</t>
  </si>
  <si>
    <t>WAT</t>
  </si>
  <si>
    <t>LDR</t>
  </si>
  <si>
    <t>HDR</t>
  </si>
  <si>
    <t>OPE</t>
  </si>
  <si>
    <t>PAS</t>
  </si>
  <si>
    <t>AGR</t>
  </si>
  <si>
    <t>OV-12</t>
  </si>
  <si>
    <t>Credits for Missing BMPs</t>
  </si>
  <si>
    <t>BMPs missing from the model</t>
  </si>
  <si>
    <t>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</si>
</sst>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#,##0.0"/>
    <numFmt numFmtId="165" formatCode="0.0%"/>
    <numFmt numFmtId="166" formatCode="0.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4" fontId="4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7" fontId="4" fillId="0" borderId="1" xfId="0" quotePrefix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0" fontId="5" fillId="0" borderId="0" xfId="0" applyFont="1"/>
    <xf numFmtId="165" fontId="0" fillId="0" borderId="0" xfId="0" applyNumberFormat="1"/>
    <xf numFmtId="14" fontId="3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pane ySplit="1" topLeftCell="A8" activePane="bottomLeft" state="frozen"/>
      <selection pane="bottomLeft" activeCell="N6" sqref="N6"/>
    </sheetView>
  </sheetViews>
  <sheetFormatPr defaultColWidth="9.140625" defaultRowHeight="12.75" x14ac:dyDescent="0.2"/>
  <cols>
    <col min="1" max="2" width="12.7109375" style="14" customWidth="1"/>
    <col min="3" max="3" width="21.85546875" style="14" customWidth="1"/>
    <col min="4" max="10" width="12.7109375" style="14" customWidth="1"/>
    <col min="11" max="11" width="13.85546875" style="18" customWidth="1"/>
    <col min="12" max="12" width="13.28515625" style="20" customWidth="1"/>
    <col min="13" max="13" width="9.140625" style="18"/>
    <col min="14" max="14" width="12.7109375" style="18" customWidth="1"/>
    <col min="15" max="15" width="13" style="20" customWidth="1"/>
    <col min="16" max="16" width="9.140625" style="18"/>
    <col min="17" max="16384" width="9.140625" style="14"/>
  </cols>
  <sheetData>
    <row r="1" spans="1:17" ht="25.5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  <c r="H1" s="13" t="s">
        <v>7</v>
      </c>
      <c r="I1" s="11" t="s">
        <v>8</v>
      </c>
      <c r="J1" s="11" t="s">
        <v>9</v>
      </c>
      <c r="K1" s="9" t="s">
        <v>40</v>
      </c>
      <c r="L1" s="10" t="s">
        <v>41</v>
      </c>
      <c r="M1" s="9" t="s">
        <v>42</v>
      </c>
      <c r="N1" s="9" t="s">
        <v>43</v>
      </c>
      <c r="O1" s="10" t="s">
        <v>44</v>
      </c>
      <c r="P1" s="9" t="s">
        <v>45</v>
      </c>
    </row>
    <row r="2" spans="1:17" s="6" customFormat="1" ht="51" x14ac:dyDescent="0.2">
      <c r="A2" s="1" t="s">
        <v>10</v>
      </c>
      <c r="B2" s="1" t="s">
        <v>11</v>
      </c>
      <c r="C2" s="2" t="s">
        <v>11</v>
      </c>
      <c r="D2" s="3" t="s">
        <v>12</v>
      </c>
      <c r="E2" s="3">
        <v>2013</v>
      </c>
      <c r="F2" s="4">
        <v>0</v>
      </c>
      <c r="G2" s="4">
        <v>0</v>
      </c>
      <c r="H2" s="5">
        <v>0</v>
      </c>
      <c r="I2" s="2" t="s">
        <v>13</v>
      </c>
      <c r="J2" s="3" t="s">
        <v>14</v>
      </c>
      <c r="K2" s="21"/>
      <c r="L2" s="22"/>
      <c r="M2" s="21"/>
      <c r="N2" s="21"/>
      <c r="O2" s="22"/>
      <c r="P2" s="21"/>
      <c r="Q2" s="6" t="s">
        <v>108</v>
      </c>
    </row>
    <row r="3" spans="1:17" s="6" customFormat="1" ht="51" x14ac:dyDescent="0.2">
      <c r="A3" s="1" t="s">
        <v>15</v>
      </c>
      <c r="B3" s="1" t="s">
        <v>16</v>
      </c>
      <c r="C3" s="2" t="s">
        <v>16</v>
      </c>
      <c r="D3" s="3" t="s">
        <v>12</v>
      </c>
      <c r="E3" s="3" t="s">
        <v>12</v>
      </c>
      <c r="F3" s="4">
        <v>0</v>
      </c>
      <c r="G3" s="4">
        <v>0</v>
      </c>
      <c r="H3" s="5">
        <v>0</v>
      </c>
      <c r="I3" s="2" t="s">
        <v>17</v>
      </c>
      <c r="J3" s="3" t="s">
        <v>18</v>
      </c>
      <c r="K3" s="21"/>
      <c r="L3" s="22"/>
      <c r="M3" s="21"/>
      <c r="N3" s="21"/>
      <c r="O3" s="22"/>
      <c r="P3" s="21"/>
      <c r="Q3" s="6" t="s">
        <v>108</v>
      </c>
    </row>
    <row r="4" spans="1:17" s="6" customFormat="1" ht="38.25" x14ac:dyDescent="0.2">
      <c r="A4" s="3" t="s">
        <v>19</v>
      </c>
      <c r="B4" s="1" t="s">
        <v>20</v>
      </c>
      <c r="C4" s="1" t="s">
        <v>20</v>
      </c>
      <c r="D4" s="3" t="s">
        <v>12</v>
      </c>
      <c r="E4" s="3" t="s">
        <v>12</v>
      </c>
      <c r="F4" s="4">
        <v>0</v>
      </c>
      <c r="G4" s="4">
        <v>0</v>
      </c>
      <c r="H4" s="7">
        <v>0</v>
      </c>
      <c r="I4" s="2" t="s">
        <v>21</v>
      </c>
      <c r="J4" s="3" t="s">
        <v>14</v>
      </c>
      <c r="K4" s="17">
        <f>Sweetwater!U7</f>
        <v>260.72287280309189</v>
      </c>
      <c r="L4" s="19">
        <f>Calculations!B11</f>
        <v>0.33299999999999996</v>
      </c>
      <c r="M4" s="17">
        <f>ROUND(K4*L4,1)</f>
        <v>86.8</v>
      </c>
      <c r="N4" s="17">
        <f>Sweetwater!V7</f>
        <v>31.24791743675268</v>
      </c>
      <c r="O4" s="19">
        <f>Calculations!B12</f>
        <v>0.61799999999999999</v>
      </c>
      <c r="P4" s="17">
        <f>ROUND(N4*O4,1)</f>
        <v>19.3</v>
      </c>
    </row>
    <row r="5" spans="1:17" s="6" customFormat="1" ht="63.75" x14ac:dyDescent="0.2">
      <c r="A5" s="3" t="s">
        <v>109</v>
      </c>
      <c r="B5" s="1" t="s">
        <v>110</v>
      </c>
      <c r="C5" s="2" t="s">
        <v>111</v>
      </c>
      <c r="D5" s="28">
        <v>40269</v>
      </c>
      <c r="E5" s="28">
        <v>40878</v>
      </c>
      <c r="F5" s="29">
        <v>1700000</v>
      </c>
      <c r="G5" s="4">
        <v>0</v>
      </c>
      <c r="H5" s="7">
        <v>1471</v>
      </c>
      <c r="I5" s="30" t="s">
        <v>112</v>
      </c>
      <c r="J5" s="3" t="s">
        <v>14</v>
      </c>
      <c r="K5" s="17">
        <f>Solary!U33</f>
        <v>9276.7999999999993</v>
      </c>
      <c r="L5" s="19">
        <v>0.23599999999999999</v>
      </c>
      <c r="M5" s="17">
        <f>(ROUND(K5*L5,1)/3)</f>
        <v>729.76666666666677</v>
      </c>
      <c r="N5" s="17">
        <f>Solary!V33</f>
        <v>897.4</v>
      </c>
      <c r="O5" s="19">
        <v>0.49</v>
      </c>
      <c r="P5" s="17">
        <f>(ROUND(N5*O5,1)/3)</f>
        <v>146.56666666666666</v>
      </c>
    </row>
    <row r="6" spans="1:17" s="6" customFormat="1" ht="25.5" x14ac:dyDescent="0.2">
      <c r="A6" s="1" t="s">
        <v>22</v>
      </c>
      <c r="B6" s="1" t="s">
        <v>23</v>
      </c>
      <c r="C6" s="2" t="s">
        <v>49</v>
      </c>
      <c r="D6" s="3" t="s">
        <v>12</v>
      </c>
      <c r="E6" s="3">
        <v>2013</v>
      </c>
      <c r="F6" s="4">
        <v>0</v>
      </c>
      <c r="G6" s="4">
        <v>0</v>
      </c>
      <c r="H6" s="7">
        <v>0</v>
      </c>
      <c r="I6" s="1" t="s">
        <v>23</v>
      </c>
      <c r="J6" s="3" t="s">
        <v>24</v>
      </c>
      <c r="K6" s="17" t="s">
        <v>55</v>
      </c>
      <c r="L6" s="19" t="s">
        <v>55</v>
      </c>
      <c r="M6" s="17">
        <f>ROUND(297*0.821,1)</f>
        <v>243.8</v>
      </c>
      <c r="N6" s="17" t="s">
        <v>55</v>
      </c>
      <c r="O6" s="19" t="s">
        <v>55</v>
      </c>
      <c r="P6" s="17">
        <f>ROUND(191*0.797,1)</f>
        <v>152.19999999999999</v>
      </c>
    </row>
    <row r="7" spans="1:17" s="6" customFormat="1" ht="63.75" x14ac:dyDescent="0.2">
      <c r="A7" s="1" t="s">
        <v>25</v>
      </c>
      <c r="B7" s="1" t="s">
        <v>51</v>
      </c>
      <c r="C7" s="2" t="s">
        <v>50</v>
      </c>
      <c r="D7" s="3" t="s">
        <v>12</v>
      </c>
      <c r="E7" s="3">
        <v>2014</v>
      </c>
      <c r="F7" s="4">
        <v>0</v>
      </c>
      <c r="G7" s="4">
        <v>0</v>
      </c>
      <c r="H7" s="7">
        <v>0</v>
      </c>
      <c r="I7" s="3" t="s">
        <v>26</v>
      </c>
      <c r="J7" s="3" t="s">
        <v>14</v>
      </c>
      <c r="K7" s="17">
        <v>23308.7</v>
      </c>
      <c r="L7" s="19">
        <v>0.04</v>
      </c>
      <c r="M7" s="17">
        <f>ROUND(K7*L7,1)</f>
        <v>932.3</v>
      </c>
      <c r="N7" s="17">
        <v>1865.6</v>
      </c>
      <c r="O7" s="19">
        <v>0.04</v>
      </c>
      <c r="P7" s="17">
        <f>ROUND(N7*O7,1)</f>
        <v>74.599999999999994</v>
      </c>
    </row>
    <row r="8" spans="1:17" s="6" customFormat="1" ht="38.25" x14ac:dyDescent="0.2">
      <c r="A8" s="1" t="s">
        <v>27</v>
      </c>
      <c r="B8" s="1" t="s">
        <v>28</v>
      </c>
      <c r="C8" s="2" t="s">
        <v>52</v>
      </c>
      <c r="D8" s="3" t="s">
        <v>12</v>
      </c>
      <c r="E8" s="3">
        <v>2013</v>
      </c>
      <c r="F8" s="4">
        <v>0</v>
      </c>
      <c r="G8" s="4">
        <v>0</v>
      </c>
      <c r="H8" s="7">
        <v>0</v>
      </c>
      <c r="I8" s="1" t="s">
        <v>29</v>
      </c>
      <c r="J8" s="3" t="s">
        <v>24</v>
      </c>
      <c r="K8" s="17" t="s">
        <v>55</v>
      </c>
      <c r="L8" s="19" t="s">
        <v>55</v>
      </c>
      <c r="M8" s="17">
        <f>ROUND(0.3*0.821,1)</f>
        <v>0.2</v>
      </c>
      <c r="N8" s="17" t="s">
        <v>55</v>
      </c>
      <c r="O8" s="19" t="s">
        <v>55</v>
      </c>
      <c r="P8" s="17">
        <f>ROUND(0.2*0.797,1)</f>
        <v>0.2</v>
      </c>
    </row>
    <row r="9" spans="1:17" s="6" customFormat="1" ht="38.25" x14ac:dyDescent="0.2">
      <c r="A9" s="2" t="s">
        <v>30</v>
      </c>
      <c r="B9" s="1" t="s">
        <v>31</v>
      </c>
      <c r="C9" s="2" t="s">
        <v>32</v>
      </c>
      <c r="D9" s="3" t="s">
        <v>12</v>
      </c>
      <c r="E9" s="3">
        <v>2014</v>
      </c>
      <c r="F9" s="8">
        <v>50000</v>
      </c>
      <c r="G9" s="4">
        <v>0</v>
      </c>
      <c r="H9" s="7">
        <v>0</v>
      </c>
      <c r="I9" s="2" t="s">
        <v>13</v>
      </c>
      <c r="J9" s="3" t="s">
        <v>14</v>
      </c>
      <c r="K9" s="17">
        <f>'Aulin Ave North'!U6</f>
        <v>5.4</v>
      </c>
      <c r="L9" s="19">
        <f>Calculations!B5</f>
        <v>0.36200000000000004</v>
      </c>
      <c r="M9" s="17">
        <f>ROUND(K9*L9,1)</f>
        <v>2</v>
      </c>
      <c r="N9" s="17">
        <f>'Aulin Ave North'!V6</f>
        <v>0.5</v>
      </c>
      <c r="O9" s="19">
        <f>Calculations!B6</f>
        <v>0.64599999999999991</v>
      </c>
      <c r="P9" s="17">
        <f>ROUND(N9*O9,1)</f>
        <v>0.3</v>
      </c>
    </row>
    <row r="10" spans="1:17" s="6" customFormat="1" ht="89.25" x14ac:dyDescent="0.2">
      <c r="A10" s="2" t="s">
        <v>33</v>
      </c>
      <c r="B10" s="1" t="s">
        <v>34</v>
      </c>
      <c r="C10" s="2" t="s">
        <v>35</v>
      </c>
      <c r="D10" s="23" t="s">
        <v>56</v>
      </c>
      <c r="E10" s="3">
        <v>2019</v>
      </c>
      <c r="F10" s="4">
        <v>0</v>
      </c>
      <c r="G10" s="4">
        <v>0</v>
      </c>
      <c r="H10" s="7">
        <v>0</v>
      </c>
      <c r="I10" s="2" t="s">
        <v>36</v>
      </c>
      <c r="J10" s="3" t="s">
        <v>37</v>
      </c>
      <c r="K10" s="21"/>
      <c r="L10" s="22"/>
      <c r="M10" s="21"/>
      <c r="N10" s="21"/>
      <c r="O10" s="22"/>
      <c r="P10" s="21"/>
      <c r="Q10" s="6" t="s">
        <v>108</v>
      </c>
    </row>
    <row r="11" spans="1:17" s="6" customFormat="1" ht="89.25" x14ac:dyDescent="0.2">
      <c r="A11" s="2" t="s">
        <v>38</v>
      </c>
      <c r="B11" s="1" t="s">
        <v>53</v>
      </c>
      <c r="C11" s="2" t="s">
        <v>54</v>
      </c>
      <c r="D11" s="3" t="s">
        <v>12</v>
      </c>
      <c r="E11" s="3" t="s">
        <v>12</v>
      </c>
      <c r="F11" s="4">
        <v>0</v>
      </c>
      <c r="G11" s="4">
        <v>0</v>
      </c>
      <c r="H11" s="7">
        <v>0</v>
      </c>
      <c r="I11" s="2" t="s">
        <v>39</v>
      </c>
      <c r="J11" s="3" t="s">
        <v>18</v>
      </c>
      <c r="K11" s="21"/>
      <c r="L11" s="22"/>
      <c r="M11" s="21"/>
      <c r="N11" s="21"/>
      <c r="O11" s="22"/>
      <c r="P11" s="21"/>
      <c r="Q11" s="6" t="s">
        <v>108</v>
      </c>
    </row>
    <row r="12" spans="1:17" s="6" customFormat="1" ht="25.5" x14ac:dyDescent="0.2">
      <c r="A12" s="2" t="s">
        <v>119</v>
      </c>
      <c r="B12" s="30" t="s">
        <v>120</v>
      </c>
      <c r="C12" s="30" t="s">
        <v>121</v>
      </c>
      <c r="D12" s="3" t="s">
        <v>12</v>
      </c>
      <c r="E12" s="3" t="s">
        <v>12</v>
      </c>
      <c r="F12" s="4">
        <v>0</v>
      </c>
      <c r="G12" s="4">
        <v>0</v>
      </c>
      <c r="H12" s="7"/>
      <c r="I12" s="2" t="s">
        <v>122</v>
      </c>
      <c r="J12" s="3" t="s">
        <v>14</v>
      </c>
      <c r="K12" s="17" t="s">
        <v>55</v>
      </c>
      <c r="L12" s="19" t="s">
        <v>55</v>
      </c>
      <c r="M12" s="17">
        <v>453.6</v>
      </c>
      <c r="N12" s="17" t="s">
        <v>55</v>
      </c>
      <c r="O12" s="19" t="s">
        <v>55</v>
      </c>
      <c r="P12" s="17">
        <v>27.3</v>
      </c>
    </row>
    <row r="14" spans="1:17" x14ac:dyDescent="0.2">
      <c r="K14" s="15" t="s">
        <v>46</v>
      </c>
      <c r="M14" s="18">
        <f>SUM(M2:M12)</f>
        <v>2448.4666666666667</v>
      </c>
      <c r="P14" s="18">
        <f>SUM(P2:P12)</f>
        <v>420.46666666666664</v>
      </c>
    </row>
    <row r="15" spans="1:17" x14ac:dyDescent="0.2">
      <c r="K15" s="16" t="s">
        <v>47</v>
      </c>
      <c r="M15" s="18">
        <v>4705</v>
      </c>
      <c r="P15" s="18">
        <v>1034.5999999999999</v>
      </c>
    </row>
    <row r="16" spans="1:17" x14ac:dyDescent="0.2">
      <c r="K16" s="16" t="s">
        <v>48</v>
      </c>
      <c r="M16" s="18">
        <f>M15-M14</f>
        <v>2256.5333333333333</v>
      </c>
      <c r="P16" s="18">
        <f>P15-P14</f>
        <v>614.13333333333321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B11" sqref="B11"/>
    </sheetView>
  </sheetViews>
  <sheetFormatPr defaultRowHeight="15" x14ac:dyDescent="0.25"/>
  <cols>
    <col min="1" max="1" width="14.42578125" bestFit="1" customWidth="1"/>
  </cols>
  <sheetData>
    <row r="2" spans="1:4" x14ac:dyDescent="0.25">
      <c r="A2" s="26" t="s">
        <v>97</v>
      </c>
    </row>
    <row r="3" spans="1:4" x14ac:dyDescent="0.25">
      <c r="B3" t="s">
        <v>101</v>
      </c>
    </row>
    <row r="4" spans="1:4" x14ac:dyDescent="0.25">
      <c r="A4" t="s">
        <v>98</v>
      </c>
      <c r="B4">
        <v>21</v>
      </c>
      <c r="C4" t="s">
        <v>99</v>
      </c>
      <c r="D4" t="s">
        <v>100</v>
      </c>
    </row>
    <row r="5" spans="1:4" x14ac:dyDescent="0.25">
      <c r="A5" t="s">
        <v>102</v>
      </c>
      <c r="B5" s="27">
        <f>(ROUND((43.75*B4)/(4.38+B4),1))/100</f>
        <v>0.36200000000000004</v>
      </c>
      <c r="C5" s="27"/>
    </row>
    <row r="6" spans="1:4" x14ac:dyDescent="0.25">
      <c r="A6" t="s">
        <v>103</v>
      </c>
      <c r="B6" s="27">
        <f>(ROUND(44.53+6.146*LN(B4)+0.145*(LN(B4)^2),1))/100</f>
        <v>0.64599999999999991</v>
      </c>
      <c r="C6" s="27"/>
    </row>
    <row r="9" spans="1:4" x14ac:dyDescent="0.25">
      <c r="A9" s="26" t="s">
        <v>107</v>
      </c>
    </row>
    <row r="10" spans="1:4" x14ac:dyDescent="0.25">
      <c r="A10" t="s">
        <v>98</v>
      </c>
      <c r="B10">
        <v>14</v>
      </c>
      <c r="C10" t="s">
        <v>99</v>
      </c>
    </row>
    <row r="11" spans="1:4" x14ac:dyDescent="0.25">
      <c r="A11" t="s">
        <v>102</v>
      </c>
      <c r="B11" s="27">
        <f>(ROUND((43.75*B10)/(4.38+B10),1))/100</f>
        <v>0.33299999999999996</v>
      </c>
      <c r="C11" s="27"/>
    </row>
    <row r="12" spans="1:4" x14ac:dyDescent="0.25">
      <c r="A12" t="s">
        <v>103</v>
      </c>
      <c r="B12" s="27">
        <f>(ROUND(44.53+6.146*LN(B10)+0.145*(LN(B10)^2),1))/100</f>
        <v>0.61799999999999999</v>
      </c>
      <c r="C12" s="2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G1" workbookViewId="0">
      <selection sqref="A1:XFD1"/>
    </sheetView>
  </sheetViews>
  <sheetFormatPr defaultColWidth="4.85546875" defaultRowHeight="15" x14ac:dyDescent="0.25"/>
  <cols>
    <col min="1" max="1" width="10.140625" style="24" bestFit="1" customWidth="1"/>
    <col min="2" max="2" width="9.28515625" style="24" bestFit="1" customWidth="1"/>
    <col min="3" max="3" width="13.7109375" style="25" bestFit="1" customWidth="1"/>
    <col min="4" max="4" width="4.85546875" style="24"/>
    <col min="5" max="5" width="4.28515625" style="24" bestFit="1" customWidth="1"/>
    <col min="6" max="6" width="8" style="24" bestFit="1" customWidth="1"/>
    <col min="7" max="7" width="9.85546875" style="24" bestFit="1" customWidth="1"/>
    <col min="8" max="8" width="14.7109375" style="25" bestFit="1" customWidth="1"/>
    <col min="9" max="9" width="13.7109375" style="25" bestFit="1" customWidth="1"/>
    <col min="10" max="10" width="16.7109375" style="25" bestFit="1" customWidth="1"/>
    <col min="11" max="11" width="15.7109375" style="25" bestFit="1" customWidth="1"/>
    <col min="12" max="15" width="13.7109375" style="25" bestFit="1" customWidth="1"/>
    <col min="16" max="16" width="16.7109375" style="25" bestFit="1" customWidth="1"/>
    <col min="17" max="18" width="15.7109375" style="25" bestFit="1" customWidth="1"/>
    <col min="19" max="20" width="13.7109375" style="25" bestFit="1" customWidth="1"/>
    <col min="21" max="21" width="16.7109375" style="25" bestFit="1" customWidth="1"/>
    <col min="22" max="22" width="15.7109375" style="25" bestFit="1" customWidth="1"/>
    <col min="23" max="24" width="13.7109375" style="25" bestFit="1" customWidth="1"/>
  </cols>
  <sheetData>
    <row r="1" spans="1:24" x14ac:dyDescent="0.25">
      <c r="H1" s="25" t="s">
        <v>84</v>
      </c>
      <c r="I1" s="25" t="s">
        <v>84</v>
      </c>
      <c r="J1" s="25" t="s">
        <v>85</v>
      </c>
      <c r="K1" s="25" t="s">
        <v>86</v>
      </c>
      <c r="L1" s="25" t="s">
        <v>87</v>
      </c>
      <c r="M1" s="25" t="s">
        <v>87</v>
      </c>
      <c r="N1" s="25" t="s">
        <v>88</v>
      </c>
      <c r="O1" s="25" t="s">
        <v>89</v>
      </c>
      <c r="P1" s="25" t="s">
        <v>90</v>
      </c>
      <c r="Q1" s="25" t="s">
        <v>91</v>
      </c>
      <c r="S1" s="25" t="s">
        <v>92</v>
      </c>
      <c r="T1" s="25" t="s">
        <v>92</v>
      </c>
      <c r="U1" s="25" t="s">
        <v>93</v>
      </c>
      <c r="V1" s="25" t="s">
        <v>94</v>
      </c>
      <c r="W1" s="25" t="s">
        <v>95</v>
      </c>
      <c r="X1" s="25" t="s">
        <v>96</v>
      </c>
    </row>
    <row r="2" spans="1:24" x14ac:dyDescent="0.25">
      <c r="A2" s="24" t="s">
        <v>57</v>
      </c>
      <c r="B2" s="24" t="s">
        <v>58</v>
      </c>
      <c r="C2" s="25" t="s">
        <v>59</v>
      </c>
      <c r="D2" s="24" t="s">
        <v>60</v>
      </c>
      <c r="E2" s="24" t="s">
        <v>61</v>
      </c>
      <c r="F2" s="24" t="s">
        <v>62</v>
      </c>
      <c r="G2" s="24" t="s">
        <v>63</v>
      </c>
      <c r="H2" s="25" t="s">
        <v>64</v>
      </c>
      <c r="I2" s="25" t="s">
        <v>65</v>
      </c>
      <c r="J2" s="25" t="s">
        <v>66</v>
      </c>
      <c r="K2" s="25" t="s">
        <v>67</v>
      </c>
      <c r="L2" s="25" t="s">
        <v>68</v>
      </c>
      <c r="M2" s="25" t="s">
        <v>69</v>
      </c>
      <c r="N2" s="25" t="s">
        <v>70</v>
      </c>
      <c r="O2" s="25" t="s">
        <v>71</v>
      </c>
      <c r="P2" s="25" t="s">
        <v>72</v>
      </c>
      <c r="Q2" s="25" t="s">
        <v>73</v>
      </c>
      <c r="R2" s="25" t="s">
        <v>74</v>
      </c>
      <c r="S2" s="25" t="s">
        <v>75</v>
      </c>
      <c r="T2" s="25" t="s">
        <v>76</v>
      </c>
      <c r="U2" s="25" t="s">
        <v>77</v>
      </c>
      <c r="V2" s="25" t="s">
        <v>78</v>
      </c>
      <c r="W2" s="25" t="s">
        <v>79</v>
      </c>
      <c r="X2" s="25" t="s">
        <v>80</v>
      </c>
    </row>
    <row r="3" spans="1:24" x14ac:dyDescent="0.25">
      <c r="A3" s="24">
        <v>38</v>
      </c>
      <c r="B3" s="24">
        <v>4</v>
      </c>
      <c r="C3" s="25">
        <v>0.15288430263200001</v>
      </c>
      <c r="D3" s="24">
        <v>250</v>
      </c>
      <c r="E3" s="24">
        <v>38</v>
      </c>
      <c r="F3" s="24">
        <v>4</v>
      </c>
      <c r="G3" s="24" t="s">
        <v>81</v>
      </c>
      <c r="H3" s="25">
        <v>13.033179649999999</v>
      </c>
      <c r="I3" s="25">
        <v>1.643</v>
      </c>
      <c r="J3" s="25">
        <f>C3*H3</f>
        <v>1.9925685818678238</v>
      </c>
      <c r="K3" s="25">
        <f>C3*I3</f>
        <v>0.25118890922437603</v>
      </c>
      <c r="L3" s="25">
        <v>0.746</v>
      </c>
      <c r="M3" s="25">
        <v>0.72799999999999998</v>
      </c>
      <c r="N3" s="25">
        <f>H3*L3</f>
        <v>9.7227520188999996</v>
      </c>
      <c r="O3" s="25">
        <f>I3*M3</f>
        <v>1.1961040000000001</v>
      </c>
      <c r="P3" s="25">
        <f>C3*N3</f>
        <v>1.4864561620733967</v>
      </c>
      <c r="Q3" s="25">
        <f>C3*O3</f>
        <v>0.18286552591534574</v>
      </c>
      <c r="R3" s="25">
        <v>0.15288430263200001</v>
      </c>
      <c r="S3" s="25">
        <v>9.718</v>
      </c>
      <c r="T3" s="25">
        <v>1.196</v>
      </c>
      <c r="U3" s="25">
        <f>R3*S3</f>
        <v>1.4857296529777761</v>
      </c>
      <c r="V3" s="25">
        <f>R3*T3</f>
        <v>0.18284962594787199</v>
      </c>
      <c r="W3" s="25">
        <f>U3/J3</f>
        <v>0.74563539066999673</v>
      </c>
      <c r="X3" s="25">
        <f>V3/K3</f>
        <v>0.72793670115642106</v>
      </c>
    </row>
    <row r="4" spans="1:24" x14ac:dyDescent="0.25">
      <c r="A4" s="24">
        <v>38</v>
      </c>
      <c r="B4" s="24">
        <v>10</v>
      </c>
      <c r="C4" s="25">
        <v>0.40004304776299998</v>
      </c>
      <c r="D4" s="24">
        <v>255</v>
      </c>
      <c r="E4" s="24">
        <v>38</v>
      </c>
      <c r="F4" s="24">
        <v>10</v>
      </c>
      <c r="G4" s="24" t="s">
        <v>82</v>
      </c>
      <c r="H4" s="25">
        <v>2.8595624559999999</v>
      </c>
      <c r="I4" s="25">
        <v>0.22600000000000001</v>
      </c>
      <c r="J4" s="25">
        <f t="shared" ref="J4:J5" si="0">C4*H4</f>
        <v>1.1439480801668895</v>
      </c>
      <c r="K4" s="25">
        <f t="shared" ref="K4:K5" si="1">C4*I4</f>
        <v>9.0409728794437996E-2</v>
      </c>
      <c r="L4" s="25">
        <v>0.76300000000000001</v>
      </c>
      <c r="M4" s="25">
        <v>0.746</v>
      </c>
      <c r="N4" s="25">
        <f t="shared" ref="N4:N5" si="2">H4*L4</f>
        <v>2.1818461539279999</v>
      </c>
      <c r="O4" s="25">
        <f t="shared" ref="O4:O5" si="3">I4*M4</f>
        <v>0.168596</v>
      </c>
      <c r="P4" s="25">
        <f t="shared" ref="P4:P5" si="4">C4*N4</f>
        <v>0.87283238516733663</v>
      </c>
      <c r="Q4" s="25">
        <f t="shared" ref="Q4:Q5" si="5">C4*O4</f>
        <v>6.7445657680650736E-2</v>
      </c>
      <c r="R4" s="25">
        <v>0.40004304776299998</v>
      </c>
      <c r="S4" s="25">
        <v>2.1819999999999999</v>
      </c>
      <c r="T4" s="25">
        <v>0.16800000000000001</v>
      </c>
      <c r="U4" s="25">
        <f t="shared" ref="U4:U5" si="6">R4*S4</f>
        <v>0.87289393021886597</v>
      </c>
      <c r="V4" s="25">
        <f t="shared" ref="V4:V5" si="7">R4*T4</f>
        <v>6.7207232024184008E-2</v>
      </c>
      <c r="W4" s="25">
        <f t="shared" ref="W4:W5" si="8">U4/J4</f>
        <v>0.76305380056367622</v>
      </c>
      <c r="X4" s="25">
        <f t="shared" ref="X4:X5" si="9">V4/K4</f>
        <v>0.74336283185840724</v>
      </c>
    </row>
    <row r="5" spans="1:24" x14ac:dyDescent="0.25">
      <c r="A5" s="24">
        <v>38</v>
      </c>
      <c r="B5" s="24">
        <v>11</v>
      </c>
      <c r="C5" s="25">
        <v>2.4339469025599998</v>
      </c>
      <c r="D5" s="24">
        <v>256</v>
      </c>
      <c r="E5" s="24">
        <v>38</v>
      </c>
      <c r="F5" s="24">
        <v>11</v>
      </c>
      <c r="G5" s="24" t="s">
        <v>83</v>
      </c>
      <c r="H5" s="25">
        <v>1.6255938160000001</v>
      </c>
      <c r="I5" s="25">
        <v>0.124</v>
      </c>
      <c r="J5" s="25">
        <f t="shared" si="0"/>
        <v>3.9566090332738906</v>
      </c>
      <c r="K5" s="25">
        <f t="shared" si="1"/>
        <v>0.30180941591743998</v>
      </c>
      <c r="L5" s="25">
        <v>0.77200000000000002</v>
      </c>
      <c r="M5" s="25">
        <v>0.75900000000000001</v>
      </c>
      <c r="N5" s="25">
        <f t="shared" si="2"/>
        <v>1.2549584259520001</v>
      </c>
      <c r="O5" s="25">
        <f t="shared" si="3"/>
        <v>9.4116000000000005E-2</v>
      </c>
      <c r="P5" s="25">
        <f t="shared" si="4"/>
        <v>3.0545021736874434</v>
      </c>
      <c r="Q5" s="25">
        <f t="shared" si="5"/>
        <v>0.22907334668133694</v>
      </c>
      <c r="R5" s="25">
        <v>2.4339469025599998</v>
      </c>
      <c r="S5" s="25">
        <v>1.2549999999999999</v>
      </c>
      <c r="T5" s="25">
        <v>9.4E-2</v>
      </c>
      <c r="U5" s="25">
        <f t="shared" si="6"/>
        <v>3.0546033627127995</v>
      </c>
      <c r="V5" s="25">
        <f t="shared" si="7"/>
        <v>0.22879100884063999</v>
      </c>
      <c r="W5" s="25">
        <f t="shared" si="8"/>
        <v>0.77202557468390354</v>
      </c>
      <c r="X5" s="25">
        <f t="shared" si="9"/>
        <v>0.75806451612903225</v>
      </c>
    </row>
    <row r="6" spans="1:24" x14ac:dyDescent="0.25">
      <c r="U6" s="25">
        <f>ROUND(SUM(U3:U5),1)</f>
        <v>5.4</v>
      </c>
      <c r="V6" s="25">
        <f>ROUND(SUM(V3:V5),1)</f>
        <v>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opLeftCell="F1" workbookViewId="0">
      <selection activeCell="V34" sqref="V34"/>
    </sheetView>
  </sheetViews>
  <sheetFormatPr defaultRowHeight="15" x14ac:dyDescent="0.25"/>
  <cols>
    <col min="1" max="1" width="10.140625" style="24" bestFit="1" customWidth="1"/>
    <col min="2" max="2" width="9.28515625" style="24" bestFit="1" customWidth="1"/>
    <col min="3" max="3" width="15.7109375" style="25" bestFit="1" customWidth="1"/>
    <col min="4" max="4" width="4.85546875" style="24" bestFit="1" customWidth="1"/>
    <col min="5" max="5" width="4.28515625" style="24" bestFit="1" customWidth="1"/>
    <col min="6" max="6" width="8" style="24" bestFit="1" customWidth="1"/>
    <col min="7" max="7" width="9.85546875" style="24" bestFit="1" customWidth="1"/>
    <col min="8" max="8" width="14.7109375" style="25" bestFit="1" customWidth="1"/>
    <col min="9" max="9" width="13.7109375" style="25" bestFit="1" customWidth="1"/>
    <col min="10" max="10" width="17.85546875" style="25" bestFit="1" customWidth="1"/>
    <col min="11" max="11" width="16.7109375" style="25" bestFit="1" customWidth="1"/>
    <col min="12" max="13" width="13.7109375" style="25" bestFit="1" customWidth="1"/>
    <col min="14" max="14" width="14.7109375" style="25" bestFit="1" customWidth="1"/>
    <col min="15" max="15" width="13.7109375" style="25" bestFit="1" customWidth="1"/>
    <col min="16" max="16" width="17.85546875" style="25" bestFit="1" customWidth="1"/>
    <col min="17" max="18" width="16.7109375" style="25" bestFit="1" customWidth="1"/>
    <col min="19" max="19" width="14.7109375" style="25" bestFit="1" customWidth="1"/>
    <col min="20" max="20" width="13.7109375" style="25" bestFit="1" customWidth="1"/>
    <col min="21" max="21" width="17.85546875" style="25" bestFit="1" customWidth="1"/>
    <col min="22" max="22" width="16.7109375" style="25" bestFit="1" customWidth="1"/>
    <col min="23" max="24" width="13.7109375" style="25" bestFit="1" customWidth="1"/>
  </cols>
  <sheetData>
    <row r="1" spans="1:24" x14ac:dyDescent="0.25">
      <c r="H1" s="25" t="s">
        <v>84</v>
      </c>
      <c r="I1" s="25" t="s">
        <v>84</v>
      </c>
      <c r="J1" s="25" t="s">
        <v>85</v>
      </c>
      <c r="K1" s="25" t="s">
        <v>86</v>
      </c>
      <c r="L1" s="25" t="s">
        <v>87</v>
      </c>
      <c r="M1" s="25" t="s">
        <v>87</v>
      </c>
      <c r="N1" s="25" t="s">
        <v>88</v>
      </c>
      <c r="O1" s="25" t="s">
        <v>89</v>
      </c>
      <c r="P1" s="25" t="s">
        <v>90</v>
      </c>
      <c r="Q1" s="25" t="s">
        <v>91</v>
      </c>
      <c r="S1" s="25" t="s">
        <v>92</v>
      </c>
      <c r="T1" s="25" t="s">
        <v>92</v>
      </c>
      <c r="U1" s="25" t="s">
        <v>93</v>
      </c>
      <c r="V1" s="25" t="s">
        <v>94</v>
      </c>
      <c r="W1" s="25" t="s">
        <v>95</v>
      </c>
      <c r="X1" s="25" t="s">
        <v>96</v>
      </c>
    </row>
    <row r="2" spans="1:24" x14ac:dyDescent="0.25">
      <c r="A2" s="24" t="s">
        <v>57</v>
      </c>
      <c r="B2" s="24" t="s">
        <v>58</v>
      </c>
      <c r="C2" s="25" t="s">
        <v>59</v>
      </c>
      <c r="D2" s="24" t="s">
        <v>60</v>
      </c>
      <c r="E2" s="24" t="s">
        <v>61</v>
      </c>
      <c r="F2" s="24" t="s">
        <v>62</v>
      </c>
      <c r="G2" s="24" t="s">
        <v>63</v>
      </c>
      <c r="H2" s="25" t="s">
        <v>64</v>
      </c>
      <c r="I2" s="25" t="s">
        <v>65</v>
      </c>
      <c r="J2" s="25" t="s">
        <v>66</v>
      </c>
      <c r="K2" s="25" t="s">
        <v>67</v>
      </c>
      <c r="L2" s="25" t="s">
        <v>68</v>
      </c>
      <c r="M2" s="25" t="s">
        <v>69</v>
      </c>
      <c r="N2" s="25" t="s">
        <v>70</v>
      </c>
      <c r="O2" s="25" t="s">
        <v>71</v>
      </c>
      <c r="P2" s="25" t="s">
        <v>72</v>
      </c>
      <c r="Q2" s="25" t="s">
        <v>73</v>
      </c>
      <c r="R2" s="25" t="s">
        <v>74</v>
      </c>
      <c r="S2" s="25" t="s">
        <v>75</v>
      </c>
      <c r="T2" s="25" t="s">
        <v>76</v>
      </c>
      <c r="U2" s="25" t="s">
        <v>77</v>
      </c>
      <c r="V2" s="25" t="s">
        <v>78</v>
      </c>
      <c r="W2" s="25" t="s">
        <v>79</v>
      </c>
      <c r="X2" s="25" t="s">
        <v>80</v>
      </c>
    </row>
    <row r="3" spans="1:24" x14ac:dyDescent="0.25">
      <c r="A3" s="24">
        <v>37</v>
      </c>
      <c r="B3" s="24">
        <v>2</v>
      </c>
      <c r="C3" s="25">
        <v>63.376669487900003</v>
      </c>
      <c r="D3" s="24">
        <v>239</v>
      </c>
      <c r="E3" s="24">
        <v>37</v>
      </c>
      <c r="F3" s="24">
        <v>2</v>
      </c>
      <c r="G3" s="24" t="s">
        <v>105</v>
      </c>
      <c r="H3" s="25">
        <v>9.6056094779999999</v>
      </c>
      <c r="I3" s="25">
        <v>0.89600000000000002</v>
      </c>
      <c r="J3" s="25">
        <f>C3*H3</f>
        <v>608.77153711704568</v>
      </c>
      <c r="K3" s="25">
        <f>C3*I3</f>
        <v>56.785495861158402</v>
      </c>
      <c r="L3" s="25">
        <v>0.81</v>
      </c>
      <c r="M3" s="25">
        <v>0.77800000000000002</v>
      </c>
      <c r="N3" s="25">
        <f>H3*L3</f>
        <v>7.7805436771800007</v>
      </c>
      <c r="O3" s="25">
        <f>I3*M3</f>
        <v>0.69708800000000004</v>
      </c>
      <c r="P3" s="25">
        <f>C3*N3</f>
        <v>493.10494506480705</v>
      </c>
      <c r="Q3" s="25">
        <f>C3*O3</f>
        <v>44.179115779981238</v>
      </c>
      <c r="R3" s="25">
        <v>63.376669487900003</v>
      </c>
      <c r="S3" s="25">
        <v>7.782</v>
      </c>
      <c r="T3" s="25">
        <v>0.69699999999999995</v>
      </c>
      <c r="U3" s="25">
        <f>R3*S3</f>
        <v>493.19724195483781</v>
      </c>
      <c r="V3" s="25">
        <f>R3*T3</f>
        <v>44.1735386330663</v>
      </c>
      <c r="W3" s="25">
        <f>U3/J3</f>
        <v>0.81015161170390437</v>
      </c>
      <c r="X3" s="25">
        <f>V3/K3</f>
        <v>0.7779017857142857</v>
      </c>
    </row>
    <row r="4" spans="1:24" x14ac:dyDescent="0.25">
      <c r="A4" s="24">
        <v>37</v>
      </c>
      <c r="B4" s="24">
        <v>9</v>
      </c>
      <c r="C4" s="25">
        <v>18.767343008000001</v>
      </c>
      <c r="D4" s="24">
        <v>242</v>
      </c>
      <c r="E4" s="24">
        <v>37</v>
      </c>
      <c r="F4" s="24">
        <v>9</v>
      </c>
      <c r="G4" s="24" t="s">
        <v>106</v>
      </c>
      <c r="H4" s="25">
        <v>6.3021983800000001</v>
      </c>
      <c r="I4" s="25">
        <v>0.58099999999999996</v>
      </c>
      <c r="J4" s="25">
        <f t="shared" ref="J4:J32" si="0">C4*H4</f>
        <v>118.27551870192194</v>
      </c>
      <c r="K4" s="25">
        <f t="shared" ref="K4:K32" si="1">C4*I4</f>
        <v>10.903826287648</v>
      </c>
      <c r="L4" s="25">
        <v>0.83199999999999996</v>
      </c>
      <c r="M4" s="25">
        <v>0.80800000000000005</v>
      </c>
      <c r="N4" s="25">
        <f t="shared" ref="N4:O32" si="2">H4*L4</f>
        <v>5.2434290521599998</v>
      </c>
      <c r="O4" s="25">
        <f t="shared" si="2"/>
        <v>0.46944799999999998</v>
      </c>
      <c r="P4" s="25">
        <f t="shared" ref="P4:P32" si="3">C4*N4</f>
        <v>98.405231559999038</v>
      </c>
      <c r="Q4" s="25">
        <f t="shared" ref="Q4:Q32" si="4">C4*O4</f>
        <v>8.8102916404195835</v>
      </c>
      <c r="R4" s="25">
        <v>18.767343008000001</v>
      </c>
      <c r="S4" s="25">
        <v>5.2430000000000003</v>
      </c>
      <c r="T4" s="25">
        <v>0.47</v>
      </c>
      <c r="U4" s="25">
        <f t="shared" ref="U4:U32" si="5">R4*S4</f>
        <v>98.397179390944018</v>
      </c>
      <c r="V4" s="25">
        <f t="shared" ref="V4:V32" si="6">R4*T4</f>
        <v>8.8206512137599997</v>
      </c>
      <c r="W4" s="25">
        <f t="shared" ref="W4:X32" si="7">U4/J4</f>
        <v>0.83193192023891838</v>
      </c>
      <c r="X4" s="25">
        <f t="shared" si="7"/>
        <v>0.80895008605851981</v>
      </c>
    </row>
    <row r="5" spans="1:24" x14ac:dyDescent="0.25">
      <c r="A5" s="24">
        <v>37</v>
      </c>
      <c r="B5" s="24">
        <v>11</v>
      </c>
      <c r="C5" s="25">
        <v>0.90333362965999997</v>
      </c>
      <c r="D5" s="24">
        <v>244</v>
      </c>
      <c r="E5" s="24">
        <v>37</v>
      </c>
      <c r="F5" s="24">
        <v>11</v>
      </c>
      <c r="G5" s="24" t="s">
        <v>83</v>
      </c>
      <c r="H5" s="25">
        <v>1.9386882860000001</v>
      </c>
      <c r="I5" s="25">
        <v>0.151</v>
      </c>
      <c r="J5" s="25">
        <f t="shared" si="0"/>
        <v>1.7512823261717041</v>
      </c>
      <c r="K5" s="25">
        <f t="shared" si="1"/>
        <v>0.13640337807865999</v>
      </c>
      <c r="L5" s="25">
        <v>0.83799999999999997</v>
      </c>
      <c r="M5" s="25">
        <v>0.81599999999999995</v>
      </c>
      <c r="N5" s="25">
        <f t="shared" si="2"/>
        <v>1.624620783668</v>
      </c>
      <c r="O5" s="25">
        <f t="shared" si="2"/>
        <v>0.12321599999999999</v>
      </c>
      <c r="P5" s="25">
        <f t="shared" si="3"/>
        <v>1.4675745893318881</v>
      </c>
      <c r="Q5" s="25">
        <f t="shared" si="4"/>
        <v>0.11130515651218655</v>
      </c>
      <c r="R5" s="25">
        <v>0.90333362965999997</v>
      </c>
      <c r="S5" s="25">
        <v>1.6259999999999999</v>
      </c>
      <c r="T5" s="25">
        <v>0.123</v>
      </c>
      <c r="U5" s="25">
        <f t="shared" si="5"/>
        <v>1.46882048182716</v>
      </c>
      <c r="V5" s="25">
        <f t="shared" si="6"/>
        <v>0.11111003644817999</v>
      </c>
      <c r="W5" s="25">
        <f t="shared" si="7"/>
        <v>0.83871141727216281</v>
      </c>
      <c r="X5" s="25">
        <f t="shared" si="7"/>
        <v>0.814569536423841</v>
      </c>
    </row>
    <row r="6" spans="1:24" x14ac:dyDescent="0.25">
      <c r="A6" s="24">
        <v>37</v>
      </c>
      <c r="B6" s="24">
        <v>12</v>
      </c>
      <c r="C6" s="25">
        <v>21.3011112911</v>
      </c>
      <c r="D6" s="24">
        <v>245</v>
      </c>
      <c r="E6" s="24">
        <v>37</v>
      </c>
      <c r="F6" s="24">
        <v>12</v>
      </c>
      <c r="G6" s="24" t="s">
        <v>113</v>
      </c>
      <c r="H6" s="25">
        <v>0.56819865000000003</v>
      </c>
      <c r="I6" s="25">
        <v>3.7999999999999999E-2</v>
      </c>
      <c r="J6" s="25">
        <f t="shared" si="0"/>
        <v>12.103262679102777</v>
      </c>
      <c r="K6" s="25">
        <f t="shared" si="1"/>
        <v>0.80944222906179997</v>
      </c>
      <c r="L6" s="25">
        <v>0.82299999999999995</v>
      </c>
      <c r="M6" s="25">
        <v>0.79200000000000004</v>
      </c>
      <c r="N6" s="25">
        <f t="shared" si="2"/>
        <v>0.46762748895</v>
      </c>
      <c r="O6" s="25">
        <f t="shared" si="2"/>
        <v>3.0096000000000001E-2</v>
      </c>
      <c r="P6" s="25">
        <f t="shared" si="3"/>
        <v>9.9609851849015847</v>
      </c>
      <c r="Q6" s="25">
        <f t="shared" si="4"/>
        <v>0.64107824541694558</v>
      </c>
      <c r="R6" s="25">
        <v>21.3011112911</v>
      </c>
      <c r="S6" s="25">
        <v>0.46800000000000003</v>
      </c>
      <c r="T6" s="25">
        <v>0.03</v>
      </c>
      <c r="U6" s="25">
        <f t="shared" si="5"/>
        <v>9.9689200842348011</v>
      </c>
      <c r="V6" s="25">
        <f t="shared" si="6"/>
        <v>0.63903333873299994</v>
      </c>
      <c r="W6" s="25">
        <f t="shared" si="7"/>
        <v>0.82365560002650495</v>
      </c>
      <c r="X6" s="25">
        <f t="shared" si="7"/>
        <v>0.78947368421052633</v>
      </c>
    </row>
    <row r="7" spans="1:24" x14ac:dyDescent="0.25">
      <c r="A7" s="24">
        <v>38</v>
      </c>
      <c r="B7" s="24">
        <v>1</v>
      </c>
      <c r="C7" s="25">
        <v>40.908173645300003</v>
      </c>
      <c r="D7" s="24">
        <v>247</v>
      </c>
      <c r="E7" s="24">
        <v>38</v>
      </c>
      <c r="F7" s="24">
        <v>1</v>
      </c>
      <c r="G7" s="24" t="s">
        <v>114</v>
      </c>
      <c r="H7" s="25">
        <v>4.4645874900000004</v>
      </c>
      <c r="I7" s="25">
        <v>0.39400000000000002</v>
      </c>
      <c r="J7" s="25">
        <f t="shared" si="0"/>
        <v>182.6381202955541</v>
      </c>
      <c r="K7" s="25">
        <f t="shared" si="1"/>
        <v>16.1178204162482</v>
      </c>
      <c r="L7" s="25">
        <v>0.753</v>
      </c>
      <c r="M7" s="25">
        <v>0.73299999999999998</v>
      </c>
      <c r="N7" s="25">
        <f t="shared" si="2"/>
        <v>3.3618343799700003</v>
      </c>
      <c r="O7" s="25">
        <f t="shared" si="2"/>
        <v>0.288802</v>
      </c>
      <c r="P7" s="25">
        <f t="shared" si="3"/>
        <v>137.52650458255223</v>
      </c>
      <c r="Q7" s="25">
        <f t="shared" si="4"/>
        <v>11.814362365109933</v>
      </c>
      <c r="R7" s="25">
        <v>40.908173645300003</v>
      </c>
      <c r="S7" s="25">
        <v>3.3620000000000001</v>
      </c>
      <c r="T7" s="25">
        <v>0.28899999999999998</v>
      </c>
      <c r="U7" s="25">
        <f t="shared" si="5"/>
        <v>137.53327979549863</v>
      </c>
      <c r="V7" s="25">
        <f t="shared" si="6"/>
        <v>11.8224621834917</v>
      </c>
      <c r="W7" s="25">
        <f t="shared" si="7"/>
        <v>0.75303709637908789</v>
      </c>
      <c r="X7" s="25">
        <f t="shared" si="7"/>
        <v>0.73350253807106591</v>
      </c>
    </row>
    <row r="8" spans="1:24" x14ac:dyDescent="0.25">
      <c r="A8" s="24">
        <v>38</v>
      </c>
      <c r="B8" s="24">
        <v>2</v>
      </c>
      <c r="C8" s="25">
        <v>574.71460175300001</v>
      </c>
      <c r="D8" s="24">
        <v>248</v>
      </c>
      <c r="E8" s="24">
        <v>38</v>
      </c>
      <c r="F8" s="24">
        <v>2</v>
      </c>
      <c r="G8" s="24" t="s">
        <v>105</v>
      </c>
      <c r="H8" s="25">
        <v>8.5661678349999999</v>
      </c>
      <c r="I8" s="25">
        <v>0.78100000000000003</v>
      </c>
      <c r="J8" s="25">
        <f t="shared" si="0"/>
        <v>4923.1017358413828</v>
      </c>
      <c r="K8" s="25">
        <f t="shared" si="1"/>
        <v>448.85210396909304</v>
      </c>
      <c r="L8" s="25">
        <v>0.752</v>
      </c>
      <c r="M8" s="25">
        <v>0.73099999999999998</v>
      </c>
      <c r="N8" s="25">
        <f t="shared" si="2"/>
        <v>6.4417582119199999</v>
      </c>
      <c r="O8" s="25">
        <f t="shared" si="2"/>
        <v>0.57091100000000006</v>
      </c>
      <c r="P8" s="25">
        <f t="shared" si="3"/>
        <v>3702.1725053527202</v>
      </c>
      <c r="Q8" s="25">
        <f t="shared" si="4"/>
        <v>328.11088800140703</v>
      </c>
      <c r="R8" s="25">
        <v>574.71460175300001</v>
      </c>
      <c r="S8" s="25">
        <v>6.4390000000000001</v>
      </c>
      <c r="T8" s="25">
        <v>0.57099999999999995</v>
      </c>
      <c r="U8" s="25">
        <f t="shared" si="5"/>
        <v>3700.5873206875672</v>
      </c>
      <c r="V8" s="25">
        <f t="shared" si="6"/>
        <v>328.162037600963</v>
      </c>
      <c r="W8" s="25">
        <f t="shared" si="7"/>
        <v>0.75167801098774534</v>
      </c>
      <c r="X8" s="25">
        <f t="shared" si="7"/>
        <v>0.73111395646606914</v>
      </c>
    </row>
    <row r="9" spans="1:24" x14ac:dyDescent="0.25">
      <c r="A9" s="24">
        <v>38</v>
      </c>
      <c r="B9" s="24">
        <v>3</v>
      </c>
      <c r="C9" s="25">
        <v>25.300147325000001</v>
      </c>
      <c r="D9" s="24">
        <v>249</v>
      </c>
      <c r="E9" s="24">
        <v>38</v>
      </c>
      <c r="F9" s="24">
        <v>3</v>
      </c>
      <c r="G9" s="24" t="s">
        <v>115</v>
      </c>
      <c r="H9" s="25">
        <v>18.600282499999999</v>
      </c>
      <c r="I9" s="25">
        <v>2.1339999999999999</v>
      </c>
      <c r="J9" s="25">
        <f t="shared" si="0"/>
        <v>470.5898875366193</v>
      </c>
      <c r="K9" s="25">
        <f t="shared" si="1"/>
        <v>53.990514391550001</v>
      </c>
      <c r="L9" s="25">
        <v>0.751</v>
      </c>
      <c r="M9" s="25">
        <v>0.73499999999999999</v>
      </c>
      <c r="N9" s="25">
        <f t="shared" si="2"/>
        <v>13.968812157499999</v>
      </c>
      <c r="O9" s="25">
        <f t="shared" si="2"/>
        <v>1.5684899999999999</v>
      </c>
      <c r="P9" s="25">
        <f t="shared" si="3"/>
        <v>353.41300554000111</v>
      </c>
      <c r="Q9" s="25">
        <f t="shared" si="4"/>
        <v>39.683028077789253</v>
      </c>
      <c r="R9" s="25">
        <v>25.300147325000001</v>
      </c>
      <c r="S9" s="25">
        <v>13.977</v>
      </c>
      <c r="T9" s="25">
        <v>1.5680000000000001</v>
      </c>
      <c r="U9" s="25">
        <f t="shared" si="5"/>
        <v>353.62015916152501</v>
      </c>
      <c r="V9" s="25">
        <f t="shared" si="6"/>
        <v>39.670631005600001</v>
      </c>
      <c r="W9" s="25">
        <f t="shared" si="7"/>
        <v>0.75144019990018973</v>
      </c>
      <c r="X9" s="25">
        <f t="shared" si="7"/>
        <v>0.73477038425492036</v>
      </c>
    </row>
    <row r="10" spans="1:24" x14ac:dyDescent="0.25">
      <c r="A10" s="24">
        <v>38</v>
      </c>
      <c r="B10" s="24">
        <v>4</v>
      </c>
      <c r="C10" s="25">
        <v>167.503959243</v>
      </c>
      <c r="D10" s="24">
        <v>250</v>
      </c>
      <c r="E10" s="24">
        <v>38</v>
      </c>
      <c r="F10" s="24">
        <v>4</v>
      </c>
      <c r="G10" s="24" t="s">
        <v>81</v>
      </c>
      <c r="H10" s="25">
        <v>13.033179649999999</v>
      </c>
      <c r="I10" s="25">
        <v>1.643</v>
      </c>
      <c r="J10" s="25">
        <f t="shared" si="0"/>
        <v>2183.1091929002969</v>
      </c>
      <c r="K10" s="25">
        <f t="shared" si="1"/>
        <v>275.20900503624898</v>
      </c>
      <c r="L10" s="25">
        <v>0.746</v>
      </c>
      <c r="M10" s="25">
        <v>0.72799999999999998</v>
      </c>
      <c r="N10" s="25">
        <f t="shared" si="2"/>
        <v>9.7227520188999996</v>
      </c>
      <c r="O10" s="25">
        <f t="shared" si="2"/>
        <v>1.1961040000000001</v>
      </c>
      <c r="P10" s="25">
        <f t="shared" si="3"/>
        <v>1628.5994579036214</v>
      </c>
      <c r="Q10" s="25">
        <f t="shared" si="4"/>
        <v>200.35215566638928</v>
      </c>
      <c r="R10" s="25">
        <v>167.503959243</v>
      </c>
      <c r="S10" s="25">
        <v>9.718</v>
      </c>
      <c r="T10" s="25">
        <v>1.196</v>
      </c>
      <c r="U10" s="25">
        <f t="shared" si="5"/>
        <v>1627.803475923474</v>
      </c>
      <c r="V10" s="25">
        <f t="shared" si="6"/>
        <v>200.33473525462799</v>
      </c>
      <c r="W10" s="25">
        <f t="shared" si="7"/>
        <v>0.74563539066999673</v>
      </c>
      <c r="X10" s="25">
        <f t="shared" si="7"/>
        <v>0.72793670115642117</v>
      </c>
    </row>
    <row r="11" spans="1:24" x14ac:dyDescent="0.25">
      <c r="A11" s="24">
        <v>38</v>
      </c>
      <c r="B11" s="24">
        <v>6</v>
      </c>
      <c r="C11" s="25">
        <v>15.623837699099999</v>
      </c>
      <c r="D11" s="24">
        <v>251</v>
      </c>
      <c r="E11" s="24">
        <v>38</v>
      </c>
      <c r="F11" s="24">
        <v>6</v>
      </c>
      <c r="G11" s="24" t="s">
        <v>116</v>
      </c>
      <c r="H11" s="25">
        <v>4.1351024299999999</v>
      </c>
      <c r="I11" s="25">
        <v>0.35099999999999998</v>
      </c>
      <c r="J11" s="25">
        <f t="shared" si="0"/>
        <v>64.606169235474013</v>
      </c>
      <c r="K11" s="25">
        <f t="shared" si="1"/>
        <v>5.4839670323840997</v>
      </c>
      <c r="L11" s="25">
        <v>0.75700000000000001</v>
      </c>
      <c r="M11" s="25">
        <v>0.73899999999999999</v>
      </c>
      <c r="N11" s="25">
        <f t="shared" si="2"/>
        <v>3.13027253951</v>
      </c>
      <c r="O11" s="25">
        <f t="shared" si="2"/>
        <v>0.25938899999999998</v>
      </c>
      <c r="P11" s="25">
        <f t="shared" si="3"/>
        <v>48.906870111253831</v>
      </c>
      <c r="Q11" s="25">
        <f t="shared" si="4"/>
        <v>4.0526516369318495</v>
      </c>
      <c r="R11" s="25">
        <v>15.623837699099999</v>
      </c>
      <c r="S11" s="25">
        <v>3.13</v>
      </c>
      <c r="T11" s="25">
        <v>0.25900000000000001</v>
      </c>
      <c r="U11" s="25">
        <f t="shared" si="5"/>
        <v>48.902611998182998</v>
      </c>
      <c r="V11" s="25">
        <f t="shared" si="6"/>
        <v>4.0465739640668996</v>
      </c>
      <c r="W11" s="25">
        <f t="shared" si="7"/>
        <v>0.75693409123120559</v>
      </c>
      <c r="X11" s="25">
        <f t="shared" si="7"/>
        <v>0.7378917378917379</v>
      </c>
    </row>
    <row r="12" spans="1:24" x14ac:dyDescent="0.25">
      <c r="A12" s="24">
        <v>38</v>
      </c>
      <c r="B12" s="24">
        <v>7</v>
      </c>
      <c r="C12" s="25">
        <v>24.112181989300002</v>
      </c>
      <c r="D12" s="24">
        <v>252</v>
      </c>
      <c r="E12" s="24">
        <v>38</v>
      </c>
      <c r="F12" s="24">
        <v>7</v>
      </c>
      <c r="G12" s="24" t="s">
        <v>117</v>
      </c>
      <c r="H12" s="25">
        <v>7.4269382149999998</v>
      </c>
      <c r="I12" s="25">
        <v>0.67400000000000004</v>
      </c>
      <c r="J12" s="25">
        <f t="shared" si="0"/>
        <v>179.0796858633669</v>
      </c>
      <c r="K12" s="25">
        <f t="shared" si="1"/>
        <v>16.251610660788202</v>
      </c>
      <c r="L12" s="25">
        <v>0.76</v>
      </c>
      <c r="M12" s="25">
        <v>0.74399999999999999</v>
      </c>
      <c r="N12" s="25">
        <f t="shared" si="2"/>
        <v>5.6444730433999997</v>
      </c>
      <c r="O12" s="25">
        <f t="shared" si="2"/>
        <v>0.50145600000000001</v>
      </c>
      <c r="P12" s="25">
        <f t="shared" si="3"/>
        <v>136.10056125615884</v>
      </c>
      <c r="Q12" s="25">
        <f t="shared" si="4"/>
        <v>12.091198331626423</v>
      </c>
      <c r="R12" s="25">
        <v>24.112181989300002</v>
      </c>
      <c r="S12" s="25">
        <v>5.6479999999999997</v>
      </c>
      <c r="T12" s="25">
        <v>0.502</v>
      </c>
      <c r="U12" s="25">
        <f t="shared" si="5"/>
        <v>136.18560387556641</v>
      </c>
      <c r="V12" s="25">
        <f t="shared" si="6"/>
        <v>12.1043153586286</v>
      </c>
      <c r="W12" s="25">
        <f t="shared" si="7"/>
        <v>0.76047488702583754</v>
      </c>
      <c r="X12" s="25">
        <f t="shared" si="7"/>
        <v>0.74480712166172103</v>
      </c>
    </row>
    <row r="13" spans="1:24" x14ac:dyDescent="0.25">
      <c r="A13" s="24">
        <v>38</v>
      </c>
      <c r="B13" s="24">
        <v>8</v>
      </c>
      <c r="C13" s="25">
        <v>47.8468042254</v>
      </c>
      <c r="D13" s="24">
        <v>253</v>
      </c>
      <c r="E13" s="24">
        <v>38</v>
      </c>
      <c r="F13" s="24">
        <v>8</v>
      </c>
      <c r="G13" s="24" t="s">
        <v>118</v>
      </c>
      <c r="H13" s="25">
        <v>8.5892506930000003</v>
      </c>
      <c r="I13" s="25">
        <v>0.81</v>
      </c>
      <c r="J13" s="25">
        <f t="shared" si="0"/>
        <v>410.96819635085228</v>
      </c>
      <c r="K13" s="25">
        <f t="shared" si="1"/>
        <v>38.755911422574002</v>
      </c>
      <c r="L13" s="25">
        <v>0.76600000000000001</v>
      </c>
      <c r="M13" s="25">
        <v>0.751</v>
      </c>
      <c r="N13" s="25">
        <f t="shared" si="2"/>
        <v>6.579366030838</v>
      </c>
      <c r="O13" s="25">
        <f t="shared" si="2"/>
        <v>0.60831000000000002</v>
      </c>
      <c r="P13" s="25">
        <f t="shared" si="3"/>
        <v>314.80163840475285</v>
      </c>
      <c r="Q13" s="25">
        <f t="shared" si="4"/>
        <v>29.105689478353074</v>
      </c>
      <c r="R13" s="25">
        <v>47.8468042254</v>
      </c>
      <c r="S13" s="25">
        <v>6.5789999999999997</v>
      </c>
      <c r="T13" s="25">
        <v>0.60799999999999998</v>
      </c>
      <c r="U13" s="25">
        <f t="shared" si="5"/>
        <v>314.78412499890658</v>
      </c>
      <c r="V13" s="25">
        <f t="shared" si="6"/>
        <v>29.090856969043198</v>
      </c>
      <c r="W13" s="25">
        <f t="shared" si="7"/>
        <v>0.76595738500934674</v>
      </c>
      <c r="X13" s="25">
        <f t="shared" si="7"/>
        <v>0.75061728395061722</v>
      </c>
    </row>
    <row r="14" spans="1:24" x14ac:dyDescent="0.25">
      <c r="A14" s="24">
        <v>38</v>
      </c>
      <c r="B14" s="24">
        <v>9</v>
      </c>
      <c r="C14" s="25">
        <v>42.632718560400001</v>
      </c>
      <c r="D14" s="24">
        <v>254</v>
      </c>
      <c r="E14" s="24">
        <v>38</v>
      </c>
      <c r="F14" s="24">
        <v>9</v>
      </c>
      <c r="G14" s="24" t="s">
        <v>106</v>
      </c>
      <c r="H14" s="25">
        <v>5.338103297</v>
      </c>
      <c r="I14" s="25">
        <v>0.48</v>
      </c>
      <c r="J14" s="25">
        <f t="shared" si="0"/>
        <v>227.57785550734434</v>
      </c>
      <c r="K14" s="25">
        <f t="shared" si="1"/>
        <v>20.463704908992</v>
      </c>
      <c r="L14" s="25">
        <v>0.76600000000000001</v>
      </c>
      <c r="M14" s="25">
        <v>0.75</v>
      </c>
      <c r="N14" s="25">
        <f t="shared" si="2"/>
        <v>4.0889871255020003</v>
      </c>
      <c r="O14" s="25">
        <f t="shared" si="2"/>
        <v>0.36</v>
      </c>
      <c r="P14" s="25">
        <f t="shared" si="3"/>
        <v>174.32463731862578</v>
      </c>
      <c r="Q14" s="25">
        <f t="shared" si="4"/>
        <v>15.347778681744</v>
      </c>
      <c r="R14" s="25">
        <v>42.632718560400001</v>
      </c>
      <c r="S14" s="25">
        <v>4.09</v>
      </c>
      <c r="T14" s="25">
        <v>0.36</v>
      </c>
      <c r="U14" s="25">
        <f t="shared" si="5"/>
        <v>174.367818912036</v>
      </c>
      <c r="V14" s="25">
        <f t="shared" si="6"/>
        <v>15.347778681744</v>
      </c>
      <c r="W14" s="25">
        <f t="shared" si="7"/>
        <v>0.76618974426713871</v>
      </c>
      <c r="X14" s="25">
        <f t="shared" si="7"/>
        <v>0.75</v>
      </c>
    </row>
    <row r="15" spans="1:24" x14ac:dyDescent="0.25">
      <c r="A15" s="24">
        <v>38</v>
      </c>
      <c r="B15" s="24">
        <v>10</v>
      </c>
      <c r="C15" s="25">
        <v>52.369122961000002</v>
      </c>
      <c r="D15" s="24">
        <v>255</v>
      </c>
      <c r="E15" s="24">
        <v>38</v>
      </c>
      <c r="F15" s="24">
        <v>10</v>
      </c>
      <c r="G15" s="24" t="s">
        <v>82</v>
      </c>
      <c r="H15" s="25">
        <v>2.8595624559999999</v>
      </c>
      <c r="I15" s="25">
        <v>0.22600000000000001</v>
      </c>
      <c r="J15" s="25">
        <f t="shared" si="0"/>
        <v>149.75277787292316</v>
      </c>
      <c r="K15" s="25">
        <f t="shared" si="1"/>
        <v>11.835421789186</v>
      </c>
      <c r="L15" s="25">
        <v>0.76300000000000001</v>
      </c>
      <c r="M15" s="25">
        <v>0.746</v>
      </c>
      <c r="N15" s="25">
        <f t="shared" si="2"/>
        <v>2.1818461539279999</v>
      </c>
      <c r="O15" s="25">
        <f t="shared" si="2"/>
        <v>0.168596</v>
      </c>
      <c r="P15" s="25">
        <f t="shared" si="3"/>
        <v>114.26136951704036</v>
      </c>
      <c r="Q15" s="25">
        <f t="shared" si="4"/>
        <v>8.8292246547327569</v>
      </c>
      <c r="R15" s="25">
        <v>52.369122961000002</v>
      </c>
      <c r="S15" s="25">
        <v>2.1819999999999999</v>
      </c>
      <c r="T15" s="25">
        <v>0.16800000000000001</v>
      </c>
      <c r="U15" s="25">
        <f t="shared" si="5"/>
        <v>114.269426300902</v>
      </c>
      <c r="V15" s="25">
        <f t="shared" si="6"/>
        <v>8.7980126574480018</v>
      </c>
      <c r="W15" s="25">
        <f t="shared" si="7"/>
        <v>0.76305380056367611</v>
      </c>
      <c r="X15" s="25">
        <f t="shared" si="7"/>
        <v>0.74336283185840724</v>
      </c>
    </row>
    <row r="16" spans="1:24" x14ac:dyDescent="0.25">
      <c r="A16" s="24">
        <v>38</v>
      </c>
      <c r="B16" s="24">
        <v>11</v>
      </c>
      <c r="C16" s="25">
        <v>156.73984222999999</v>
      </c>
      <c r="D16" s="24">
        <v>256</v>
      </c>
      <c r="E16" s="24">
        <v>38</v>
      </c>
      <c r="F16" s="24">
        <v>11</v>
      </c>
      <c r="G16" s="24" t="s">
        <v>83</v>
      </c>
      <c r="H16" s="25">
        <v>1.6255938160000001</v>
      </c>
      <c r="I16" s="25">
        <v>0.124</v>
      </c>
      <c r="J16" s="25">
        <f t="shared" si="0"/>
        <v>254.79531824990366</v>
      </c>
      <c r="K16" s="25">
        <f t="shared" si="1"/>
        <v>19.43574043652</v>
      </c>
      <c r="L16" s="25">
        <v>0.77200000000000002</v>
      </c>
      <c r="M16" s="25">
        <v>0.75900000000000001</v>
      </c>
      <c r="N16" s="25">
        <f t="shared" si="2"/>
        <v>1.2549584259520001</v>
      </c>
      <c r="O16" s="25">
        <f t="shared" si="2"/>
        <v>9.4116000000000005E-2</v>
      </c>
      <c r="P16" s="25">
        <f t="shared" si="3"/>
        <v>196.70198568892562</v>
      </c>
      <c r="Q16" s="25">
        <f t="shared" si="4"/>
        <v>14.75172699131868</v>
      </c>
      <c r="R16" s="25">
        <v>156.73984222999999</v>
      </c>
      <c r="S16" s="25">
        <v>1.2549999999999999</v>
      </c>
      <c r="T16" s="25">
        <v>9.4E-2</v>
      </c>
      <c r="U16" s="25">
        <f t="shared" si="5"/>
        <v>196.70850199864998</v>
      </c>
      <c r="V16" s="25">
        <f t="shared" si="6"/>
        <v>14.733545169619999</v>
      </c>
      <c r="W16" s="25">
        <f t="shared" si="7"/>
        <v>0.77202557468390354</v>
      </c>
      <c r="X16" s="25">
        <f t="shared" si="7"/>
        <v>0.75806451612903225</v>
      </c>
    </row>
    <row r="17" spans="1:24" x14ac:dyDescent="0.25">
      <c r="A17" s="24">
        <v>38</v>
      </c>
      <c r="B17" s="24">
        <v>12</v>
      </c>
      <c r="C17" s="25">
        <v>14.6985560605</v>
      </c>
      <c r="D17" s="24">
        <v>257</v>
      </c>
      <c r="E17" s="24">
        <v>38</v>
      </c>
      <c r="F17" s="24">
        <v>12</v>
      </c>
      <c r="G17" s="24" t="s">
        <v>113</v>
      </c>
      <c r="H17" s="25">
        <v>0.404898657</v>
      </c>
      <c r="I17" s="25">
        <v>2.5000000000000001E-2</v>
      </c>
      <c r="J17" s="25">
        <f t="shared" si="0"/>
        <v>5.9514256087356605</v>
      </c>
      <c r="K17" s="25">
        <f t="shared" si="1"/>
        <v>0.36746390151250002</v>
      </c>
      <c r="L17" s="25">
        <v>0.76600000000000001</v>
      </c>
      <c r="M17" s="25">
        <v>0.74399999999999999</v>
      </c>
      <c r="N17" s="25">
        <f t="shared" si="2"/>
        <v>0.31015237126200002</v>
      </c>
      <c r="O17" s="25">
        <f t="shared" si="2"/>
        <v>1.8600000000000002E-2</v>
      </c>
      <c r="P17" s="25">
        <f t="shared" si="3"/>
        <v>4.5587920162915161</v>
      </c>
      <c r="Q17" s="25">
        <f t="shared" si="4"/>
        <v>0.27339314272530002</v>
      </c>
      <c r="R17" s="25">
        <v>14.6985560605</v>
      </c>
      <c r="S17" s="25">
        <v>0.31</v>
      </c>
      <c r="T17" s="25">
        <v>1.9E-2</v>
      </c>
      <c r="U17" s="25">
        <f t="shared" si="5"/>
        <v>4.5565523787549997</v>
      </c>
      <c r="V17" s="25">
        <f t="shared" si="6"/>
        <v>0.2792725651495</v>
      </c>
      <c r="W17" s="25">
        <f t="shared" si="7"/>
        <v>0.76562368049543816</v>
      </c>
      <c r="X17" s="25">
        <f t="shared" si="7"/>
        <v>0.7599999999999999</v>
      </c>
    </row>
    <row r="18" spans="1:24" x14ac:dyDescent="0.25">
      <c r="A18" s="24">
        <v>38</v>
      </c>
      <c r="B18" s="24">
        <v>13</v>
      </c>
      <c r="C18" s="25">
        <v>326.11297975000002</v>
      </c>
      <c r="D18" s="24">
        <v>258</v>
      </c>
      <c r="E18" s="24">
        <v>38</v>
      </c>
      <c r="F18" s="24">
        <v>13</v>
      </c>
      <c r="G18" s="24" t="s">
        <v>104</v>
      </c>
      <c r="H18" s="25">
        <v>6.7199405829999996</v>
      </c>
      <c r="I18" s="25">
        <v>0.66600000000000004</v>
      </c>
      <c r="J18" s="25">
        <f t="shared" si="0"/>
        <v>2191.4598472650823</v>
      </c>
      <c r="K18" s="25">
        <f t="shared" si="1"/>
        <v>217.19124451350004</v>
      </c>
      <c r="L18" s="25">
        <v>0.75900000000000001</v>
      </c>
      <c r="M18" s="25">
        <v>0.75</v>
      </c>
      <c r="N18" s="25">
        <f t="shared" si="2"/>
        <v>5.1004349024969997</v>
      </c>
      <c r="O18" s="25">
        <f t="shared" si="2"/>
        <v>0.49950000000000006</v>
      </c>
      <c r="P18" s="25">
        <f t="shared" si="3"/>
        <v>1663.3180240741974</v>
      </c>
      <c r="Q18" s="25">
        <f t="shared" si="4"/>
        <v>162.89343338512504</v>
      </c>
      <c r="R18" s="25">
        <v>326.11297975000002</v>
      </c>
      <c r="S18" s="25">
        <v>5.1040000000000001</v>
      </c>
      <c r="T18" s="25">
        <v>0.5</v>
      </c>
      <c r="U18" s="25">
        <f t="shared" si="5"/>
        <v>1664.4806486440002</v>
      </c>
      <c r="V18" s="25">
        <f t="shared" si="6"/>
        <v>163.05648987500001</v>
      </c>
      <c r="W18" s="25">
        <f t="shared" si="7"/>
        <v>0.75953052515256148</v>
      </c>
      <c r="X18" s="25">
        <f t="shared" si="7"/>
        <v>0.75075075075075071</v>
      </c>
    </row>
    <row r="19" spans="1:24" x14ac:dyDescent="0.25">
      <c r="A19" s="24">
        <v>39</v>
      </c>
      <c r="B19" s="24">
        <v>1</v>
      </c>
      <c r="C19" s="25">
        <v>1.5516803981</v>
      </c>
      <c r="D19" s="24">
        <v>259</v>
      </c>
      <c r="E19" s="24">
        <v>39</v>
      </c>
      <c r="F19" s="24">
        <v>1</v>
      </c>
      <c r="G19" s="24" t="s">
        <v>114</v>
      </c>
      <c r="H19" s="25">
        <v>2.8996459090000002</v>
      </c>
      <c r="I19" s="25">
        <v>0.25900000000000001</v>
      </c>
      <c r="J19" s="25">
        <f t="shared" si="0"/>
        <v>4.4993237184261563</v>
      </c>
      <c r="K19" s="25">
        <f t="shared" si="1"/>
        <v>0.40188522310790004</v>
      </c>
      <c r="L19" s="25">
        <v>1.075</v>
      </c>
      <c r="M19" s="25">
        <v>1.0820000000000001</v>
      </c>
      <c r="N19" s="25">
        <f t="shared" si="2"/>
        <v>3.117119352175</v>
      </c>
      <c r="O19" s="25">
        <f t="shared" si="2"/>
        <v>0.28023800000000004</v>
      </c>
      <c r="P19" s="25">
        <f t="shared" si="3"/>
        <v>4.8367729973081186</v>
      </c>
      <c r="Q19" s="25">
        <f t="shared" si="4"/>
        <v>0.43483981140274786</v>
      </c>
      <c r="R19" s="25">
        <v>1.5516803981</v>
      </c>
      <c r="S19" s="25">
        <v>2.887</v>
      </c>
      <c r="T19" s="25">
        <v>0.254</v>
      </c>
      <c r="U19" s="25">
        <f t="shared" si="5"/>
        <v>4.4797013093147005</v>
      </c>
      <c r="V19" s="25">
        <f t="shared" si="6"/>
        <v>0.39412682111739999</v>
      </c>
      <c r="W19" s="25">
        <f t="shared" si="7"/>
        <v>0.99563880922124015</v>
      </c>
      <c r="X19" s="25">
        <f t="shared" si="7"/>
        <v>0.98069498069498062</v>
      </c>
    </row>
    <row r="20" spans="1:24" x14ac:dyDescent="0.25">
      <c r="A20" s="24">
        <v>39</v>
      </c>
      <c r="B20" s="24">
        <v>2</v>
      </c>
      <c r="C20" s="25">
        <v>0.49794881137000002</v>
      </c>
      <c r="D20" s="24">
        <v>260</v>
      </c>
      <c r="E20" s="24">
        <v>39</v>
      </c>
      <c r="F20" s="24">
        <v>2</v>
      </c>
      <c r="G20" s="24" t="s">
        <v>105</v>
      </c>
      <c r="H20" s="25">
        <v>5.5159242009999998</v>
      </c>
      <c r="I20" s="25">
        <v>0.50700000000000001</v>
      </c>
      <c r="J20" s="25">
        <f t="shared" si="0"/>
        <v>2.7466478994949668</v>
      </c>
      <c r="K20" s="25">
        <f t="shared" si="1"/>
        <v>0.25246004736458999</v>
      </c>
      <c r="L20" s="25">
        <v>1.075</v>
      </c>
      <c r="M20" s="25">
        <v>1.0820000000000001</v>
      </c>
      <c r="N20" s="25">
        <f t="shared" si="2"/>
        <v>5.9296185160749992</v>
      </c>
      <c r="O20" s="25">
        <f t="shared" si="2"/>
        <v>0.54857400000000001</v>
      </c>
      <c r="P20" s="25">
        <f t="shared" si="3"/>
        <v>2.9526464919570894</v>
      </c>
      <c r="Q20" s="25">
        <f t="shared" si="4"/>
        <v>0.2731617712484864</v>
      </c>
      <c r="R20" s="25">
        <v>0.49794881137000002</v>
      </c>
      <c r="S20" s="25">
        <v>5.492</v>
      </c>
      <c r="T20" s="25">
        <v>0.499</v>
      </c>
      <c r="U20" s="25">
        <f t="shared" si="5"/>
        <v>2.7347348720440401</v>
      </c>
      <c r="V20" s="25">
        <f t="shared" si="6"/>
        <v>0.24847645687363001</v>
      </c>
      <c r="W20" s="25">
        <f t="shared" si="7"/>
        <v>0.9956627030886932</v>
      </c>
      <c r="X20" s="25">
        <f t="shared" si="7"/>
        <v>0.98422090729783052</v>
      </c>
    </row>
    <row r="21" spans="1:24" x14ac:dyDescent="0.25">
      <c r="A21" s="24">
        <v>39</v>
      </c>
      <c r="B21" s="24">
        <v>4</v>
      </c>
      <c r="C21" s="25">
        <v>0.64367844481299996</v>
      </c>
      <c r="D21" s="24">
        <v>262</v>
      </c>
      <c r="E21" s="24">
        <v>39</v>
      </c>
      <c r="F21" s="24">
        <v>4</v>
      </c>
      <c r="G21" s="24" t="s">
        <v>81</v>
      </c>
      <c r="H21" s="25">
        <v>9.1209259039999999</v>
      </c>
      <c r="I21" s="25">
        <v>1.105</v>
      </c>
      <c r="J21" s="25">
        <f t="shared" si="0"/>
        <v>5.870943401141326</v>
      </c>
      <c r="K21" s="25">
        <f t="shared" si="1"/>
        <v>0.71126468151836497</v>
      </c>
      <c r="L21" s="25">
        <v>1.075</v>
      </c>
      <c r="M21" s="25">
        <v>1.081</v>
      </c>
      <c r="N21" s="25">
        <f t="shared" si="2"/>
        <v>9.8049953468000002</v>
      </c>
      <c r="O21" s="25">
        <f t="shared" si="2"/>
        <v>1.1945049999999999</v>
      </c>
      <c r="P21" s="25">
        <f t="shared" si="3"/>
        <v>6.3112641562269252</v>
      </c>
      <c r="Q21" s="25">
        <f t="shared" si="4"/>
        <v>0.7688771207213525</v>
      </c>
      <c r="R21" s="25">
        <v>0.64367844481299996</v>
      </c>
      <c r="S21" s="25">
        <v>9.077</v>
      </c>
      <c r="T21" s="25">
        <v>1.0860000000000001</v>
      </c>
      <c r="U21" s="25">
        <f t="shared" si="5"/>
        <v>5.8426692435676006</v>
      </c>
      <c r="V21" s="25">
        <f t="shared" si="6"/>
        <v>0.69903479106691802</v>
      </c>
      <c r="W21" s="25">
        <f t="shared" si="7"/>
        <v>0.99518405209489347</v>
      </c>
      <c r="X21" s="25">
        <f t="shared" si="7"/>
        <v>0.98280542986425345</v>
      </c>
    </row>
    <row r="22" spans="1:24" x14ac:dyDescent="0.25">
      <c r="A22" s="24">
        <v>39</v>
      </c>
      <c r="B22" s="24">
        <v>7</v>
      </c>
      <c r="C22" s="25">
        <v>9.1601619064700004E-2</v>
      </c>
      <c r="D22" s="24">
        <v>264</v>
      </c>
      <c r="E22" s="24">
        <v>39</v>
      </c>
      <c r="F22" s="24">
        <v>7</v>
      </c>
      <c r="G22" s="24" t="s">
        <v>117</v>
      </c>
      <c r="H22" s="25">
        <v>4.1696730579999999</v>
      </c>
      <c r="I22" s="25">
        <v>0.36</v>
      </c>
      <c r="J22" s="25">
        <f t="shared" si="0"/>
        <v>0.38194880308325874</v>
      </c>
      <c r="K22" s="25">
        <f t="shared" si="1"/>
        <v>3.2976582863291998E-2</v>
      </c>
      <c r="L22" s="25">
        <v>1.0740000000000001</v>
      </c>
      <c r="M22" s="25">
        <v>1.083</v>
      </c>
      <c r="N22" s="25">
        <f t="shared" si="2"/>
        <v>4.4782288642920003</v>
      </c>
      <c r="O22" s="25">
        <f t="shared" si="2"/>
        <v>0.38987999999999995</v>
      </c>
      <c r="P22" s="25">
        <f t="shared" si="3"/>
        <v>0.41021301451141995</v>
      </c>
      <c r="Q22" s="25">
        <f t="shared" si="4"/>
        <v>3.5713639240945234E-2</v>
      </c>
      <c r="R22" s="25">
        <v>9.1601619064700004E-2</v>
      </c>
      <c r="S22" s="25">
        <v>4.1470000000000002</v>
      </c>
      <c r="T22" s="25">
        <v>0.35399999999999998</v>
      </c>
      <c r="U22" s="25">
        <f t="shared" si="5"/>
        <v>0.37987191426131095</v>
      </c>
      <c r="V22" s="25">
        <f t="shared" si="6"/>
        <v>3.2426973148903797E-2</v>
      </c>
      <c r="W22" s="25">
        <f t="shared" si="7"/>
        <v>0.99456238950041931</v>
      </c>
      <c r="X22" s="25">
        <f t="shared" si="7"/>
        <v>0.98333333333333328</v>
      </c>
    </row>
    <row r="23" spans="1:24" x14ac:dyDescent="0.25">
      <c r="A23" s="24">
        <v>39</v>
      </c>
      <c r="B23" s="24">
        <v>9</v>
      </c>
      <c r="C23" s="25">
        <v>0.63657574798600003</v>
      </c>
      <c r="D23" s="24">
        <v>266</v>
      </c>
      <c r="E23" s="24">
        <v>39</v>
      </c>
      <c r="F23" s="24">
        <v>9</v>
      </c>
      <c r="G23" s="24" t="s">
        <v>106</v>
      </c>
      <c r="H23" s="25">
        <v>3.2414819829999999</v>
      </c>
      <c r="I23" s="25">
        <v>0.28100000000000003</v>
      </c>
      <c r="J23" s="25">
        <f t="shared" si="0"/>
        <v>2.0634488179113677</v>
      </c>
      <c r="K23" s="25">
        <f t="shared" si="1"/>
        <v>0.17887778518406602</v>
      </c>
      <c r="L23" s="25">
        <v>1.075</v>
      </c>
      <c r="M23" s="25">
        <v>1.083</v>
      </c>
      <c r="N23" s="25">
        <f t="shared" si="2"/>
        <v>3.4845931317249996</v>
      </c>
      <c r="O23" s="25">
        <f t="shared" si="2"/>
        <v>0.30432300000000001</v>
      </c>
      <c r="P23" s="25">
        <f t="shared" si="3"/>
        <v>2.2182074792547199</v>
      </c>
      <c r="Q23" s="25">
        <f t="shared" si="4"/>
        <v>0.1937246413543435</v>
      </c>
      <c r="R23" s="25">
        <v>0.63657574798600003</v>
      </c>
      <c r="S23" s="25">
        <v>3.226</v>
      </c>
      <c r="T23" s="25">
        <v>0.27700000000000002</v>
      </c>
      <c r="U23" s="25">
        <f t="shared" si="5"/>
        <v>2.053593363002836</v>
      </c>
      <c r="V23" s="25">
        <f t="shared" si="6"/>
        <v>0.17633148219212202</v>
      </c>
      <c r="W23" s="25">
        <f t="shared" si="7"/>
        <v>0.99522379483174805</v>
      </c>
      <c r="X23" s="25">
        <f t="shared" si="7"/>
        <v>0.98576512455516019</v>
      </c>
    </row>
    <row r="24" spans="1:24" x14ac:dyDescent="0.25">
      <c r="A24" s="24">
        <v>39</v>
      </c>
      <c r="B24" s="24">
        <v>11</v>
      </c>
      <c r="C24" s="25">
        <v>0.66563064092699997</v>
      </c>
      <c r="D24" s="24">
        <v>268</v>
      </c>
      <c r="E24" s="24">
        <v>39</v>
      </c>
      <c r="F24" s="24">
        <v>11</v>
      </c>
      <c r="G24" s="24" t="s">
        <v>83</v>
      </c>
      <c r="H24" s="25">
        <v>0.99237015900000003</v>
      </c>
      <c r="I24" s="25">
        <v>7.0000000000000007E-2</v>
      </c>
      <c r="J24" s="25">
        <f t="shared" si="0"/>
        <v>0.66055198497199885</v>
      </c>
      <c r="K24" s="25">
        <f t="shared" si="1"/>
        <v>4.6594144864890004E-2</v>
      </c>
      <c r="L24" s="25">
        <v>1.075</v>
      </c>
      <c r="M24" s="25">
        <v>1.083</v>
      </c>
      <c r="N24" s="25">
        <f t="shared" si="2"/>
        <v>1.066797920925</v>
      </c>
      <c r="O24" s="25">
        <f t="shared" si="2"/>
        <v>7.5810000000000002E-2</v>
      </c>
      <c r="P24" s="25">
        <f t="shared" si="3"/>
        <v>0.71009338384489884</v>
      </c>
      <c r="Q24" s="25">
        <f t="shared" si="4"/>
        <v>5.046145888867587E-2</v>
      </c>
      <c r="R24" s="25">
        <v>0.66563064092699997</v>
      </c>
      <c r="S24" s="25">
        <v>0.98799999999999999</v>
      </c>
      <c r="T24" s="25">
        <v>6.9000000000000006E-2</v>
      </c>
      <c r="U24" s="25">
        <f t="shared" si="5"/>
        <v>0.65764307323587601</v>
      </c>
      <c r="V24" s="25">
        <f t="shared" si="6"/>
        <v>4.5928514223963005E-2</v>
      </c>
      <c r="W24" s="25">
        <f t="shared" si="7"/>
        <v>0.9955962410191741</v>
      </c>
      <c r="X24" s="25">
        <f t="shared" si="7"/>
        <v>0.98571428571428577</v>
      </c>
    </row>
    <row r="25" spans="1:24" x14ac:dyDescent="0.25">
      <c r="A25" s="24">
        <v>39</v>
      </c>
      <c r="B25" s="24">
        <v>12</v>
      </c>
      <c r="C25" s="25">
        <v>1.05882866155</v>
      </c>
      <c r="D25" s="24">
        <v>269</v>
      </c>
      <c r="E25" s="24">
        <v>39</v>
      </c>
      <c r="F25" s="24">
        <v>12</v>
      </c>
      <c r="G25" s="24" t="s">
        <v>113</v>
      </c>
      <c r="H25" s="25">
        <v>0.27850785099999997</v>
      </c>
      <c r="I25" s="25">
        <v>1.9E-2</v>
      </c>
      <c r="J25" s="25">
        <f t="shared" si="0"/>
        <v>0.2948920951054968</v>
      </c>
      <c r="K25" s="25">
        <f t="shared" si="1"/>
        <v>2.0117744569450001E-2</v>
      </c>
      <c r="L25" s="25">
        <v>1.081</v>
      </c>
      <c r="M25" s="25">
        <v>1.0840000000000001</v>
      </c>
      <c r="N25" s="25">
        <f t="shared" si="2"/>
        <v>0.30106698693099998</v>
      </c>
      <c r="O25" s="25">
        <f t="shared" si="2"/>
        <v>2.0596E-2</v>
      </c>
      <c r="P25" s="25">
        <f t="shared" si="3"/>
        <v>0.31877835480904204</v>
      </c>
      <c r="Q25" s="25">
        <f t="shared" si="4"/>
        <v>2.1807635113283801E-2</v>
      </c>
      <c r="R25" s="25">
        <v>1.05882866155</v>
      </c>
      <c r="S25" s="25">
        <v>0.27900000000000003</v>
      </c>
      <c r="T25" s="25">
        <v>1.9E-2</v>
      </c>
      <c r="U25" s="25">
        <f t="shared" si="5"/>
        <v>0.29541319657245002</v>
      </c>
      <c r="V25" s="25">
        <f t="shared" si="6"/>
        <v>2.0117744569450001E-2</v>
      </c>
      <c r="W25" s="25">
        <f t="shared" si="7"/>
        <v>1.0017670920163757</v>
      </c>
      <c r="X25" s="25">
        <f t="shared" si="7"/>
        <v>1</v>
      </c>
    </row>
    <row r="26" spans="1:24" x14ac:dyDescent="0.25">
      <c r="A26" s="24">
        <v>39</v>
      </c>
      <c r="B26" s="24">
        <v>13</v>
      </c>
      <c r="C26" s="25">
        <v>46.176005079399999</v>
      </c>
      <c r="D26" s="24">
        <v>270</v>
      </c>
      <c r="E26" s="24">
        <v>39</v>
      </c>
      <c r="F26" s="24">
        <v>13</v>
      </c>
      <c r="G26" s="24" t="s">
        <v>104</v>
      </c>
      <c r="H26" s="25">
        <v>2.414668426</v>
      </c>
      <c r="I26" s="25">
        <v>0.224</v>
      </c>
      <c r="J26" s="25">
        <f t="shared" si="0"/>
        <v>111.4997415040428</v>
      </c>
      <c r="K26" s="25">
        <f t="shared" si="1"/>
        <v>10.3434251377856</v>
      </c>
      <c r="L26" s="25">
        <v>1.0820000000000001</v>
      </c>
      <c r="M26" s="25">
        <v>1.085</v>
      </c>
      <c r="N26" s="25">
        <f t="shared" si="2"/>
        <v>2.612671236932</v>
      </c>
      <c r="O26" s="25">
        <f t="shared" si="2"/>
        <v>0.24304000000000001</v>
      </c>
      <c r="P26" s="25">
        <f t="shared" si="3"/>
        <v>120.6427203073743</v>
      </c>
      <c r="Q26" s="25">
        <f t="shared" si="4"/>
        <v>11.222616274497376</v>
      </c>
      <c r="R26" s="25">
        <v>46.176005079399999</v>
      </c>
      <c r="S26" s="25">
        <v>2.419</v>
      </c>
      <c r="T26" s="25">
        <v>0.221</v>
      </c>
      <c r="U26" s="25">
        <f t="shared" si="5"/>
        <v>111.6997562870686</v>
      </c>
      <c r="V26" s="25">
        <f t="shared" si="6"/>
        <v>10.204897122547401</v>
      </c>
      <c r="W26" s="25">
        <f t="shared" si="7"/>
        <v>1.0017938587150763</v>
      </c>
      <c r="X26" s="25">
        <f t="shared" si="7"/>
        <v>0.9866071428571429</v>
      </c>
    </row>
    <row r="27" spans="1:24" x14ac:dyDescent="0.25">
      <c r="A27" s="24">
        <v>41</v>
      </c>
      <c r="B27" s="24">
        <v>1</v>
      </c>
      <c r="C27" s="25">
        <v>0.93847187443799995</v>
      </c>
      <c r="D27" s="24">
        <v>282</v>
      </c>
      <c r="E27" s="24">
        <v>41</v>
      </c>
      <c r="F27" s="24">
        <v>1</v>
      </c>
      <c r="G27" s="24" t="s">
        <v>114</v>
      </c>
      <c r="H27" s="25">
        <v>6.4644953860000003</v>
      </c>
      <c r="I27" s="25">
        <v>0.30099999999999999</v>
      </c>
      <c r="J27" s="25">
        <f t="shared" si="0"/>
        <v>6.0667471021952224</v>
      </c>
      <c r="K27" s="25">
        <f t="shared" si="1"/>
        <v>0.28248003420583795</v>
      </c>
      <c r="L27" s="25">
        <v>0.96099999999999997</v>
      </c>
      <c r="M27" s="25">
        <v>0.92300000000000004</v>
      </c>
      <c r="N27" s="25">
        <f t="shared" si="2"/>
        <v>6.2123800659460002</v>
      </c>
      <c r="O27" s="25">
        <f t="shared" si="2"/>
        <v>0.27782299999999999</v>
      </c>
      <c r="P27" s="25">
        <f t="shared" si="3"/>
        <v>5.8301439652096088</v>
      </c>
      <c r="Q27" s="25">
        <f t="shared" si="4"/>
        <v>0.26072907157198844</v>
      </c>
      <c r="R27" s="25">
        <v>0.93847187443799995</v>
      </c>
      <c r="S27" s="25">
        <v>5.4459999999999997</v>
      </c>
      <c r="T27" s="25">
        <v>0.246</v>
      </c>
      <c r="U27" s="25">
        <f t="shared" si="5"/>
        <v>5.1109178281893479</v>
      </c>
      <c r="V27" s="25">
        <f t="shared" si="6"/>
        <v>0.230864081111748</v>
      </c>
      <c r="W27" s="25">
        <f t="shared" si="7"/>
        <v>0.84244781298696092</v>
      </c>
      <c r="X27" s="25">
        <f t="shared" si="7"/>
        <v>0.81727574750830578</v>
      </c>
    </row>
    <row r="28" spans="1:24" x14ac:dyDescent="0.25">
      <c r="A28" s="24">
        <v>41</v>
      </c>
      <c r="B28" s="24">
        <v>2</v>
      </c>
      <c r="C28" s="25">
        <v>3.2585456374000001</v>
      </c>
      <c r="D28" s="24">
        <v>283</v>
      </c>
      <c r="E28" s="24">
        <v>41</v>
      </c>
      <c r="F28" s="24">
        <v>2</v>
      </c>
      <c r="G28" s="24" t="s">
        <v>105</v>
      </c>
      <c r="H28" s="25">
        <v>11.920081100000001</v>
      </c>
      <c r="I28" s="25">
        <v>0.58199999999999996</v>
      </c>
      <c r="J28" s="25">
        <f t="shared" si="0"/>
        <v>38.842128265859195</v>
      </c>
      <c r="K28" s="25">
        <f t="shared" si="1"/>
        <v>1.8964735609668</v>
      </c>
      <c r="L28" s="25">
        <v>0.96099999999999997</v>
      </c>
      <c r="M28" s="25">
        <v>0.92300000000000004</v>
      </c>
      <c r="N28" s="25">
        <f t="shared" si="2"/>
        <v>11.455197937100001</v>
      </c>
      <c r="O28" s="25">
        <f t="shared" si="2"/>
        <v>0.53718599999999994</v>
      </c>
      <c r="P28" s="25">
        <f t="shared" si="3"/>
        <v>37.327285263490687</v>
      </c>
      <c r="Q28" s="25">
        <f t="shared" si="4"/>
        <v>1.7504450967723564</v>
      </c>
      <c r="R28" s="25">
        <v>3.2585456374000001</v>
      </c>
      <c r="S28" s="25">
        <v>10.039</v>
      </c>
      <c r="T28" s="25">
        <v>0.47399999999999998</v>
      </c>
      <c r="U28" s="25">
        <f t="shared" si="5"/>
        <v>32.712539653858599</v>
      </c>
      <c r="V28" s="25">
        <f t="shared" si="6"/>
        <v>1.5445506321275999</v>
      </c>
      <c r="W28" s="25">
        <f t="shared" si="7"/>
        <v>0.84219225656107322</v>
      </c>
      <c r="X28" s="25">
        <f t="shared" si="7"/>
        <v>0.81443298969072164</v>
      </c>
    </row>
    <row r="29" spans="1:24" x14ac:dyDescent="0.25">
      <c r="A29" s="24">
        <v>41</v>
      </c>
      <c r="B29" s="24">
        <v>3</v>
      </c>
      <c r="C29" s="25">
        <v>0.18730639853299999</v>
      </c>
      <c r="D29" s="24">
        <v>284</v>
      </c>
      <c r="E29" s="24">
        <v>41</v>
      </c>
      <c r="F29" s="24">
        <v>3</v>
      </c>
      <c r="G29" s="24" t="s">
        <v>115</v>
      </c>
      <c r="H29" s="25">
        <v>25.461902940000002</v>
      </c>
      <c r="I29" s="25">
        <v>1.917</v>
      </c>
      <c r="J29" s="25">
        <f t="shared" si="0"/>
        <v>4.7691773394882047</v>
      </c>
      <c r="K29" s="25">
        <f t="shared" si="1"/>
        <v>0.35906636598776098</v>
      </c>
      <c r="L29" s="25">
        <v>0.96099999999999997</v>
      </c>
      <c r="M29" s="25">
        <v>0.92300000000000004</v>
      </c>
      <c r="N29" s="25">
        <f t="shared" si="2"/>
        <v>24.468888725340001</v>
      </c>
      <c r="O29" s="25">
        <f t="shared" si="2"/>
        <v>1.7693910000000002</v>
      </c>
      <c r="P29" s="25">
        <f t="shared" si="3"/>
        <v>4.583179423248164</v>
      </c>
      <c r="Q29" s="25">
        <f t="shared" si="4"/>
        <v>0.33141825580670342</v>
      </c>
      <c r="R29" s="25">
        <v>0.18730639853299999</v>
      </c>
      <c r="S29" s="25">
        <v>21.44</v>
      </c>
      <c r="T29" s="25">
        <v>1.5649999999999999</v>
      </c>
      <c r="U29" s="25">
        <f t="shared" si="5"/>
        <v>4.0158491845475197</v>
      </c>
      <c r="V29" s="25">
        <f t="shared" si="6"/>
        <v>0.29313451370414495</v>
      </c>
      <c r="W29" s="25">
        <f t="shared" si="7"/>
        <v>0.84204232694321934</v>
      </c>
      <c r="X29" s="25">
        <f t="shared" si="7"/>
        <v>0.81637976004173174</v>
      </c>
    </row>
    <row r="30" spans="1:24" x14ac:dyDescent="0.25">
      <c r="A30" s="24">
        <v>41</v>
      </c>
      <c r="B30" s="24">
        <v>4</v>
      </c>
      <c r="C30" s="25">
        <v>1.9952739551800001</v>
      </c>
      <c r="D30" s="24">
        <v>285</v>
      </c>
      <c r="E30" s="24">
        <v>41</v>
      </c>
      <c r="F30" s="24">
        <v>4</v>
      </c>
      <c r="G30" s="24" t="s">
        <v>81</v>
      </c>
      <c r="H30" s="25">
        <v>15.04653083</v>
      </c>
      <c r="I30" s="25">
        <v>1.2989999999999999</v>
      </c>
      <c r="J30" s="25">
        <f t="shared" si="0"/>
        <v>30.021951080911908</v>
      </c>
      <c r="K30" s="25">
        <f t="shared" si="1"/>
        <v>2.59186086777882</v>
      </c>
      <c r="L30" s="25">
        <v>0.96099999999999997</v>
      </c>
      <c r="M30" s="25">
        <v>0.92400000000000004</v>
      </c>
      <c r="N30" s="25">
        <f t="shared" si="2"/>
        <v>14.459716127629999</v>
      </c>
      <c r="O30" s="25">
        <f t="shared" si="2"/>
        <v>1.2002759999999999</v>
      </c>
      <c r="P30" s="25">
        <f t="shared" si="3"/>
        <v>28.851094988756344</v>
      </c>
      <c r="Q30" s="25">
        <f t="shared" si="4"/>
        <v>2.3948794418276296</v>
      </c>
      <c r="R30" s="25">
        <v>1.9952739551800001</v>
      </c>
      <c r="S30" s="25">
        <v>12.656000000000001</v>
      </c>
      <c r="T30" s="25">
        <v>1.0589999999999999</v>
      </c>
      <c r="U30" s="25">
        <f t="shared" si="5"/>
        <v>25.252187176758081</v>
      </c>
      <c r="V30" s="25">
        <f t="shared" si="6"/>
        <v>2.1129951185356202</v>
      </c>
      <c r="W30" s="25">
        <f t="shared" si="7"/>
        <v>0.84112411977160062</v>
      </c>
      <c r="X30" s="25">
        <f t="shared" si="7"/>
        <v>0.815242494226328</v>
      </c>
    </row>
    <row r="31" spans="1:24" x14ac:dyDescent="0.25">
      <c r="A31" s="24">
        <v>41</v>
      </c>
      <c r="B31" s="24">
        <v>10</v>
      </c>
      <c r="C31" s="25">
        <v>0.83095840906600005</v>
      </c>
      <c r="D31" s="24">
        <v>290</v>
      </c>
      <c r="E31" s="24">
        <v>41</v>
      </c>
      <c r="F31" s="24">
        <v>10</v>
      </c>
      <c r="G31" s="24" t="s">
        <v>82</v>
      </c>
      <c r="H31" s="25">
        <v>5.0619976160000002</v>
      </c>
      <c r="I31" s="25">
        <v>0.21099999999999999</v>
      </c>
      <c r="J31" s="25">
        <f t="shared" si="0"/>
        <v>4.2063094856872452</v>
      </c>
      <c r="K31" s="25">
        <f t="shared" si="1"/>
        <v>0.175332224312926</v>
      </c>
      <c r="L31" s="25">
        <v>0.96</v>
      </c>
      <c r="M31" s="25">
        <v>0.92200000000000004</v>
      </c>
      <c r="N31" s="25">
        <f t="shared" si="2"/>
        <v>4.8595177113599997</v>
      </c>
      <c r="O31" s="25">
        <f t="shared" si="2"/>
        <v>0.19454199999999999</v>
      </c>
      <c r="P31" s="25">
        <f t="shared" si="3"/>
        <v>4.038057106259755</v>
      </c>
      <c r="Q31" s="25">
        <f t="shared" si="4"/>
        <v>0.16165631081651777</v>
      </c>
      <c r="R31" s="25">
        <v>0.83095840906600005</v>
      </c>
      <c r="S31" s="25">
        <v>4.2679999999999998</v>
      </c>
      <c r="T31" s="25">
        <v>0.17199999999999999</v>
      </c>
      <c r="U31" s="25">
        <f t="shared" si="5"/>
        <v>3.546530489893688</v>
      </c>
      <c r="V31" s="25">
        <f t="shared" si="6"/>
        <v>0.14292484635935199</v>
      </c>
      <c r="W31" s="25">
        <f t="shared" si="7"/>
        <v>0.84314539906334074</v>
      </c>
      <c r="X31" s="25">
        <f t="shared" si="7"/>
        <v>0.81516587677725116</v>
      </c>
    </row>
    <row r="32" spans="1:24" x14ac:dyDescent="0.25">
      <c r="A32" s="24">
        <v>41</v>
      </c>
      <c r="B32" s="24">
        <v>11</v>
      </c>
      <c r="C32" s="25">
        <v>0.431886280422</v>
      </c>
      <c r="D32" s="24">
        <v>291</v>
      </c>
      <c r="E32" s="24">
        <v>41</v>
      </c>
      <c r="F32" s="24">
        <v>11</v>
      </c>
      <c r="G32" s="24" t="s">
        <v>83</v>
      </c>
      <c r="H32" s="25">
        <v>3.3637409429999998</v>
      </c>
      <c r="I32" s="25">
        <v>0.13900000000000001</v>
      </c>
      <c r="J32" s="25">
        <f t="shared" si="0"/>
        <v>1.4527535641754608</v>
      </c>
      <c r="K32" s="25">
        <f t="shared" si="1"/>
        <v>6.0032192978658007E-2</v>
      </c>
      <c r="L32" s="25">
        <v>0.96099999999999997</v>
      </c>
      <c r="M32" s="25">
        <v>0.92300000000000004</v>
      </c>
      <c r="N32" s="25">
        <f t="shared" si="2"/>
        <v>3.2325550462229997</v>
      </c>
      <c r="O32" s="25">
        <f t="shared" si="2"/>
        <v>0.12829700000000002</v>
      </c>
      <c r="P32" s="25">
        <f t="shared" si="3"/>
        <v>1.3960961751726175</v>
      </c>
      <c r="Q32" s="25">
        <f t="shared" si="4"/>
        <v>5.5409714119301345E-2</v>
      </c>
      <c r="R32" s="25">
        <v>0.431886280422</v>
      </c>
      <c r="S32" s="25">
        <v>2.8439999999999999</v>
      </c>
      <c r="T32" s="25">
        <v>0.114</v>
      </c>
      <c r="U32" s="25">
        <f t="shared" si="5"/>
        <v>1.228284581520168</v>
      </c>
      <c r="V32" s="25">
        <f t="shared" si="6"/>
        <v>4.9235035968108E-2</v>
      </c>
      <c r="W32" s="25">
        <f t="shared" si="7"/>
        <v>0.84548722633305351</v>
      </c>
      <c r="X32" s="25">
        <f t="shared" si="7"/>
        <v>0.82014388489208623</v>
      </c>
    </row>
    <row r="33" spans="18:22" x14ac:dyDescent="0.25">
      <c r="R33" s="25">
        <f>SUM(R3:R32)</f>
        <v>1651.8757748169098</v>
      </c>
      <c r="U33" s="25">
        <f>ROUND(SUM(U3:U32),1)</f>
        <v>9276.7999999999993</v>
      </c>
      <c r="V33" s="25">
        <f>ROUND(SUM(V3:V32),1)</f>
        <v>897.4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opLeftCell="J1" workbookViewId="0">
      <selection activeCell="S14" sqref="S14"/>
    </sheetView>
  </sheetViews>
  <sheetFormatPr defaultRowHeight="15" x14ac:dyDescent="0.25"/>
  <cols>
    <col min="1" max="1" width="10.140625" style="24" bestFit="1" customWidth="1"/>
    <col min="2" max="2" width="9.28515625" style="24" bestFit="1" customWidth="1"/>
    <col min="3" max="3" width="14.7109375" style="25" bestFit="1" customWidth="1"/>
    <col min="4" max="4" width="4.85546875" style="24" bestFit="1" customWidth="1"/>
    <col min="5" max="5" width="4.28515625" style="24" bestFit="1" customWidth="1"/>
    <col min="6" max="6" width="8" style="24" bestFit="1" customWidth="1"/>
    <col min="7" max="7" width="9.85546875" style="24" bestFit="1" customWidth="1"/>
    <col min="8" max="9" width="19.85546875" style="25" bestFit="1" customWidth="1"/>
    <col min="10" max="10" width="16.7109375" style="25" bestFit="1" customWidth="1"/>
    <col min="11" max="11" width="15.7109375" style="25" bestFit="1" customWidth="1"/>
    <col min="12" max="15" width="13.7109375" style="25" bestFit="1" customWidth="1"/>
    <col min="16" max="16" width="16.7109375" style="25" bestFit="1" customWidth="1"/>
    <col min="17" max="17" width="15.7109375" style="25" bestFit="1" customWidth="1"/>
    <col min="18" max="18" width="14.7109375" style="25" bestFit="1" customWidth="1"/>
    <col min="19" max="20" width="13.7109375" style="25" bestFit="1" customWidth="1"/>
    <col min="21" max="21" width="16.7109375" style="25" bestFit="1" customWidth="1"/>
    <col min="22" max="22" width="15.7109375" style="25" bestFit="1" customWidth="1"/>
    <col min="23" max="24" width="13.7109375" style="25" bestFit="1" customWidth="1"/>
  </cols>
  <sheetData>
    <row r="1" spans="1:24" x14ac:dyDescent="0.25">
      <c r="H1" s="25" t="s">
        <v>84</v>
      </c>
      <c r="I1" s="25" t="s">
        <v>84</v>
      </c>
      <c r="J1" s="25" t="s">
        <v>85</v>
      </c>
      <c r="K1" s="25" t="s">
        <v>86</v>
      </c>
      <c r="L1" s="25" t="s">
        <v>87</v>
      </c>
      <c r="M1" s="25" t="s">
        <v>87</v>
      </c>
      <c r="N1" s="25" t="s">
        <v>88</v>
      </c>
      <c r="O1" s="25" t="s">
        <v>89</v>
      </c>
      <c r="P1" s="25" t="s">
        <v>90</v>
      </c>
      <c r="Q1" s="25" t="s">
        <v>91</v>
      </c>
      <c r="S1" s="25" t="s">
        <v>92</v>
      </c>
      <c r="T1" s="25" t="s">
        <v>92</v>
      </c>
      <c r="U1" s="25" t="s">
        <v>93</v>
      </c>
      <c r="V1" s="25" t="s">
        <v>94</v>
      </c>
      <c r="W1" s="25" t="s">
        <v>95</v>
      </c>
      <c r="X1" s="25" t="s">
        <v>96</v>
      </c>
    </row>
    <row r="2" spans="1:24" x14ac:dyDescent="0.25">
      <c r="A2" s="24" t="s">
        <v>57</v>
      </c>
      <c r="B2" s="24" t="s">
        <v>58</v>
      </c>
      <c r="C2" s="25" t="s">
        <v>59</v>
      </c>
      <c r="D2" s="24" t="s">
        <v>60</v>
      </c>
      <c r="E2" s="24" t="s">
        <v>61</v>
      </c>
      <c r="F2" s="24" t="s">
        <v>62</v>
      </c>
      <c r="G2" s="24" t="s">
        <v>63</v>
      </c>
      <c r="H2" s="25" t="s">
        <v>64</v>
      </c>
      <c r="I2" s="25" t="s">
        <v>65</v>
      </c>
      <c r="J2" s="25" t="s">
        <v>66</v>
      </c>
      <c r="K2" s="25" t="s">
        <v>67</v>
      </c>
      <c r="L2" s="25" t="s">
        <v>68</v>
      </c>
      <c r="M2" s="25" t="s">
        <v>69</v>
      </c>
      <c r="N2" s="25" t="s">
        <v>70</v>
      </c>
      <c r="O2" s="25" t="s">
        <v>71</v>
      </c>
      <c r="P2" s="25" t="s">
        <v>72</v>
      </c>
      <c r="Q2" s="25" t="s">
        <v>73</v>
      </c>
      <c r="R2" s="25" t="s">
        <v>74</v>
      </c>
      <c r="S2" s="25" t="s">
        <v>75</v>
      </c>
      <c r="T2" s="25" t="s">
        <v>76</v>
      </c>
      <c r="U2" s="25" t="s">
        <v>77</v>
      </c>
      <c r="V2" s="25" t="s">
        <v>78</v>
      </c>
      <c r="W2" s="25" t="s">
        <v>79</v>
      </c>
      <c r="X2" s="25" t="s">
        <v>80</v>
      </c>
    </row>
    <row r="3" spans="1:24" x14ac:dyDescent="0.25">
      <c r="A3" s="24">
        <v>38</v>
      </c>
      <c r="B3" s="24">
        <v>4</v>
      </c>
      <c r="C3" s="25">
        <v>23.839717391499999</v>
      </c>
      <c r="D3" s="24">
        <v>250</v>
      </c>
      <c r="E3" s="24">
        <v>38</v>
      </c>
      <c r="F3" s="24">
        <v>4</v>
      </c>
      <c r="G3" s="24" t="s">
        <v>81</v>
      </c>
      <c r="H3" s="25">
        <v>13.033179649999999</v>
      </c>
      <c r="I3" s="25">
        <v>1.643</v>
      </c>
      <c r="J3" s="25">
        <f>C3*H3</f>
        <v>310.70731956864887</v>
      </c>
      <c r="K3" s="25">
        <f>C3*I3</f>
        <v>39.1686556742345</v>
      </c>
      <c r="L3" s="25">
        <v>0.746</v>
      </c>
      <c r="M3" s="25">
        <v>0.72799999999999998</v>
      </c>
      <c r="N3" s="25">
        <f>H3*L3</f>
        <v>9.7227520188999996</v>
      </c>
      <c r="O3" s="25">
        <f>I3*M3</f>
        <v>1.1961040000000001</v>
      </c>
      <c r="P3" s="25">
        <f>C3*N3</f>
        <v>231.78766039821204</v>
      </c>
      <c r="Q3" s="25">
        <f>C3*O3</f>
        <v>28.514781330842716</v>
      </c>
      <c r="R3" s="25">
        <v>23.839717391499999</v>
      </c>
      <c r="S3" s="25">
        <v>9.718</v>
      </c>
      <c r="T3" s="25">
        <v>1.196</v>
      </c>
      <c r="U3" s="25">
        <f>R3*S3</f>
        <v>231.674373610597</v>
      </c>
      <c r="V3" s="25">
        <f>R3*T3</f>
        <v>28.512302000233998</v>
      </c>
      <c r="W3" s="25">
        <f>U3/J3</f>
        <v>0.74563539066999662</v>
      </c>
      <c r="X3" s="25">
        <f>V3/K3</f>
        <v>0.72793670115642106</v>
      </c>
    </row>
    <row r="4" spans="1:24" x14ac:dyDescent="0.25">
      <c r="A4" s="24">
        <v>38</v>
      </c>
      <c r="B4" s="24">
        <v>10</v>
      </c>
      <c r="C4" s="25">
        <v>0.53356064304499995</v>
      </c>
      <c r="D4" s="24">
        <v>255</v>
      </c>
      <c r="E4" s="24">
        <v>38</v>
      </c>
      <c r="F4" s="24">
        <v>10</v>
      </c>
      <c r="G4" s="24" t="s">
        <v>82</v>
      </c>
      <c r="H4" s="25">
        <v>2.8595624559999999</v>
      </c>
      <c r="I4" s="25">
        <v>0.22600000000000001</v>
      </c>
      <c r="J4" s="25">
        <f t="shared" ref="J4:J6" si="0">C4*H4</f>
        <v>1.5257499828506993</v>
      </c>
      <c r="K4" s="25">
        <f t="shared" ref="K4:K6" si="1">C4*I4</f>
        <v>0.12058470532816999</v>
      </c>
      <c r="L4" s="25">
        <v>0.76300000000000001</v>
      </c>
      <c r="M4" s="25">
        <v>0.746</v>
      </c>
      <c r="N4" s="25">
        <f t="shared" ref="N4:N6" si="2">H4*L4</f>
        <v>2.1818461539279999</v>
      </c>
      <c r="O4" s="25">
        <f t="shared" ref="O4:O6" si="3">I4*M4</f>
        <v>0.168596</v>
      </c>
      <c r="P4" s="25">
        <f t="shared" ref="P4:P6" si="4">C4*N4</f>
        <v>1.1641472369150836</v>
      </c>
      <c r="Q4" s="25">
        <f t="shared" ref="Q4:Q6" si="5">C4*O4</f>
        <v>8.9956190174814807E-2</v>
      </c>
      <c r="R4" s="25">
        <v>0.53356064304499995</v>
      </c>
      <c r="S4" s="25">
        <v>2.1819999999999999</v>
      </c>
      <c r="T4" s="25">
        <v>0.16800000000000001</v>
      </c>
      <c r="U4" s="25">
        <f t="shared" ref="U4:U6" si="6">R4*S4</f>
        <v>1.1642293231241898</v>
      </c>
      <c r="V4" s="25">
        <f t="shared" ref="V4:V6" si="7">R4*T4</f>
        <v>8.9638188031559998E-2</v>
      </c>
      <c r="W4" s="25">
        <f t="shared" ref="W4:W6" si="8">U4/J4</f>
        <v>0.76305380056367611</v>
      </c>
      <c r="X4" s="25">
        <f t="shared" ref="X4:X6" si="9">V4/K4</f>
        <v>0.74336283185840712</v>
      </c>
    </row>
    <row r="5" spans="1:24" x14ac:dyDescent="0.25">
      <c r="A5" s="24">
        <v>38</v>
      </c>
      <c r="B5" s="24">
        <v>11</v>
      </c>
      <c r="C5" s="25">
        <v>2.95867332598</v>
      </c>
      <c r="D5" s="24">
        <v>256</v>
      </c>
      <c r="E5" s="24">
        <v>38</v>
      </c>
      <c r="F5" s="24">
        <v>11</v>
      </c>
      <c r="G5" s="24" t="s">
        <v>83</v>
      </c>
      <c r="H5" s="25">
        <v>1.6255938160000001</v>
      </c>
      <c r="I5" s="25">
        <v>0.124</v>
      </c>
      <c r="J5" s="25">
        <f t="shared" si="0"/>
        <v>4.80960106227724</v>
      </c>
      <c r="K5" s="25">
        <f t="shared" si="1"/>
        <v>0.36687549242152001</v>
      </c>
      <c r="L5" s="25">
        <v>0.77200000000000002</v>
      </c>
      <c r="M5" s="25">
        <v>0.75900000000000001</v>
      </c>
      <c r="N5" s="25">
        <f t="shared" si="2"/>
        <v>1.2549584259520001</v>
      </c>
      <c r="O5" s="25">
        <f t="shared" si="3"/>
        <v>9.4116000000000005E-2</v>
      </c>
      <c r="P5" s="25">
        <f t="shared" si="4"/>
        <v>3.7130120200780299</v>
      </c>
      <c r="Q5" s="25">
        <f t="shared" si="5"/>
        <v>0.27845849874793371</v>
      </c>
      <c r="R5" s="25">
        <v>2.95867332598</v>
      </c>
      <c r="S5" s="25">
        <v>1.2549999999999999</v>
      </c>
      <c r="T5" s="25">
        <v>9.4E-2</v>
      </c>
      <c r="U5" s="25">
        <f t="shared" si="6"/>
        <v>3.7131350241048997</v>
      </c>
      <c r="V5" s="25">
        <f t="shared" si="7"/>
        <v>0.27811529264211998</v>
      </c>
      <c r="W5" s="25">
        <f t="shared" si="8"/>
        <v>0.77202557468390365</v>
      </c>
      <c r="X5" s="25">
        <f t="shared" si="9"/>
        <v>0.75806451612903214</v>
      </c>
    </row>
    <row r="6" spans="1:24" x14ac:dyDescent="0.25">
      <c r="A6" s="24">
        <v>38</v>
      </c>
      <c r="B6" s="24">
        <v>13</v>
      </c>
      <c r="C6" s="25">
        <v>4.7357239116900001</v>
      </c>
      <c r="D6" s="24">
        <v>258</v>
      </c>
      <c r="E6" s="24">
        <v>38</v>
      </c>
      <c r="F6" s="24">
        <v>13</v>
      </c>
      <c r="G6" s="24" t="s">
        <v>104</v>
      </c>
      <c r="H6" s="25">
        <v>6.7199405829999996</v>
      </c>
      <c r="I6" s="25">
        <v>0.66600000000000004</v>
      </c>
      <c r="J6" s="25">
        <f t="shared" si="0"/>
        <v>31.823783304049137</v>
      </c>
      <c r="K6" s="25">
        <f t="shared" si="1"/>
        <v>3.1539921251855403</v>
      </c>
      <c r="L6" s="25">
        <v>0.75900000000000001</v>
      </c>
      <c r="M6" s="25">
        <v>0.75</v>
      </c>
      <c r="N6" s="25">
        <f t="shared" si="2"/>
        <v>5.1004349024969997</v>
      </c>
      <c r="O6" s="25">
        <f t="shared" si="3"/>
        <v>0.49950000000000006</v>
      </c>
      <c r="P6" s="25">
        <f t="shared" si="4"/>
        <v>24.154251527773294</v>
      </c>
      <c r="Q6" s="25">
        <f t="shared" si="5"/>
        <v>2.3654940938891551</v>
      </c>
      <c r="R6" s="25">
        <v>4.7357239116900001</v>
      </c>
      <c r="S6" s="25">
        <v>5.1040000000000001</v>
      </c>
      <c r="T6" s="25">
        <v>0.5</v>
      </c>
      <c r="U6" s="25">
        <f t="shared" si="6"/>
        <v>24.171134845265762</v>
      </c>
      <c r="V6" s="25">
        <f t="shared" si="7"/>
        <v>2.367861955845</v>
      </c>
      <c r="W6" s="25">
        <f t="shared" si="8"/>
        <v>0.75953052515256159</v>
      </c>
      <c r="X6" s="25">
        <f t="shared" si="9"/>
        <v>0.75075075075075071</v>
      </c>
    </row>
    <row r="7" spans="1:24" x14ac:dyDescent="0.25">
      <c r="R7" s="25">
        <f>SUM(R3:R6)</f>
        <v>32.067675272214998</v>
      </c>
      <c r="U7" s="25">
        <f>SUM(U3:U6)</f>
        <v>260.72287280309189</v>
      </c>
      <c r="V7" s="25">
        <f>SUM(V3:V6)</f>
        <v>31.24791743675268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H1" workbookViewId="0">
      <selection activeCell="H1" sqref="A1:XFD1"/>
    </sheetView>
  </sheetViews>
  <sheetFormatPr defaultRowHeight="15" x14ac:dyDescent="0.25"/>
  <cols>
    <col min="1" max="1" width="10.140625" style="24" bestFit="1" customWidth="1"/>
    <col min="2" max="2" width="9.28515625" style="24" bestFit="1" customWidth="1"/>
    <col min="3" max="3" width="13.7109375" style="25" bestFit="1" customWidth="1"/>
    <col min="4" max="4" width="4.85546875" style="24" bestFit="1" customWidth="1"/>
    <col min="5" max="5" width="4.28515625" style="24" bestFit="1" customWidth="1"/>
    <col min="6" max="6" width="8" style="24" bestFit="1" customWidth="1"/>
    <col min="7" max="7" width="9.85546875" style="24" bestFit="1" customWidth="1"/>
    <col min="8" max="8" width="14.7109375" style="25" bestFit="1" customWidth="1"/>
    <col min="9" max="9" width="13.7109375" style="25" bestFit="1" customWidth="1"/>
    <col min="10" max="10" width="16.7109375" style="25" bestFit="1" customWidth="1"/>
    <col min="11" max="11" width="15.7109375" style="25" bestFit="1" customWidth="1"/>
    <col min="12" max="15" width="13.7109375" style="25" bestFit="1" customWidth="1"/>
    <col min="16" max="16" width="16.7109375" style="25" bestFit="1" customWidth="1"/>
    <col min="17" max="17" width="15.7109375" style="25" bestFit="1" customWidth="1"/>
    <col min="18" max="20" width="13.7109375" style="25" bestFit="1" customWidth="1"/>
    <col min="21" max="21" width="16.7109375" style="25" bestFit="1" customWidth="1"/>
    <col min="22" max="22" width="15.7109375" style="25" bestFit="1" customWidth="1"/>
    <col min="23" max="24" width="13.7109375" style="25" bestFit="1" customWidth="1"/>
  </cols>
  <sheetData>
    <row r="1" spans="1:24" x14ac:dyDescent="0.25">
      <c r="H1" s="25" t="s">
        <v>84</v>
      </c>
      <c r="I1" s="25" t="s">
        <v>84</v>
      </c>
      <c r="J1" s="25" t="s">
        <v>85</v>
      </c>
      <c r="K1" s="25" t="s">
        <v>86</v>
      </c>
      <c r="L1" s="25" t="s">
        <v>87</v>
      </c>
      <c r="M1" s="25" t="s">
        <v>87</v>
      </c>
      <c r="N1" s="25" t="s">
        <v>88</v>
      </c>
      <c r="O1" s="25" t="s">
        <v>89</v>
      </c>
      <c r="P1" s="25" t="s">
        <v>90</v>
      </c>
      <c r="Q1" s="25" t="s">
        <v>91</v>
      </c>
      <c r="S1" s="25" t="s">
        <v>92</v>
      </c>
      <c r="T1" s="25" t="s">
        <v>92</v>
      </c>
      <c r="U1" s="25" t="s">
        <v>93</v>
      </c>
      <c r="V1" s="25" t="s">
        <v>94</v>
      </c>
      <c r="W1" s="25" t="s">
        <v>95</v>
      </c>
      <c r="X1" s="25" t="s">
        <v>96</v>
      </c>
    </row>
    <row r="2" spans="1:24" x14ac:dyDescent="0.25">
      <c r="A2" s="24" t="s">
        <v>57</v>
      </c>
      <c r="B2" s="24" t="s">
        <v>58</v>
      </c>
      <c r="C2" s="25" t="s">
        <v>59</v>
      </c>
      <c r="D2" s="24" t="s">
        <v>60</v>
      </c>
      <c r="E2" s="24" t="s">
        <v>61</v>
      </c>
      <c r="F2" s="24" t="s">
        <v>62</v>
      </c>
      <c r="G2" s="24" t="s">
        <v>63</v>
      </c>
      <c r="H2" s="25" t="s">
        <v>64</v>
      </c>
      <c r="I2" s="25" t="s">
        <v>65</v>
      </c>
      <c r="J2" s="25" t="s">
        <v>66</v>
      </c>
      <c r="K2" s="25" t="s">
        <v>67</v>
      </c>
      <c r="L2" s="25" t="s">
        <v>68</v>
      </c>
      <c r="M2" s="25" t="s">
        <v>69</v>
      </c>
      <c r="N2" s="25" t="s">
        <v>70</v>
      </c>
      <c r="O2" s="25" t="s">
        <v>71</v>
      </c>
      <c r="P2" s="25" t="s">
        <v>72</v>
      </c>
      <c r="Q2" s="25" t="s">
        <v>73</v>
      </c>
      <c r="R2" s="25" t="s">
        <v>74</v>
      </c>
      <c r="S2" s="25" t="s">
        <v>75</v>
      </c>
      <c r="T2" s="25" t="s">
        <v>76</v>
      </c>
      <c r="U2" s="25" t="s">
        <v>77</v>
      </c>
      <c r="V2" s="25" t="s">
        <v>78</v>
      </c>
      <c r="W2" s="25" t="s">
        <v>79</v>
      </c>
      <c r="X2" s="25" t="s">
        <v>80</v>
      </c>
    </row>
    <row r="3" spans="1:24" x14ac:dyDescent="0.25">
      <c r="A3" s="24">
        <v>38</v>
      </c>
      <c r="B3" s="24">
        <v>4</v>
      </c>
      <c r="C3" s="25">
        <v>8.2739143845300003</v>
      </c>
      <c r="D3" s="24">
        <v>250</v>
      </c>
      <c r="E3" s="24">
        <v>38</v>
      </c>
      <c r="F3" s="24">
        <v>4</v>
      </c>
      <c r="G3" s="24" t="s">
        <v>81</v>
      </c>
      <c r="H3" s="25">
        <v>13.033179649999999</v>
      </c>
      <c r="I3" s="25">
        <v>1.643</v>
      </c>
      <c r="J3" s="25">
        <f>C3*H3</f>
        <v>107.83541258229867</v>
      </c>
      <c r="K3" s="25">
        <f>C3*I3</f>
        <v>13.594041333782791</v>
      </c>
      <c r="L3" s="25">
        <v>0.746</v>
      </c>
      <c r="M3" s="25">
        <v>0.72799999999999998</v>
      </c>
      <c r="N3" s="25">
        <f>H3*L3</f>
        <v>9.7227520188999996</v>
      </c>
      <c r="O3" s="25">
        <f>I3*M3</f>
        <v>1.1961040000000001</v>
      </c>
      <c r="P3" s="25">
        <f>C3*N3</f>
        <v>80.445217786394807</v>
      </c>
      <c r="Q3" s="25">
        <f>C3*O3</f>
        <v>9.8964620909938716</v>
      </c>
      <c r="R3" s="25">
        <v>8.2739143845300003</v>
      </c>
      <c r="S3" s="25">
        <v>9.718</v>
      </c>
      <c r="T3" s="25">
        <v>1.196</v>
      </c>
      <c r="U3" s="25">
        <f>R3*S3</f>
        <v>80.405899988862544</v>
      </c>
      <c r="V3" s="25">
        <f>R3*T3</f>
        <v>9.8956016038978802</v>
      </c>
      <c r="W3" s="25">
        <f>U3/J3</f>
        <v>0.74563539066999662</v>
      </c>
      <c r="X3" s="25">
        <f>V3/K3</f>
        <v>0.72793670115642117</v>
      </c>
    </row>
    <row r="4" spans="1:24" x14ac:dyDescent="0.25">
      <c r="A4" s="24">
        <v>38</v>
      </c>
      <c r="B4" s="24">
        <v>11</v>
      </c>
      <c r="C4" s="25">
        <v>0.52473454280599996</v>
      </c>
      <c r="D4" s="24">
        <v>256</v>
      </c>
      <c r="E4" s="24">
        <v>38</v>
      </c>
      <c r="F4" s="24">
        <v>11</v>
      </c>
      <c r="G4" s="24" t="s">
        <v>83</v>
      </c>
      <c r="H4" s="25">
        <v>1.6255938160000001</v>
      </c>
      <c r="I4" s="25">
        <v>0.124</v>
      </c>
      <c r="J4" s="25">
        <f>C4*H4</f>
        <v>0.85300522782702082</v>
      </c>
      <c r="K4" s="25">
        <f>C4*I4</f>
        <v>6.5067083307944001E-2</v>
      </c>
      <c r="L4" s="25">
        <v>0.77200000000000002</v>
      </c>
      <c r="M4" s="25">
        <v>0.75900000000000001</v>
      </c>
      <c r="N4" s="25">
        <f>H4*L4</f>
        <v>1.2549584259520001</v>
      </c>
      <c r="O4" s="25">
        <f>I4*M4</f>
        <v>9.4116000000000005E-2</v>
      </c>
      <c r="P4" s="25">
        <f>C4*N4</f>
        <v>0.65852003588246011</v>
      </c>
      <c r="Q4" s="25">
        <f>C4*O4</f>
        <v>4.9385916230729493E-2</v>
      </c>
      <c r="R4" s="25">
        <v>0.52473454280599996</v>
      </c>
      <c r="S4" s="25">
        <v>1.2549999999999999</v>
      </c>
      <c r="T4" s="25">
        <v>9.4E-2</v>
      </c>
      <c r="U4" s="25">
        <f>R4*S4</f>
        <v>0.65854185122152986</v>
      </c>
      <c r="V4" s="25">
        <f>R4*T4</f>
        <v>4.9325047023763995E-2</v>
      </c>
      <c r="W4" s="25">
        <f>U4/J4</f>
        <v>0.77202557468390365</v>
      </c>
      <c r="X4" s="25">
        <f>V4/K4</f>
        <v>0.75806451612903214</v>
      </c>
    </row>
    <row r="5" spans="1:24" x14ac:dyDescent="0.25">
      <c r="C5" s="25">
        <f>SUM(C3:C4)</f>
        <v>8.798648927336</v>
      </c>
      <c r="U5" s="25">
        <f>ROUND(SUM(U3:U4),1)</f>
        <v>81.099999999999994</v>
      </c>
      <c r="V5" s="25">
        <f>ROUND(SUM(V3:V4),1)</f>
        <v>9.9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I1" workbookViewId="0">
      <selection activeCell="I1" sqref="A1:XFD1"/>
    </sheetView>
  </sheetViews>
  <sheetFormatPr defaultRowHeight="15" x14ac:dyDescent="0.25"/>
  <cols>
    <col min="1" max="1" width="10.140625" style="24" bestFit="1" customWidth="1"/>
    <col min="2" max="2" width="9.28515625" style="24" bestFit="1" customWidth="1"/>
    <col min="3" max="3" width="14.7109375" style="25" bestFit="1" customWidth="1"/>
    <col min="4" max="4" width="4.85546875" style="24" bestFit="1" customWidth="1"/>
    <col min="5" max="5" width="4.28515625" style="24" bestFit="1" customWidth="1"/>
    <col min="6" max="6" width="8" style="24" bestFit="1" customWidth="1"/>
    <col min="7" max="7" width="9.85546875" style="24" bestFit="1" customWidth="1"/>
    <col min="8" max="8" width="14.7109375" style="25" bestFit="1" customWidth="1"/>
    <col min="9" max="9" width="13.7109375" style="25" bestFit="1" customWidth="1"/>
    <col min="10" max="10" width="16.7109375" style="25" bestFit="1" customWidth="1"/>
    <col min="11" max="11" width="15.7109375" style="25" bestFit="1" customWidth="1"/>
    <col min="12" max="15" width="13.7109375" style="25" bestFit="1" customWidth="1"/>
    <col min="16" max="16" width="16.7109375" style="25" bestFit="1" customWidth="1"/>
    <col min="17" max="17" width="15.7109375" style="25" bestFit="1" customWidth="1"/>
    <col min="18" max="18" width="14.7109375" style="25" bestFit="1" customWidth="1"/>
    <col min="19" max="20" width="13.7109375" style="25" bestFit="1" customWidth="1"/>
    <col min="21" max="21" width="16.7109375" style="25" bestFit="1" customWidth="1"/>
    <col min="22" max="22" width="15.7109375" style="25" bestFit="1" customWidth="1"/>
    <col min="23" max="24" width="13.7109375" style="25" bestFit="1" customWidth="1"/>
  </cols>
  <sheetData>
    <row r="1" spans="1:24" x14ac:dyDescent="0.25">
      <c r="H1" s="25" t="s">
        <v>84</v>
      </c>
      <c r="I1" s="25" t="s">
        <v>84</v>
      </c>
      <c r="J1" s="25" t="s">
        <v>85</v>
      </c>
      <c r="K1" s="25" t="s">
        <v>86</v>
      </c>
      <c r="L1" s="25" t="s">
        <v>87</v>
      </c>
      <c r="M1" s="25" t="s">
        <v>87</v>
      </c>
      <c r="N1" s="25" t="s">
        <v>88</v>
      </c>
      <c r="O1" s="25" t="s">
        <v>89</v>
      </c>
      <c r="P1" s="25" t="s">
        <v>90</v>
      </c>
      <c r="Q1" s="25" t="s">
        <v>91</v>
      </c>
      <c r="S1" s="25" t="s">
        <v>92</v>
      </c>
      <c r="T1" s="25" t="s">
        <v>92</v>
      </c>
      <c r="U1" s="25" t="s">
        <v>93</v>
      </c>
      <c r="V1" s="25" t="s">
        <v>94</v>
      </c>
      <c r="W1" s="25" t="s">
        <v>95</v>
      </c>
      <c r="X1" s="25" t="s">
        <v>96</v>
      </c>
    </row>
    <row r="2" spans="1:24" x14ac:dyDescent="0.25">
      <c r="A2" s="24" t="s">
        <v>57</v>
      </c>
      <c r="B2" s="24" t="s">
        <v>58</v>
      </c>
      <c r="C2" s="25" t="s">
        <v>59</v>
      </c>
      <c r="D2" s="24" t="s">
        <v>60</v>
      </c>
      <c r="E2" s="24" t="s">
        <v>61</v>
      </c>
      <c r="F2" s="24" t="s">
        <v>62</v>
      </c>
      <c r="G2" s="24" t="s">
        <v>63</v>
      </c>
      <c r="H2" s="25" t="s">
        <v>64</v>
      </c>
      <c r="I2" s="25" t="s">
        <v>65</v>
      </c>
      <c r="J2" s="25" t="s">
        <v>66</v>
      </c>
      <c r="K2" s="25" t="s">
        <v>67</v>
      </c>
      <c r="L2" s="25" t="s">
        <v>68</v>
      </c>
      <c r="M2" s="25" t="s">
        <v>69</v>
      </c>
      <c r="N2" s="25" t="s">
        <v>70</v>
      </c>
      <c r="O2" s="25" t="s">
        <v>71</v>
      </c>
      <c r="P2" s="25" t="s">
        <v>72</v>
      </c>
      <c r="Q2" s="25" t="s">
        <v>73</v>
      </c>
      <c r="R2" s="25" t="s">
        <v>74</v>
      </c>
      <c r="S2" s="25" t="s">
        <v>75</v>
      </c>
      <c r="T2" s="25" t="s">
        <v>76</v>
      </c>
      <c r="U2" s="25" t="s">
        <v>77</v>
      </c>
      <c r="V2" s="25" t="s">
        <v>78</v>
      </c>
      <c r="W2" s="25" t="s">
        <v>79</v>
      </c>
      <c r="X2" s="25" t="s">
        <v>80</v>
      </c>
    </row>
    <row r="3" spans="1:24" x14ac:dyDescent="0.25">
      <c r="A3" s="24">
        <v>38</v>
      </c>
      <c r="B3" s="24">
        <v>4</v>
      </c>
      <c r="C3" s="25">
        <v>15.412929223300001</v>
      </c>
      <c r="D3" s="24">
        <v>250</v>
      </c>
      <c r="E3" s="24">
        <v>38</v>
      </c>
      <c r="F3" s="24">
        <v>4</v>
      </c>
      <c r="G3" s="24" t="s">
        <v>81</v>
      </c>
      <c r="H3" s="25">
        <v>13.033179649999999</v>
      </c>
      <c r="I3" s="25">
        <v>1.643</v>
      </c>
      <c r="J3" s="25">
        <f>C3*H3</f>
        <v>200.87947550000388</v>
      </c>
      <c r="K3" s="25">
        <f>C3*I3</f>
        <v>25.323442713881903</v>
      </c>
      <c r="L3" s="25">
        <v>0.746</v>
      </c>
      <c r="M3" s="25">
        <v>0.72799999999999998</v>
      </c>
      <c r="N3" s="25">
        <f>H3*L3</f>
        <v>9.7227520188999996</v>
      </c>
      <c r="O3" s="25">
        <f>I3*M3</f>
        <v>1.1961040000000001</v>
      </c>
      <c r="P3" s="25">
        <f>C3*N3</f>
        <v>149.8560887230029</v>
      </c>
      <c r="Q3" s="25">
        <f>C3*O3</f>
        <v>18.435466295706025</v>
      </c>
      <c r="R3" s="25">
        <v>15.412929223300001</v>
      </c>
      <c r="S3" s="25">
        <v>9.718</v>
      </c>
      <c r="T3" s="25">
        <v>1.196</v>
      </c>
      <c r="U3" s="25">
        <f>R3*S3</f>
        <v>149.78284619202941</v>
      </c>
      <c r="V3" s="25">
        <f>R3*T3</f>
        <v>18.433863351066801</v>
      </c>
      <c r="W3" s="25">
        <f>U3/J3</f>
        <v>0.74563539066999662</v>
      </c>
      <c r="X3" s="25">
        <f>V3/K3</f>
        <v>0.72793670115642117</v>
      </c>
    </row>
    <row r="4" spans="1:24" x14ac:dyDescent="0.25">
      <c r="A4" s="24">
        <v>38</v>
      </c>
      <c r="B4" s="24">
        <v>10</v>
      </c>
      <c r="C4" s="25">
        <v>0.133517595282</v>
      </c>
      <c r="D4" s="24">
        <v>255</v>
      </c>
      <c r="E4" s="24">
        <v>38</v>
      </c>
      <c r="F4" s="24">
        <v>10</v>
      </c>
      <c r="G4" s="24" t="s">
        <v>82</v>
      </c>
      <c r="H4" s="25">
        <v>2.8595624559999999</v>
      </c>
      <c r="I4" s="25">
        <v>0.22600000000000001</v>
      </c>
      <c r="J4" s="25">
        <f t="shared" ref="J4:J5" si="0">C4*H4</f>
        <v>0.38180190268380992</v>
      </c>
      <c r="K4" s="25">
        <f t="shared" ref="K4:K5" si="1">C4*I4</f>
        <v>3.0174976533731999E-2</v>
      </c>
      <c r="L4" s="25">
        <v>0.76300000000000001</v>
      </c>
      <c r="M4" s="25">
        <v>0.746</v>
      </c>
      <c r="N4" s="25">
        <f t="shared" ref="N4:N5" si="2">H4*L4</f>
        <v>2.1818461539279999</v>
      </c>
      <c r="O4" s="25">
        <f t="shared" ref="O4:O5" si="3">I4*M4</f>
        <v>0.168596</v>
      </c>
      <c r="P4" s="25">
        <f t="shared" ref="P4:P5" si="4">C4*N4</f>
        <v>0.29131485174774696</v>
      </c>
      <c r="Q4" s="25">
        <f t="shared" ref="Q4:Q5" si="5">C4*O4</f>
        <v>2.2510532494164071E-2</v>
      </c>
      <c r="R4" s="25">
        <v>0.133517595282</v>
      </c>
      <c r="S4" s="25">
        <v>2.1819999999999999</v>
      </c>
      <c r="T4" s="25">
        <v>0.16800000000000001</v>
      </c>
      <c r="U4" s="25">
        <f t="shared" ref="U4:U5" si="6">R4*S4</f>
        <v>0.29133539290532401</v>
      </c>
      <c r="V4" s="25">
        <f t="shared" ref="V4:V5" si="7">R4*T4</f>
        <v>2.2430956007376001E-2</v>
      </c>
      <c r="W4" s="25">
        <f t="shared" ref="W4:W5" si="8">U4/J4</f>
        <v>0.76305380056367622</v>
      </c>
      <c r="X4" s="25">
        <f t="shared" ref="X4:X5" si="9">V4/K4</f>
        <v>0.74336283185840712</v>
      </c>
    </row>
    <row r="5" spans="1:24" x14ac:dyDescent="0.25">
      <c r="A5" s="24">
        <v>38</v>
      </c>
      <c r="B5" s="24">
        <v>13</v>
      </c>
      <c r="C5" s="25">
        <v>4.7357239116900001</v>
      </c>
      <c r="D5" s="24">
        <v>258</v>
      </c>
      <c r="E5" s="24">
        <v>38</v>
      </c>
      <c r="F5" s="24">
        <v>13</v>
      </c>
      <c r="G5" s="24" t="s">
        <v>104</v>
      </c>
      <c r="H5" s="25">
        <v>6.7199405829999996</v>
      </c>
      <c r="I5" s="25">
        <v>0.66600000000000004</v>
      </c>
      <c r="J5" s="25">
        <f t="shared" si="0"/>
        <v>31.823783304049137</v>
      </c>
      <c r="K5" s="25">
        <f t="shared" si="1"/>
        <v>3.1539921251855403</v>
      </c>
      <c r="L5" s="25">
        <v>0.75900000000000001</v>
      </c>
      <c r="M5" s="25">
        <v>0.75</v>
      </c>
      <c r="N5" s="25">
        <f t="shared" si="2"/>
        <v>5.1004349024969997</v>
      </c>
      <c r="O5" s="25">
        <f t="shared" si="3"/>
        <v>0.49950000000000006</v>
      </c>
      <c r="P5" s="25">
        <f t="shared" si="4"/>
        <v>24.154251527773294</v>
      </c>
      <c r="Q5" s="25">
        <f t="shared" si="5"/>
        <v>2.3654940938891551</v>
      </c>
      <c r="R5" s="25">
        <v>4.7357239116900001</v>
      </c>
      <c r="S5" s="25">
        <v>5.1040000000000001</v>
      </c>
      <c r="T5" s="25">
        <v>0.5</v>
      </c>
      <c r="U5" s="25">
        <f t="shared" si="6"/>
        <v>24.171134845265762</v>
      </c>
      <c r="V5" s="25">
        <f t="shared" si="7"/>
        <v>2.367861955845</v>
      </c>
      <c r="W5" s="25">
        <f t="shared" si="8"/>
        <v>0.75953052515256159</v>
      </c>
      <c r="X5" s="25">
        <f t="shared" si="9"/>
        <v>0.75075075075075071</v>
      </c>
    </row>
    <row r="6" spans="1:24" x14ac:dyDescent="0.25">
      <c r="C6" s="25">
        <f>SUM(C3:C5)</f>
        <v>20.282170730272</v>
      </c>
      <c r="U6" s="25">
        <f>ROUND(SUM(U3:U5),1)</f>
        <v>174.2</v>
      </c>
      <c r="V6" s="25">
        <f>ROUND(SUM(V3:V5),1)</f>
        <v>20.8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opLeftCell="H1" workbookViewId="0">
      <selection activeCell="U17" sqref="U17"/>
    </sheetView>
  </sheetViews>
  <sheetFormatPr defaultRowHeight="15" x14ac:dyDescent="0.25"/>
  <cols>
    <col min="1" max="1" width="10.140625" style="24" bestFit="1" customWidth="1"/>
    <col min="2" max="2" width="9.28515625" style="24" bestFit="1" customWidth="1"/>
    <col min="3" max="3" width="14.7109375" style="25" bestFit="1" customWidth="1"/>
    <col min="4" max="4" width="4.85546875" style="24" bestFit="1" customWidth="1"/>
    <col min="5" max="5" width="4.28515625" style="24" bestFit="1" customWidth="1"/>
    <col min="6" max="6" width="8" style="24" bestFit="1" customWidth="1"/>
    <col min="7" max="7" width="9.85546875" style="24" bestFit="1" customWidth="1"/>
    <col min="8" max="8" width="14.7109375" style="25" bestFit="1" customWidth="1"/>
    <col min="9" max="9" width="13.7109375" style="25" bestFit="1" customWidth="1"/>
    <col min="10" max="10" width="17.85546875" style="25" bestFit="1" customWidth="1"/>
    <col min="11" max="11" width="16.7109375" style="25" bestFit="1" customWidth="1"/>
    <col min="12" max="13" width="13.7109375" style="25" bestFit="1" customWidth="1"/>
    <col min="14" max="14" width="14.7109375" style="25" bestFit="1" customWidth="1"/>
    <col min="15" max="15" width="13.7109375" style="25" bestFit="1" customWidth="1"/>
    <col min="16" max="16" width="17.85546875" style="25" bestFit="1" customWidth="1"/>
    <col min="17" max="17" width="16.7109375" style="25" bestFit="1" customWidth="1"/>
    <col min="18" max="19" width="14.7109375" style="25" bestFit="1" customWidth="1"/>
    <col min="20" max="20" width="13.7109375" style="25" bestFit="1" customWidth="1"/>
    <col min="21" max="21" width="17.85546875" style="25" bestFit="1" customWidth="1"/>
    <col min="22" max="22" width="16.7109375" style="25" bestFit="1" customWidth="1"/>
    <col min="23" max="24" width="13.7109375" style="25" bestFit="1" customWidth="1"/>
  </cols>
  <sheetData>
    <row r="1" spans="1:24" x14ac:dyDescent="0.25">
      <c r="H1" s="25" t="s">
        <v>84</v>
      </c>
      <c r="I1" s="25" t="s">
        <v>84</v>
      </c>
      <c r="J1" s="25" t="s">
        <v>85</v>
      </c>
      <c r="K1" s="25" t="s">
        <v>86</v>
      </c>
      <c r="L1" s="25" t="s">
        <v>87</v>
      </c>
      <c r="M1" s="25" t="s">
        <v>87</v>
      </c>
      <c r="N1" s="25" t="s">
        <v>88</v>
      </c>
      <c r="O1" s="25" t="s">
        <v>89</v>
      </c>
      <c r="P1" s="25" t="s">
        <v>90</v>
      </c>
      <c r="Q1" s="25" t="s">
        <v>91</v>
      </c>
      <c r="S1" s="25" t="s">
        <v>92</v>
      </c>
      <c r="T1" s="25" t="s">
        <v>92</v>
      </c>
      <c r="U1" s="25" t="s">
        <v>93</v>
      </c>
      <c r="V1" s="25" t="s">
        <v>94</v>
      </c>
      <c r="W1" s="25" t="s">
        <v>95</v>
      </c>
      <c r="X1" s="25" t="s">
        <v>96</v>
      </c>
    </row>
    <row r="2" spans="1:24" x14ac:dyDescent="0.25">
      <c r="A2" s="24" t="s">
        <v>57</v>
      </c>
      <c r="B2" s="24" t="s">
        <v>58</v>
      </c>
      <c r="C2" s="25" t="s">
        <v>59</v>
      </c>
      <c r="D2" s="24" t="s">
        <v>60</v>
      </c>
      <c r="E2" s="24" t="s">
        <v>61</v>
      </c>
      <c r="F2" s="24" t="s">
        <v>62</v>
      </c>
      <c r="G2" s="24" t="s">
        <v>63</v>
      </c>
      <c r="H2" s="25" t="s">
        <v>64</v>
      </c>
      <c r="I2" s="25" t="s">
        <v>65</v>
      </c>
      <c r="J2" s="25" t="s">
        <v>66</v>
      </c>
      <c r="K2" s="25" t="s">
        <v>67</v>
      </c>
      <c r="L2" s="25" t="s">
        <v>68</v>
      </c>
      <c r="M2" s="25" t="s">
        <v>69</v>
      </c>
      <c r="N2" s="25" t="s">
        <v>70</v>
      </c>
      <c r="O2" s="25" t="s">
        <v>71</v>
      </c>
      <c r="P2" s="25" t="s">
        <v>72</v>
      </c>
      <c r="Q2" s="25" t="s">
        <v>73</v>
      </c>
      <c r="R2" s="25" t="s">
        <v>74</v>
      </c>
      <c r="S2" s="25" t="s">
        <v>75</v>
      </c>
      <c r="T2" s="25" t="s">
        <v>76</v>
      </c>
      <c r="U2" s="25" t="s">
        <v>77</v>
      </c>
      <c r="V2" s="25" t="s">
        <v>78</v>
      </c>
      <c r="W2" s="25" t="s">
        <v>79</v>
      </c>
      <c r="X2" s="25" t="s">
        <v>80</v>
      </c>
    </row>
    <row r="3" spans="1:24" x14ac:dyDescent="0.25">
      <c r="A3" s="24">
        <v>38</v>
      </c>
      <c r="B3" s="24">
        <v>2</v>
      </c>
      <c r="C3" s="25">
        <v>0.35842108929700001</v>
      </c>
      <c r="D3" s="24">
        <v>248</v>
      </c>
      <c r="E3" s="24">
        <v>38</v>
      </c>
      <c r="F3" s="24">
        <v>2</v>
      </c>
      <c r="G3" s="24" t="s">
        <v>105</v>
      </c>
      <c r="H3" s="25">
        <v>8.5661678349999999</v>
      </c>
      <c r="I3" s="25">
        <v>0.78100000000000003</v>
      </c>
      <c r="J3" s="25">
        <f>C3*H3</f>
        <v>3.070295206521624</v>
      </c>
      <c r="K3" s="25">
        <f>C3*I3</f>
        <v>0.27992687074095701</v>
      </c>
      <c r="L3" s="25">
        <v>0.752</v>
      </c>
      <c r="M3" s="25">
        <v>0.73099999999999998</v>
      </c>
      <c r="N3" s="25">
        <f>H3*L3</f>
        <v>6.4417582119199999</v>
      </c>
      <c r="O3" s="25">
        <f>I3*M3</f>
        <v>0.57091100000000006</v>
      </c>
      <c r="P3" s="25">
        <f>C3*N3</f>
        <v>2.3088619953042615</v>
      </c>
      <c r="Q3" s="25">
        <f>C3*O3</f>
        <v>0.20462654251163959</v>
      </c>
      <c r="R3" s="25">
        <v>0.35842108929700001</v>
      </c>
      <c r="S3" s="25">
        <v>6.4390000000000001</v>
      </c>
      <c r="T3" s="25">
        <v>0.57099999999999995</v>
      </c>
      <c r="U3" s="25">
        <f>R3*S3</f>
        <v>2.3078733939833831</v>
      </c>
      <c r="V3" s="25">
        <f>R3*T3</f>
        <v>0.20465844198858699</v>
      </c>
      <c r="W3" s="25">
        <f>U3/J3</f>
        <v>0.75167801098774534</v>
      </c>
      <c r="X3" s="25">
        <f>V3/K3</f>
        <v>0.73111395646606903</v>
      </c>
    </row>
    <row r="4" spans="1:24" x14ac:dyDescent="0.25">
      <c r="A4" s="24">
        <v>38</v>
      </c>
      <c r="B4" s="24">
        <v>4</v>
      </c>
      <c r="C4" s="25">
        <v>1.009322775</v>
      </c>
      <c r="D4" s="24">
        <v>250</v>
      </c>
      <c r="E4" s="24">
        <v>38</v>
      </c>
      <c r="F4" s="24">
        <v>4</v>
      </c>
      <c r="G4" s="24" t="s">
        <v>81</v>
      </c>
      <c r="H4" s="25">
        <v>13.033179649999999</v>
      </c>
      <c r="I4" s="25">
        <v>1.643</v>
      </c>
      <c r="J4" s="25">
        <f t="shared" ref="J4:J12" si="0">C4*H4</f>
        <v>13.154685051411528</v>
      </c>
      <c r="K4" s="25">
        <f t="shared" ref="K4:K12" si="1">C4*I4</f>
        <v>1.658317319325</v>
      </c>
      <c r="L4" s="25">
        <v>0.746</v>
      </c>
      <c r="M4" s="25">
        <v>0.72799999999999998</v>
      </c>
      <c r="N4" s="25">
        <f t="shared" ref="N4:N12" si="2">H4*L4</f>
        <v>9.7227520188999996</v>
      </c>
      <c r="O4" s="25">
        <f t="shared" ref="O4:O12" si="3">I4*M4</f>
        <v>1.1961040000000001</v>
      </c>
      <c r="P4" s="25">
        <f t="shared" ref="P4:P12" si="4">C4*N4</f>
        <v>9.8133950483529997</v>
      </c>
      <c r="Q4" s="25">
        <f t="shared" ref="Q4:Q12" si="5">C4*O4</f>
        <v>1.2072550084686</v>
      </c>
      <c r="R4" s="25">
        <v>1.009322775</v>
      </c>
      <c r="S4" s="25">
        <v>9.718</v>
      </c>
      <c r="T4" s="25">
        <v>1.196</v>
      </c>
      <c r="U4" s="25">
        <f t="shared" ref="U4:U12" si="6">R4*S4</f>
        <v>9.8085987274500006</v>
      </c>
      <c r="V4" s="25">
        <f t="shared" ref="V4:V12" si="7">R4*T4</f>
        <v>1.2071500389000001</v>
      </c>
      <c r="W4" s="25">
        <f t="shared" ref="W4:W12" si="8">U4/J4</f>
        <v>0.74563539066999673</v>
      </c>
      <c r="X4" s="25">
        <f t="shared" ref="X4:X12" si="9">V4/K4</f>
        <v>0.72793670115642117</v>
      </c>
    </row>
    <row r="5" spans="1:24" x14ac:dyDescent="0.25">
      <c r="A5" s="24">
        <v>38</v>
      </c>
      <c r="B5" s="24">
        <v>9</v>
      </c>
      <c r="C5" s="25">
        <v>16.519823044500001</v>
      </c>
      <c r="D5" s="24">
        <v>254</v>
      </c>
      <c r="E5" s="24">
        <v>38</v>
      </c>
      <c r="F5" s="24">
        <v>9</v>
      </c>
      <c r="G5" s="24" t="s">
        <v>106</v>
      </c>
      <c r="H5" s="25">
        <v>5.338103297</v>
      </c>
      <c r="I5" s="25">
        <v>0.48</v>
      </c>
      <c r="J5" s="25">
        <f t="shared" si="0"/>
        <v>88.184521859702031</v>
      </c>
      <c r="K5" s="25">
        <f t="shared" si="1"/>
        <v>7.9295150613600001</v>
      </c>
      <c r="L5" s="25">
        <v>0.76600000000000001</v>
      </c>
      <c r="M5" s="25">
        <v>0.75</v>
      </c>
      <c r="N5" s="25">
        <f t="shared" si="2"/>
        <v>4.0889871255020003</v>
      </c>
      <c r="O5" s="25">
        <f t="shared" si="3"/>
        <v>0.36</v>
      </c>
      <c r="P5" s="25">
        <f t="shared" si="4"/>
        <v>67.549343744531754</v>
      </c>
      <c r="Q5" s="25">
        <f t="shared" si="5"/>
        <v>5.94713629602</v>
      </c>
      <c r="R5" s="25">
        <v>16.519823044500001</v>
      </c>
      <c r="S5" s="25">
        <v>4.09</v>
      </c>
      <c r="T5" s="25">
        <v>0.36</v>
      </c>
      <c r="U5" s="25">
        <f t="shared" si="6"/>
        <v>67.566076252005004</v>
      </c>
      <c r="V5" s="25">
        <f t="shared" si="7"/>
        <v>5.94713629602</v>
      </c>
      <c r="W5" s="25">
        <f t="shared" si="8"/>
        <v>0.76618974426713871</v>
      </c>
      <c r="X5" s="25">
        <f t="shared" si="9"/>
        <v>0.75</v>
      </c>
    </row>
    <row r="6" spans="1:24" x14ac:dyDescent="0.25">
      <c r="A6" s="24">
        <v>38</v>
      </c>
      <c r="B6" s="24">
        <v>10</v>
      </c>
      <c r="C6" s="25">
        <v>25.683610082600001</v>
      </c>
      <c r="D6" s="24">
        <v>255</v>
      </c>
      <c r="E6" s="24">
        <v>38</v>
      </c>
      <c r="F6" s="24">
        <v>10</v>
      </c>
      <c r="G6" s="24" t="s">
        <v>82</v>
      </c>
      <c r="H6" s="25">
        <v>2.8595624559999999</v>
      </c>
      <c r="I6" s="25">
        <v>0.22600000000000001</v>
      </c>
      <c r="J6" s="25">
        <f t="shared" si="0"/>
        <v>73.44388712674602</v>
      </c>
      <c r="K6" s="25">
        <f t="shared" si="1"/>
        <v>5.8044958786676002</v>
      </c>
      <c r="L6" s="25">
        <v>0.76300000000000001</v>
      </c>
      <c r="M6" s="25">
        <v>0.746</v>
      </c>
      <c r="N6" s="25">
        <f t="shared" si="2"/>
        <v>2.1818461539279999</v>
      </c>
      <c r="O6" s="25">
        <f t="shared" si="3"/>
        <v>0.168596</v>
      </c>
      <c r="P6" s="25">
        <f t="shared" si="4"/>
        <v>56.037685877707212</v>
      </c>
      <c r="Q6" s="25">
        <f t="shared" si="5"/>
        <v>4.3301539254860293</v>
      </c>
      <c r="R6" s="25">
        <v>25.683610082600001</v>
      </c>
      <c r="S6" s="25">
        <v>2.1819999999999999</v>
      </c>
      <c r="T6" s="25">
        <v>0.16800000000000001</v>
      </c>
      <c r="U6" s="25">
        <f t="shared" si="6"/>
        <v>56.041637200233204</v>
      </c>
      <c r="V6" s="25">
        <f t="shared" si="7"/>
        <v>4.3148464938768001</v>
      </c>
      <c r="W6" s="25">
        <f t="shared" si="8"/>
        <v>0.76305380056367622</v>
      </c>
      <c r="X6" s="25">
        <f t="shared" si="9"/>
        <v>0.74336283185840701</v>
      </c>
    </row>
    <row r="7" spans="1:24" x14ac:dyDescent="0.25">
      <c r="A7" s="24">
        <v>38</v>
      </c>
      <c r="B7" s="24">
        <v>11</v>
      </c>
      <c r="C7" s="25">
        <v>0.48547694443900002</v>
      </c>
      <c r="D7" s="24">
        <v>256</v>
      </c>
      <c r="E7" s="24">
        <v>38</v>
      </c>
      <c r="F7" s="24">
        <v>11</v>
      </c>
      <c r="G7" s="24" t="s">
        <v>83</v>
      </c>
      <c r="H7" s="25">
        <v>1.6255938160000001</v>
      </c>
      <c r="I7" s="25">
        <v>0.124</v>
      </c>
      <c r="J7" s="25">
        <f t="shared" si="0"/>
        <v>0.78918831869061412</v>
      </c>
      <c r="K7" s="25">
        <f t="shared" si="1"/>
        <v>6.0199141110436005E-2</v>
      </c>
      <c r="L7" s="25">
        <v>0.77200000000000002</v>
      </c>
      <c r="M7" s="25">
        <v>0.75900000000000001</v>
      </c>
      <c r="N7" s="25">
        <f t="shared" si="2"/>
        <v>1.2549584259520001</v>
      </c>
      <c r="O7" s="25">
        <f t="shared" si="3"/>
        <v>9.4116000000000005E-2</v>
      </c>
      <c r="P7" s="25">
        <f t="shared" si="4"/>
        <v>0.60925338202915413</v>
      </c>
      <c r="Q7" s="25">
        <f t="shared" si="5"/>
        <v>4.5691148102820926E-2</v>
      </c>
      <c r="R7" s="25">
        <v>0.48547694443900002</v>
      </c>
      <c r="S7" s="25">
        <v>1.2549999999999999</v>
      </c>
      <c r="T7" s="25">
        <v>9.4E-2</v>
      </c>
      <c r="U7" s="25">
        <f t="shared" si="6"/>
        <v>0.60927356527094501</v>
      </c>
      <c r="V7" s="25">
        <f t="shared" si="7"/>
        <v>4.5634832777266002E-2</v>
      </c>
      <c r="W7" s="25">
        <f t="shared" si="8"/>
        <v>0.77202557468390354</v>
      </c>
      <c r="X7" s="25">
        <f t="shared" si="9"/>
        <v>0.75806451612903225</v>
      </c>
    </row>
    <row r="8" spans="1:24" x14ac:dyDescent="0.25">
      <c r="A8" s="24">
        <v>38</v>
      </c>
      <c r="B8" s="24">
        <v>13</v>
      </c>
      <c r="C8" s="25">
        <v>5.39374435564</v>
      </c>
      <c r="D8" s="24">
        <v>258</v>
      </c>
      <c r="E8" s="24">
        <v>38</v>
      </c>
      <c r="F8" s="24">
        <v>13</v>
      </c>
      <c r="G8" s="24" t="s">
        <v>104</v>
      </c>
      <c r="H8" s="25">
        <v>6.7199405829999996</v>
      </c>
      <c r="I8" s="25">
        <v>0.66600000000000004</v>
      </c>
      <c r="J8" s="25">
        <f t="shared" si="0"/>
        <v>36.24564158979242</v>
      </c>
      <c r="K8" s="25">
        <f t="shared" si="1"/>
        <v>3.5922337408562401</v>
      </c>
      <c r="L8" s="25">
        <v>0.75900000000000001</v>
      </c>
      <c r="M8" s="25">
        <v>0.75</v>
      </c>
      <c r="N8" s="25">
        <f t="shared" si="2"/>
        <v>5.1004349024969997</v>
      </c>
      <c r="O8" s="25">
        <f t="shared" si="3"/>
        <v>0.49950000000000006</v>
      </c>
      <c r="P8" s="25">
        <f t="shared" si="4"/>
        <v>27.510441966652447</v>
      </c>
      <c r="Q8" s="25">
        <f t="shared" si="5"/>
        <v>2.6941753056421804</v>
      </c>
      <c r="R8" s="25">
        <v>5.39374435564</v>
      </c>
      <c r="S8" s="25">
        <v>5.1040000000000001</v>
      </c>
      <c r="T8" s="25">
        <v>0.5</v>
      </c>
      <c r="U8" s="25">
        <f t="shared" si="6"/>
        <v>27.529671191186562</v>
      </c>
      <c r="V8" s="25">
        <f t="shared" si="7"/>
        <v>2.69687217782</v>
      </c>
      <c r="W8" s="25">
        <f t="shared" si="8"/>
        <v>0.75953052515256148</v>
      </c>
      <c r="X8" s="25">
        <f t="shared" si="9"/>
        <v>0.75075075075075071</v>
      </c>
    </row>
    <row r="9" spans="1:24" x14ac:dyDescent="0.25">
      <c r="A9" s="24">
        <v>41</v>
      </c>
      <c r="B9" s="24">
        <v>2</v>
      </c>
      <c r="C9" s="25">
        <v>1.4714748092600001</v>
      </c>
      <c r="D9" s="24">
        <v>283</v>
      </c>
      <c r="E9" s="24">
        <v>41</v>
      </c>
      <c r="F9" s="24">
        <v>2</v>
      </c>
      <c r="G9" s="24" t="s">
        <v>105</v>
      </c>
      <c r="H9" s="25">
        <v>11.920081100000001</v>
      </c>
      <c r="I9" s="25">
        <v>0.58199999999999996</v>
      </c>
      <c r="J9" s="25">
        <f t="shared" si="0"/>
        <v>17.540099062986233</v>
      </c>
      <c r="K9" s="25">
        <f t="shared" si="1"/>
        <v>0.85639833898931994</v>
      </c>
      <c r="L9" s="25">
        <v>0.96099999999999997</v>
      </c>
      <c r="M9" s="25">
        <v>0.92300000000000004</v>
      </c>
      <c r="N9" s="25">
        <f t="shared" si="2"/>
        <v>11.455197937100001</v>
      </c>
      <c r="O9" s="25">
        <f t="shared" si="3"/>
        <v>0.53718599999999994</v>
      </c>
      <c r="P9" s="25">
        <f t="shared" si="4"/>
        <v>16.856035199529771</v>
      </c>
      <c r="Q9" s="25">
        <f t="shared" si="5"/>
        <v>0.79045566688714231</v>
      </c>
      <c r="R9" s="25">
        <v>1.4714748092600001</v>
      </c>
      <c r="S9" s="25">
        <v>10.039</v>
      </c>
      <c r="T9" s="25">
        <v>0.47399999999999998</v>
      </c>
      <c r="U9" s="25">
        <f t="shared" si="6"/>
        <v>14.77213561016114</v>
      </c>
      <c r="V9" s="25">
        <f t="shared" si="7"/>
        <v>0.69747905958923995</v>
      </c>
      <c r="W9" s="25">
        <f t="shared" si="8"/>
        <v>0.8421922565610731</v>
      </c>
      <c r="X9" s="25">
        <f t="shared" si="9"/>
        <v>0.81443298969072164</v>
      </c>
    </row>
    <row r="10" spans="1:24" x14ac:dyDescent="0.25">
      <c r="A10" s="24">
        <v>41</v>
      </c>
      <c r="B10" s="24">
        <v>4</v>
      </c>
      <c r="C10" s="25">
        <v>10.174647548599999</v>
      </c>
      <c r="D10" s="24">
        <v>285</v>
      </c>
      <c r="E10" s="24">
        <v>41</v>
      </c>
      <c r="F10" s="24">
        <v>4</v>
      </c>
      <c r="G10" s="24" t="s">
        <v>81</v>
      </c>
      <c r="H10" s="25">
        <v>15.04653083</v>
      </c>
      <c r="I10" s="25">
        <v>1.2989999999999999</v>
      </c>
      <c r="J10" s="25">
        <f t="shared" si="0"/>
        <v>153.09314802439383</v>
      </c>
      <c r="K10" s="25">
        <f t="shared" si="1"/>
        <v>13.216867165631399</v>
      </c>
      <c r="L10" s="25">
        <v>0.96099999999999997</v>
      </c>
      <c r="M10" s="25">
        <v>0.92400000000000004</v>
      </c>
      <c r="N10" s="25">
        <f t="shared" si="2"/>
        <v>14.459716127629999</v>
      </c>
      <c r="O10" s="25">
        <f t="shared" si="3"/>
        <v>1.2002759999999999</v>
      </c>
      <c r="P10" s="25">
        <f t="shared" si="4"/>
        <v>147.12251525144245</v>
      </c>
      <c r="Q10" s="25">
        <f t="shared" si="5"/>
        <v>12.212385261043412</v>
      </c>
      <c r="R10" s="25">
        <v>10.174647548599999</v>
      </c>
      <c r="S10" s="25">
        <v>12.656000000000001</v>
      </c>
      <c r="T10" s="25">
        <v>1.0589999999999999</v>
      </c>
      <c r="U10" s="25">
        <f t="shared" si="6"/>
        <v>128.77033937508159</v>
      </c>
      <c r="V10" s="25">
        <f t="shared" si="7"/>
        <v>10.774951753967398</v>
      </c>
      <c r="W10" s="25">
        <f t="shared" si="8"/>
        <v>0.84112411977160051</v>
      </c>
      <c r="X10" s="25">
        <f t="shared" si="9"/>
        <v>0.81524249422632789</v>
      </c>
    </row>
    <row r="11" spans="1:24" x14ac:dyDescent="0.25">
      <c r="A11" s="24">
        <v>41</v>
      </c>
      <c r="B11" s="24">
        <v>10</v>
      </c>
      <c r="C11" s="25">
        <v>1.64092636146</v>
      </c>
      <c r="D11" s="24">
        <v>290</v>
      </c>
      <c r="E11" s="24">
        <v>41</v>
      </c>
      <c r="F11" s="24">
        <v>10</v>
      </c>
      <c r="G11" s="24" t="s">
        <v>82</v>
      </c>
      <c r="H11" s="25">
        <v>5.0619976160000002</v>
      </c>
      <c r="I11" s="25">
        <v>0.21099999999999999</v>
      </c>
      <c r="J11" s="25">
        <f t="shared" si="0"/>
        <v>8.306365329742075</v>
      </c>
      <c r="K11" s="25">
        <f t="shared" si="1"/>
        <v>0.34623546226806001</v>
      </c>
      <c r="L11" s="25">
        <v>0.96</v>
      </c>
      <c r="M11" s="25">
        <v>0.92200000000000004</v>
      </c>
      <c r="N11" s="25">
        <f t="shared" si="2"/>
        <v>4.8595177113599997</v>
      </c>
      <c r="O11" s="25">
        <f t="shared" si="3"/>
        <v>0.19454199999999999</v>
      </c>
      <c r="P11" s="25">
        <f t="shared" si="4"/>
        <v>7.9741107165523912</v>
      </c>
      <c r="Q11" s="25">
        <f t="shared" si="5"/>
        <v>0.31922909621115131</v>
      </c>
      <c r="R11" s="25">
        <v>1.64092636146</v>
      </c>
      <c r="S11" s="25">
        <v>4.2679999999999998</v>
      </c>
      <c r="T11" s="25">
        <v>0.17199999999999999</v>
      </c>
      <c r="U11" s="25">
        <f t="shared" si="6"/>
        <v>7.0034737107112797</v>
      </c>
      <c r="V11" s="25">
        <f t="shared" si="7"/>
        <v>0.28223933417111996</v>
      </c>
      <c r="W11" s="25">
        <f t="shared" si="8"/>
        <v>0.84314539906334074</v>
      </c>
      <c r="X11" s="25">
        <f t="shared" si="9"/>
        <v>0.81516587677725105</v>
      </c>
    </row>
    <row r="12" spans="1:24" x14ac:dyDescent="0.25">
      <c r="A12" s="24">
        <v>41</v>
      </c>
      <c r="B12" s="24">
        <v>11</v>
      </c>
      <c r="C12" s="25">
        <v>3.9000543287100002E-2</v>
      </c>
      <c r="D12" s="24">
        <v>291</v>
      </c>
      <c r="E12" s="24">
        <v>41</v>
      </c>
      <c r="F12" s="24">
        <v>11</v>
      </c>
      <c r="G12" s="24" t="s">
        <v>83</v>
      </c>
      <c r="H12" s="25">
        <v>3.3637409429999998</v>
      </c>
      <c r="I12" s="25">
        <v>0.13900000000000001</v>
      </c>
      <c r="J12" s="25">
        <f t="shared" si="0"/>
        <v>0.13118772425406208</v>
      </c>
      <c r="K12" s="25">
        <f t="shared" si="1"/>
        <v>5.421075516906901E-3</v>
      </c>
      <c r="L12" s="25">
        <v>0.96099999999999997</v>
      </c>
      <c r="M12" s="25">
        <v>0.92300000000000004</v>
      </c>
      <c r="N12" s="25">
        <f t="shared" si="2"/>
        <v>3.2325550462229997</v>
      </c>
      <c r="O12" s="25">
        <f t="shared" si="3"/>
        <v>0.12829700000000002</v>
      </c>
      <c r="P12" s="25">
        <f t="shared" si="4"/>
        <v>0.12607140300815364</v>
      </c>
      <c r="Q12" s="25">
        <f t="shared" si="5"/>
        <v>5.0036527021050702E-3</v>
      </c>
      <c r="R12" s="25">
        <v>3.9000543287100002E-2</v>
      </c>
      <c r="S12" s="25">
        <v>2.8439999999999999</v>
      </c>
      <c r="T12" s="25">
        <v>0.114</v>
      </c>
      <c r="U12" s="25">
        <f t="shared" si="6"/>
        <v>0.1109175451085124</v>
      </c>
      <c r="V12" s="25">
        <f t="shared" si="7"/>
        <v>4.4460619347294001E-3</v>
      </c>
      <c r="W12" s="25">
        <f t="shared" si="8"/>
        <v>0.84548722633305351</v>
      </c>
      <c r="X12" s="25">
        <f t="shared" si="9"/>
        <v>0.82014388489208623</v>
      </c>
    </row>
    <row r="13" spans="1:24" x14ac:dyDescent="0.25">
      <c r="C13" s="25">
        <f>SUM(C3:C12)</f>
        <v>62.776447554083106</v>
      </c>
      <c r="U13" s="25">
        <f>ROUND(SUM(U3:U12),1)</f>
        <v>314.5</v>
      </c>
      <c r="V13" s="25">
        <f>ROUND(SUM(V3:V12),1)</f>
        <v>26.2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Project Credits</vt:lpstr>
      <vt:lpstr>Calculations</vt:lpstr>
      <vt:lpstr>Aulin Ave North</vt:lpstr>
      <vt:lpstr>Solary</vt:lpstr>
      <vt:lpstr>Sweetwater</vt:lpstr>
      <vt:lpstr>Sheet3</vt:lpstr>
      <vt:lpstr>Sheet4</vt:lpstr>
      <vt:lpstr>Sheet5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2016-11-11T14:25:11Z</dcterms:created>
  <dcterms:modified xsi:type="dcterms:W3CDTF">2017-09-08T14:42:52Z</dcterms:modified>
</cp:coreProperties>
</file>