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19200" windowHeight="12180" activeTab="2"/>
  </bookViews>
  <sheets>
    <sheet name="Restoration Projects" sheetId="17" r:id="rId1"/>
    <sheet name="Study" sheetId="18" r:id="rId2"/>
    <sheet name="Project Credits" sheetId="16" r:id="rId3"/>
    <sheet name="Calculations" sheetId="22" r:id="rId4"/>
    <sheet name="Cassel Creek RSF" sheetId="19" r:id="rId5"/>
    <sheet name="Solary" sheetId="26" r:id="rId6"/>
    <sheet name="Soldiers Creek RSF" sheetId="20" r:id="rId7"/>
    <sheet name="Black Hammock" sheetId="21" r:id="rId8"/>
    <sheet name="Bear Gully" sheetId="25" r:id="rId9"/>
    <sheet name="5 Points" sheetId="24" r:id="rId10"/>
    <sheet name="Howell Cr Erosion" sheetId="23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6" l="1"/>
  <c r="N3" i="16"/>
  <c r="K3" i="16"/>
  <c r="M3" i="16" s="1"/>
  <c r="R33" i="26"/>
  <c r="V32" i="26"/>
  <c r="U32" i="26"/>
  <c r="W32" i="26" s="1"/>
  <c r="Q32" i="26"/>
  <c r="O32" i="26"/>
  <c r="N32" i="26"/>
  <c r="P32" i="26" s="1"/>
  <c r="K32" i="26"/>
  <c r="X32" i="26" s="1"/>
  <c r="J32" i="26"/>
  <c r="V31" i="26"/>
  <c r="X31" i="26" s="1"/>
  <c r="U31" i="26"/>
  <c r="P31" i="26"/>
  <c r="O31" i="26"/>
  <c r="Q31" i="26" s="1"/>
  <c r="N31" i="26"/>
  <c r="K31" i="26"/>
  <c r="J31" i="26"/>
  <c r="W31" i="26" s="1"/>
  <c r="V30" i="26"/>
  <c r="U30" i="26"/>
  <c r="W30" i="26" s="1"/>
  <c r="Q30" i="26"/>
  <c r="O30" i="26"/>
  <c r="N30" i="26"/>
  <c r="P30" i="26" s="1"/>
  <c r="K30" i="26"/>
  <c r="X30" i="26" s="1"/>
  <c r="J30" i="26"/>
  <c r="V29" i="26"/>
  <c r="X29" i="26" s="1"/>
  <c r="U29" i="26"/>
  <c r="P29" i="26"/>
  <c r="O29" i="26"/>
  <c r="Q29" i="26" s="1"/>
  <c r="N29" i="26"/>
  <c r="K29" i="26"/>
  <c r="J29" i="26"/>
  <c r="W29" i="26" s="1"/>
  <c r="V28" i="26"/>
  <c r="U28" i="26"/>
  <c r="W28" i="26" s="1"/>
  <c r="Q28" i="26"/>
  <c r="O28" i="26"/>
  <c r="N28" i="26"/>
  <c r="P28" i="26" s="1"/>
  <c r="K28" i="26"/>
  <c r="X28" i="26" s="1"/>
  <c r="J28" i="26"/>
  <c r="V27" i="26"/>
  <c r="X27" i="26" s="1"/>
  <c r="U27" i="26"/>
  <c r="P27" i="26"/>
  <c r="O27" i="26"/>
  <c r="Q27" i="26" s="1"/>
  <c r="N27" i="26"/>
  <c r="K27" i="26"/>
  <c r="J27" i="26"/>
  <c r="W27" i="26" s="1"/>
  <c r="V26" i="26"/>
  <c r="U26" i="26"/>
  <c r="W26" i="26" s="1"/>
  <c r="Q26" i="26"/>
  <c r="O26" i="26"/>
  <c r="N26" i="26"/>
  <c r="P26" i="26" s="1"/>
  <c r="K26" i="26"/>
  <c r="X26" i="26" s="1"/>
  <c r="J26" i="26"/>
  <c r="V25" i="26"/>
  <c r="X25" i="26" s="1"/>
  <c r="U25" i="26"/>
  <c r="P25" i="26"/>
  <c r="O25" i="26"/>
  <c r="Q25" i="26" s="1"/>
  <c r="N25" i="26"/>
  <c r="K25" i="26"/>
  <c r="J25" i="26"/>
  <c r="W25" i="26" s="1"/>
  <c r="V24" i="26"/>
  <c r="U24" i="26"/>
  <c r="W24" i="26" s="1"/>
  <c r="Q24" i="26"/>
  <c r="O24" i="26"/>
  <c r="N24" i="26"/>
  <c r="P24" i="26" s="1"/>
  <c r="K24" i="26"/>
  <c r="X24" i="26" s="1"/>
  <c r="J24" i="26"/>
  <c r="V23" i="26"/>
  <c r="X23" i="26" s="1"/>
  <c r="U23" i="26"/>
  <c r="P23" i="26"/>
  <c r="O23" i="26"/>
  <c r="Q23" i="26" s="1"/>
  <c r="N23" i="26"/>
  <c r="K23" i="26"/>
  <c r="J23" i="26"/>
  <c r="W23" i="26" s="1"/>
  <c r="V22" i="26"/>
  <c r="U22" i="26"/>
  <c r="W22" i="26" s="1"/>
  <c r="Q22" i="26"/>
  <c r="O22" i="26"/>
  <c r="N22" i="26"/>
  <c r="P22" i="26" s="1"/>
  <c r="K22" i="26"/>
  <c r="X22" i="26" s="1"/>
  <c r="J22" i="26"/>
  <c r="V21" i="26"/>
  <c r="X21" i="26" s="1"/>
  <c r="U21" i="26"/>
  <c r="P21" i="26"/>
  <c r="O21" i="26"/>
  <c r="Q21" i="26" s="1"/>
  <c r="N21" i="26"/>
  <c r="K21" i="26"/>
  <c r="J21" i="26"/>
  <c r="W21" i="26" s="1"/>
  <c r="V20" i="26"/>
  <c r="U20" i="26"/>
  <c r="W20" i="26" s="1"/>
  <c r="Q20" i="26"/>
  <c r="O20" i="26"/>
  <c r="N20" i="26"/>
  <c r="P20" i="26" s="1"/>
  <c r="K20" i="26"/>
  <c r="X20" i="26" s="1"/>
  <c r="J20" i="26"/>
  <c r="V19" i="26"/>
  <c r="X19" i="26" s="1"/>
  <c r="U19" i="26"/>
  <c r="P19" i="26"/>
  <c r="O19" i="26"/>
  <c r="Q19" i="26" s="1"/>
  <c r="N19" i="26"/>
  <c r="K19" i="26"/>
  <c r="J19" i="26"/>
  <c r="W19" i="26" s="1"/>
  <c r="V18" i="26"/>
  <c r="U18" i="26"/>
  <c r="W18" i="26" s="1"/>
  <c r="Q18" i="26"/>
  <c r="O18" i="26"/>
  <c r="N18" i="26"/>
  <c r="P18" i="26" s="1"/>
  <c r="K18" i="26"/>
  <c r="X18" i="26" s="1"/>
  <c r="J18" i="26"/>
  <c r="V17" i="26"/>
  <c r="X17" i="26" s="1"/>
  <c r="U17" i="26"/>
  <c r="P17" i="26"/>
  <c r="O17" i="26"/>
  <c r="Q17" i="26" s="1"/>
  <c r="N17" i="26"/>
  <c r="K17" i="26"/>
  <c r="J17" i="26"/>
  <c r="W17" i="26" s="1"/>
  <c r="V16" i="26"/>
  <c r="U16" i="26"/>
  <c r="W16" i="26" s="1"/>
  <c r="Q16" i="26"/>
  <c r="O16" i="26"/>
  <c r="N16" i="26"/>
  <c r="P16" i="26" s="1"/>
  <c r="K16" i="26"/>
  <c r="X16" i="26" s="1"/>
  <c r="J16" i="26"/>
  <c r="V15" i="26"/>
  <c r="X15" i="26" s="1"/>
  <c r="U15" i="26"/>
  <c r="P15" i="26"/>
  <c r="O15" i="26"/>
  <c r="Q15" i="26" s="1"/>
  <c r="N15" i="26"/>
  <c r="K15" i="26"/>
  <c r="J15" i="26"/>
  <c r="W15" i="26" s="1"/>
  <c r="V14" i="26"/>
  <c r="U14" i="26"/>
  <c r="W14" i="26" s="1"/>
  <c r="Q14" i="26"/>
  <c r="O14" i="26"/>
  <c r="N14" i="26"/>
  <c r="P14" i="26" s="1"/>
  <c r="K14" i="26"/>
  <c r="X14" i="26" s="1"/>
  <c r="J14" i="26"/>
  <c r="V13" i="26"/>
  <c r="X13" i="26" s="1"/>
  <c r="U13" i="26"/>
  <c r="P13" i="26"/>
  <c r="O13" i="26"/>
  <c r="Q13" i="26" s="1"/>
  <c r="N13" i="26"/>
  <c r="K13" i="26"/>
  <c r="J13" i="26"/>
  <c r="W13" i="26" s="1"/>
  <c r="X12" i="26"/>
  <c r="V12" i="26"/>
  <c r="U12" i="26"/>
  <c r="W12" i="26" s="1"/>
  <c r="Q12" i="26"/>
  <c r="O12" i="26"/>
  <c r="N12" i="26"/>
  <c r="P12" i="26" s="1"/>
  <c r="K12" i="26"/>
  <c r="J12" i="26"/>
  <c r="V11" i="26"/>
  <c r="X11" i="26" s="1"/>
  <c r="U11" i="26"/>
  <c r="P11" i="26"/>
  <c r="O11" i="26"/>
  <c r="Q11" i="26" s="1"/>
  <c r="N11" i="26"/>
  <c r="K11" i="26"/>
  <c r="J11" i="26"/>
  <c r="W11" i="26" s="1"/>
  <c r="X10" i="26"/>
  <c r="V10" i="26"/>
  <c r="U10" i="26"/>
  <c r="W10" i="26" s="1"/>
  <c r="Q10" i="26"/>
  <c r="O10" i="26"/>
  <c r="N10" i="26"/>
  <c r="P10" i="26" s="1"/>
  <c r="K10" i="26"/>
  <c r="J10" i="26"/>
  <c r="V9" i="26"/>
  <c r="X9" i="26" s="1"/>
  <c r="U9" i="26"/>
  <c r="P9" i="26"/>
  <c r="O9" i="26"/>
  <c r="Q9" i="26" s="1"/>
  <c r="N9" i="26"/>
  <c r="K9" i="26"/>
  <c r="J9" i="26"/>
  <c r="W9" i="26" s="1"/>
  <c r="V8" i="26"/>
  <c r="U8" i="26"/>
  <c r="W8" i="26" s="1"/>
  <c r="Q8" i="26"/>
  <c r="O8" i="26"/>
  <c r="N8" i="26"/>
  <c r="P8" i="26" s="1"/>
  <c r="K8" i="26"/>
  <c r="X8" i="26" s="1"/>
  <c r="J8" i="26"/>
  <c r="V7" i="26"/>
  <c r="X7" i="26" s="1"/>
  <c r="U7" i="26"/>
  <c r="P7" i="26"/>
  <c r="O7" i="26"/>
  <c r="Q7" i="26" s="1"/>
  <c r="N7" i="26"/>
  <c r="K7" i="26"/>
  <c r="J7" i="26"/>
  <c r="W7" i="26" s="1"/>
  <c r="V6" i="26"/>
  <c r="U6" i="26"/>
  <c r="W6" i="26" s="1"/>
  <c r="Q6" i="26"/>
  <c r="O6" i="26"/>
  <c r="N6" i="26"/>
  <c r="P6" i="26" s="1"/>
  <c r="K6" i="26"/>
  <c r="X6" i="26" s="1"/>
  <c r="J6" i="26"/>
  <c r="V5" i="26"/>
  <c r="X5" i="26" s="1"/>
  <c r="U5" i="26"/>
  <c r="P5" i="26"/>
  <c r="O5" i="26"/>
  <c r="Q5" i="26" s="1"/>
  <c r="N5" i="26"/>
  <c r="K5" i="26"/>
  <c r="J5" i="26"/>
  <c r="W5" i="26" s="1"/>
  <c r="X4" i="26"/>
  <c r="V4" i="26"/>
  <c r="U4" i="26"/>
  <c r="W4" i="26" s="1"/>
  <c r="Q4" i="26"/>
  <c r="O4" i="26"/>
  <c r="N4" i="26"/>
  <c r="P4" i="26" s="1"/>
  <c r="K4" i="26"/>
  <c r="J4" i="26"/>
  <c r="V3" i="26"/>
  <c r="U3" i="26"/>
  <c r="P3" i="26"/>
  <c r="O3" i="26"/>
  <c r="Q3" i="26" s="1"/>
  <c r="N3" i="26"/>
  <c r="K3" i="26"/>
  <c r="J3" i="26"/>
  <c r="W3" i="26" s="1"/>
  <c r="V33" i="26" l="1"/>
  <c r="X3" i="26"/>
  <c r="U33" i="26"/>
  <c r="N7" i="16" l="1"/>
  <c r="P7" i="16" s="1"/>
  <c r="K7" i="16"/>
  <c r="M7" i="16" s="1"/>
  <c r="V27" i="25"/>
  <c r="U27" i="25"/>
  <c r="X4" i="25"/>
  <c r="X5" i="25"/>
  <c r="X6" i="25"/>
  <c r="X7" i="25"/>
  <c r="X8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3" i="25"/>
  <c r="W4" i="25"/>
  <c r="W5" i="25"/>
  <c r="W6" i="25"/>
  <c r="W7" i="25"/>
  <c r="W8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3" i="25"/>
  <c r="V4" i="25"/>
  <c r="V5" i="25"/>
  <c r="V6" i="25"/>
  <c r="V7" i="25"/>
  <c r="V8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3" i="25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3" i="25"/>
  <c r="Q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3" i="25"/>
  <c r="P4" i="25"/>
  <c r="P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3" i="25"/>
  <c r="O4" i="25"/>
  <c r="O5" i="25"/>
  <c r="O6" i="25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3" i="25"/>
  <c r="N4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3" i="25"/>
  <c r="K4" i="25"/>
  <c r="K5" i="25"/>
  <c r="K6" i="25"/>
  <c r="K7" i="25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3" i="25"/>
  <c r="J4" i="25"/>
  <c r="J5" i="25"/>
  <c r="J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3" i="25"/>
  <c r="O10" i="16" l="1"/>
  <c r="L10" i="16"/>
  <c r="N10" i="16"/>
  <c r="P10" i="16" s="1"/>
  <c r="K10" i="16"/>
  <c r="V13" i="24"/>
  <c r="U13" i="24"/>
  <c r="V4" i="24"/>
  <c r="V5" i="24"/>
  <c r="V6" i="24"/>
  <c r="V7" i="24"/>
  <c r="V8" i="24"/>
  <c r="V9" i="24"/>
  <c r="V10" i="24"/>
  <c r="V11" i="24"/>
  <c r="V12" i="24"/>
  <c r="V3" i="24"/>
  <c r="U4" i="24"/>
  <c r="U5" i="24"/>
  <c r="U6" i="24"/>
  <c r="U7" i="24"/>
  <c r="U8" i="24"/>
  <c r="U9" i="24"/>
  <c r="U10" i="24"/>
  <c r="U11" i="24"/>
  <c r="U12" i="24"/>
  <c r="U3" i="24"/>
  <c r="Q4" i="24"/>
  <c r="Q5" i="24"/>
  <c r="Q6" i="24"/>
  <c r="Q7" i="24"/>
  <c r="Q8" i="24"/>
  <c r="Q9" i="24"/>
  <c r="Q10" i="24"/>
  <c r="Q11" i="24"/>
  <c r="Q12" i="24"/>
  <c r="Q3" i="24"/>
  <c r="P4" i="24"/>
  <c r="P5" i="24"/>
  <c r="P6" i="24"/>
  <c r="P7" i="24"/>
  <c r="P8" i="24"/>
  <c r="P9" i="24"/>
  <c r="P10" i="24"/>
  <c r="P11" i="24"/>
  <c r="P12" i="24"/>
  <c r="P3" i="24"/>
  <c r="O4" i="24"/>
  <c r="O5" i="24"/>
  <c r="O6" i="24"/>
  <c r="O7" i="24"/>
  <c r="O8" i="24"/>
  <c r="O9" i="24"/>
  <c r="O10" i="24"/>
  <c r="O11" i="24"/>
  <c r="O12" i="24"/>
  <c r="O3" i="24"/>
  <c r="N4" i="24"/>
  <c r="N5" i="24"/>
  <c r="N6" i="24"/>
  <c r="N7" i="24"/>
  <c r="N8" i="24"/>
  <c r="N9" i="24"/>
  <c r="N10" i="24"/>
  <c r="N11" i="24"/>
  <c r="N12" i="24"/>
  <c r="N3" i="24"/>
  <c r="K4" i="24"/>
  <c r="K5" i="24"/>
  <c r="K6" i="24"/>
  <c r="K7" i="24"/>
  <c r="K8" i="24"/>
  <c r="K9" i="24"/>
  <c r="K10" i="24"/>
  <c r="K11" i="24"/>
  <c r="K12" i="24"/>
  <c r="K3" i="24"/>
  <c r="J4" i="24"/>
  <c r="J5" i="24"/>
  <c r="J6" i="24"/>
  <c r="J7" i="24"/>
  <c r="J8" i="24"/>
  <c r="J9" i="24"/>
  <c r="J10" i="24"/>
  <c r="J11" i="24"/>
  <c r="J12" i="24"/>
  <c r="J3" i="24"/>
  <c r="P11" i="16"/>
  <c r="N11" i="16"/>
  <c r="K11" i="16"/>
  <c r="M11" i="16" s="1"/>
  <c r="V6" i="23"/>
  <c r="U6" i="23"/>
  <c r="V4" i="23"/>
  <c r="V5" i="23"/>
  <c r="V3" i="23"/>
  <c r="U4" i="23"/>
  <c r="U5" i="23"/>
  <c r="U3" i="23"/>
  <c r="Q4" i="23"/>
  <c r="Q5" i="23"/>
  <c r="Q3" i="23"/>
  <c r="P4" i="23"/>
  <c r="P5" i="23"/>
  <c r="P3" i="23"/>
  <c r="O4" i="23"/>
  <c r="O5" i="23"/>
  <c r="O3" i="23"/>
  <c r="N4" i="23"/>
  <c r="N5" i="23"/>
  <c r="N3" i="23"/>
  <c r="K4" i="23"/>
  <c r="K5" i="23"/>
  <c r="K3" i="23"/>
  <c r="J4" i="23"/>
  <c r="J5" i="23"/>
  <c r="J3" i="23"/>
  <c r="M10" i="16" l="1"/>
  <c r="O2" i="16"/>
  <c r="L2" i="16"/>
  <c r="B6" i="22"/>
  <c r="B5" i="22"/>
  <c r="P8" i="16" l="1"/>
  <c r="N8" i="16"/>
  <c r="K8" i="16"/>
  <c r="M8" i="16" s="1"/>
  <c r="V63" i="21"/>
  <c r="U63" i="21"/>
  <c r="X4" i="21"/>
  <c r="X5" i="21"/>
  <c r="X6" i="21"/>
  <c r="X7" i="21"/>
  <c r="X8" i="21"/>
  <c r="X9" i="21"/>
  <c r="X10" i="21"/>
  <c r="X11" i="21"/>
  <c r="X12" i="21"/>
  <c r="X13" i="21"/>
  <c r="X14" i="21"/>
  <c r="X15" i="21"/>
  <c r="X16" i="21"/>
  <c r="X17" i="21"/>
  <c r="X18" i="21"/>
  <c r="X19" i="21"/>
  <c r="X20" i="21"/>
  <c r="X21" i="21"/>
  <c r="X22" i="21"/>
  <c r="X23" i="21"/>
  <c r="X24" i="21"/>
  <c r="X25" i="21"/>
  <c r="X26" i="21"/>
  <c r="X27" i="21"/>
  <c r="X28" i="21"/>
  <c r="X29" i="21"/>
  <c r="X30" i="21"/>
  <c r="X31" i="21"/>
  <c r="X32" i="21"/>
  <c r="X33" i="21"/>
  <c r="X34" i="21"/>
  <c r="X35" i="21"/>
  <c r="X36" i="21"/>
  <c r="X37" i="21"/>
  <c r="X38" i="21"/>
  <c r="X39" i="21"/>
  <c r="X40" i="21"/>
  <c r="X41" i="21"/>
  <c r="X42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3" i="21"/>
  <c r="W4" i="21"/>
  <c r="W5" i="21"/>
  <c r="W6" i="21"/>
  <c r="W7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W42" i="21"/>
  <c r="W43" i="21"/>
  <c r="W44" i="21"/>
  <c r="W45" i="21"/>
  <c r="W46" i="21"/>
  <c r="W47" i="21"/>
  <c r="W48" i="21"/>
  <c r="W49" i="21"/>
  <c r="W50" i="21"/>
  <c r="W51" i="21"/>
  <c r="W52" i="21"/>
  <c r="W53" i="21"/>
  <c r="W54" i="21"/>
  <c r="W55" i="21"/>
  <c r="W56" i="21"/>
  <c r="W57" i="21"/>
  <c r="W58" i="21"/>
  <c r="W59" i="21"/>
  <c r="W60" i="21"/>
  <c r="W61" i="21"/>
  <c r="W62" i="21"/>
  <c r="W3" i="21"/>
  <c r="V4" i="21"/>
  <c r="V5" i="21"/>
  <c r="V6" i="21"/>
  <c r="V7" i="21"/>
  <c r="V8" i="21"/>
  <c r="V9" i="21"/>
  <c r="V10" i="21"/>
  <c r="V11" i="21"/>
  <c r="V12" i="21"/>
  <c r="V13" i="21"/>
  <c r="V14" i="21"/>
  <c r="V15" i="21"/>
  <c r="V16" i="21"/>
  <c r="V17" i="21"/>
  <c r="V18" i="21"/>
  <c r="V19" i="21"/>
  <c r="V20" i="21"/>
  <c r="V21" i="21"/>
  <c r="V22" i="21"/>
  <c r="V23" i="21"/>
  <c r="V24" i="21"/>
  <c r="V25" i="21"/>
  <c r="V26" i="21"/>
  <c r="V27" i="21"/>
  <c r="V28" i="21"/>
  <c r="V29" i="21"/>
  <c r="V30" i="21"/>
  <c r="V31" i="21"/>
  <c r="V32" i="21"/>
  <c r="V33" i="21"/>
  <c r="V34" i="21"/>
  <c r="V35" i="21"/>
  <c r="V36" i="21"/>
  <c r="V37" i="21"/>
  <c r="V38" i="21"/>
  <c r="V39" i="21"/>
  <c r="V40" i="21"/>
  <c r="V41" i="21"/>
  <c r="V42" i="21"/>
  <c r="V43" i="21"/>
  <c r="V44" i="21"/>
  <c r="V45" i="21"/>
  <c r="V46" i="21"/>
  <c r="V47" i="21"/>
  <c r="V48" i="21"/>
  <c r="V49" i="21"/>
  <c r="V50" i="21"/>
  <c r="V51" i="21"/>
  <c r="V52" i="21"/>
  <c r="V53" i="21"/>
  <c r="V54" i="21"/>
  <c r="V55" i="21"/>
  <c r="V56" i="21"/>
  <c r="V57" i="21"/>
  <c r="V58" i="21"/>
  <c r="V59" i="21"/>
  <c r="V60" i="21"/>
  <c r="V61" i="21"/>
  <c r="V62" i="21"/>
  <c r="V3" i="21"/>
  <c r="U4" i="21"/>
  <c r="U5" i="21"/>
  <c r="U6" i="21"/>
  <c r="U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3" i="21"/>
  <c r="P4" i="21"/>
  <c r="P5" i="2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48" i="21"/>
  <c r="P49" i="21"/>
  <c r="P50" i="21"/>
  <c r="P51" i="21"/>
  <c r="P52" i="21"/>
  <c r="P53" i="21"/>
  <c r="P54" i="21"/>
  <c r="P55" i="21"/>
  <c r="P56" i="21"/>
  <c r="P57" i="21"/>
  <c r="P58" i="21"/>
  <c r="P59" i="21"/>
  <c r="P60" i="21"/>
  <c r="P61" i="21"/>
  <c r="P62" i="21"/>
  <c r="P3" i="21"/>
  <c r="O4" i="21"/>
  <c r="O5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57" i="21"/>
  <c r="O58" i="21"/>
  <c r="O59" i="21"/>
  <c r="O60" i="21"/>
  <c r="O61" i="21"/>
  <c r="O62" i="21"/>
  <c r="O3" i="21"/>
  <c r="N4" i="21"/>
  <c r="N5" i="2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3" i="21"/>
  <c r="K4" i="21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3" i="21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3" i="21"/>
  <c r="N6" i="16" l="1"/>
  <c r="P6" i="16" s="1"/>
  <c r="K6" i="16"/>
  <c r="M6" i="16" s="1"/>
  <c r="V136" i="20"/>
  <c r="U136" i="20"/>
  <c r="V4" i="20"/>
  <c r="V5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U35" i="20"/>
  <c r="U36" i="20"/>
  <c r="U37" i="20"/>
  <c r="U38" i="20"/>
  <c r="U39" i="20"/>
  <c r="U40" i="20"/>
  <c r="U41" i="20"/>
  <c r="U42" i="20"/>
  <c r="U43" i="20"/>
  <c r="U44" i="20"/>
  <c r="U45" i="20"/>
  <c r="U46" i="20"/>
  <c r="U47" i="20"/>
  <c r="U48" i="20"/>
  <c r="U49" i="20"/>
  <c r="U50" i="20"/>
  <c r="U51" i="20"/>
  <c r="U52" i="20"/>
  <c r="U53" i="20"/>
  <c r="U54" i="20"/>
  <c r="U55" i="20"/>
  <c r="U56" i="20"/>
  <c r="U57" i="20"/>
  <c r="U58" i="20"/>
  <c r="U59" i="20"/>
  <c r="U60" i="20"/>
  <c r="U61" i="20"/>
  <c r="U62" i="20"/>
  <c r="U63" i="20"/>
  <c r="U64" i="20"/>
  <c r="U65" i="20"/>
  <c r="U66" i="20"/>
  <c r="U67" i="20"/>
  <c r="U68" i="20"/>
  <c r="U69" i="20"/>
  <c r="U70" i="20"/>
  <c r="U71" i="20"/>
  <c r="U72" i="20"/>
  <c r="U73" i="20"/>
  <c r="U74" i="20"/>
  <c r="U75" i="20"/>
  <c r="U76" i="20"/>
  <c r="U77" i="20"/>
  <c r="U78" i="20"/>
  <c r="U79" i="20"/>
  <c r="U80" i="20"/>
  <c r="U81" i="20"/>
  <c r="U82" i="20"/>
  <c r="U83" i="20"/>
  <c r="U84" i="20"/>
  <c r="U85" i="20"/>
  <c r="U86" i="20"/>
  <c r="U87" i="20"/>
  <c r="U88" i="20"/>
  <c r="U89" i="20"/>
  <c r="U90" i="20"/>
  <c r="U91" i="20"/>
  <c r="U92" i="20"/>
  <c r="U93" i="20"/>
  <c r="U94" i="20"/>
  <c r="U95" i="20"/>
  <c r="U96" i="20"/>
  <c r="U97" i="20"/>
  <c r="U98" i="20"/>
  <c r="U99" i="20"/>
  <c r="U100" i="20"/>
  <c r="U101" i="20"/>
  <c r="U102" i="20"/>
  <c r="U103" i="20"/>
  <c r="U104" i="20"/>
  <c r="U105" i="20"/>
  <c r="U106" i="20"/>
  <c r="U107" i="20"/>
  <c r="U108" i="20"/>
  <c r="U109" i="20"/>
  <c r="U110" i="20"/>
  <c r="U111" i="20"/>
  <c r="U112" i="20"/>
  <c r="U113" i="20"/>
  <c r="U114" i="20"/>
  <c r="U115" i="20"/>
  <c r="U116" i="20"/>
  <c r="U117" i="20"/>
  <c r="U118" i="20"/>
  <c r="U119" i="20"/>
  <c r="U120" i="20"/>
  <c r="U121" i="20"/>
  <c r="U122" i="20"/>
  <c r="U123" i="20"/>
  <c r="U124" i="20"/>
  <c r="U125" i="20"/>
  <c r="U126" i="20"/>
  <c r="U127" i="20"/>
  <c r="U128" i="20"/>
  <c r="U129" i="20"/>
  <c r="U130" i="20"/>
  <c r="U131" i="20"/>
  <c r="U132" i="20"/>
  <c r="U133" i="20"/>
  <c r="U134" i="20"/>
  <c r="U135" i="20"/>
  <c r="U3" i="20"/>
  <c r="Q4" i="20"/>
  <c r="Q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3" i="20"/>
  <c r="O4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54" i="20"/>
  <c r="O55" i="20"/>
  <c r="O56" i="20"/>
  <c r="O57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79" i="20"/>
  <c r="O80" i="20"/>
  <c r="O81" i="20"/>
  <c r="O82" i="20"/>
  <c r="O83" i="20"/>
  <c r="O84" i="20"/>
  <c r="O85" i="20"/>
  <c r="O86" i="20"/>
  <c r="O87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O100" i="20"/>
  <c r="O101" i="20"/>
  <c r="O102" i="20"/>
  <c r="O103" i="20"/>
  <c r="O104" i="20"/>
  <c r="O105" i="20"/>
  <c r="O106" i="20"/>
  <c r="O107" i="20"/>
  <c r="O108" i="20"/>
  <c r="O109" i="20"/>
  <c r="O110" i="20"/>
  <c r="O111" i="20"/>
  <c r="O112" i="20"/>
  <c r="O113" i="20"/>
  <c r="O114" i="20"/>
  <c r="O115" i="20"/>
  <c r="O116" i="20"/>
  <c r="O117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O130" i="20"/>
  <c r="O131" i="20"/>
  <c r="O132" i="20"/>
  <c r="O133" i="20"/>
  <c r="O134" i="20"/>
  <c r="O135" i="20"/>
  <c r="O3" i="20"/>
  <c r="N4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N111" i="20"/>
  <c r="N112" i="20"/>
  <c r="N113" i="20"/>
  <c r="N114" i="20"/>
  <c r="N115" i="20"/>
  <c r="N116" i="20"/>
  <c r="N117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3" i="20"/>
  <c r="K4" i="20"/>
  <c r="K5" i="20"/>
  <c r="K6" i="20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103" i="20"/>
  <c r="K104" i="20"/>
  <c r="K105" i="20"/>
  <c r="K106" i="20"/>
  <c r="K107" i="20"/>
  <c r="K108" i="20"/>
  <c r="K109" i="20"/>
  <c r="K110" i="20"/>
  <c r="K111" i="20"/>
  <c r="K112" i="20"/>
  <c r="K113" i="20"/>
  <c r="K114" i="20"/>
  <c r="K115" i="20"/>
  <c r="K116" i="20"/>
  <c r="K117" i="20"/>
  <c r="K118" i="20"/>
  <c r="K119" i="20"/>
  <c r="K120" i="20"/>
  <c r="K121" i="20"/>
  <c r="K122" i="20"/>
  <c r="K123" i="20"/>
  <c r="K124" i="20"/>
  <c r="K125" i="20"/>
  <c r="K126" i="20"/>
  <c r="K127" i="20"/>
  <c r="K128" i="20"/>
  <c r="K129" i="20"/>
  <c r="K130" i="20"/>
  <c r="K131" i="20"/>
  <c r="K132" i="20"/>
  <c r="K133" i="20"/>
  <c r="K134" i="20"/>
  <c r="K135" i="20"/>
  <c r="K3" i="20"/>
  <c r="J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3" i="20"/>
  <c r="N2" i="16"/>
  <c r="P2" i="16" s="1"/>
  <c r="K2" i="16"/>
  <c r="M2" i="16" s="1"/>
  <c r="V11" i="19"/>
  <c r="U11" i="19"/>
  <c r="X4" i="19"/>
  <c r="X5" i="19"/>
  <c r="X6" i="19"/>
  <c r="X7" i="19"/>
  <c r="X8" i="19"/>
  <c r="X9" i="19"/>
  <c r="X10" i="19"/>
  <c r="X3" i="19"/>
  <c r="W4" i="19"/>
  <c r="W5" i="19"/>
  <c r="W6" i="19"/>
  <c r="W7" i="19"/>
  <c r="W8" i="19"/>
  <c r="W9" i="19"/>
  <c r="W10" i="19"/>
  <c r="W3" i="19"/>
  <c r="V4" i="19"/>
  <c r="V5" i="19"/>
  <c r="V6" i="19"/>
  <c r="V7" i="19"/>
  <c r="V8" i="19"/>
  <c r="V9" i="19"/>
  <c r="V10" i="19"/>
  <c r="V3" i="19"/>
  <c r="U4" i="19"/>
  <c r="U5" i="19"/>
  <c r="U6" i="19"/>
  <c r="U7" i="19"/>
  <c r="U8" i="19"/>
  <c r="U9" i="19"/>
  <c r="U10" i="19"/>
  <c r="U3" i="19"/>
  <c r="Q4" i="19"/>
  <c r="Q5" i="19"/>
  <c r="Q6" i="19"/>
  <c r="Q7" i="19"/>
  <c r="Q8" i="19"/>
  <c r="Q9" i="19"/>
  <c r="Q10" i="19"/>
  <c r="Q3" i="19"/>
  <c r="P4" i="19"/>
  <c r="P5" i="19"/>
  <c r="P6" i="19"/>
  <c r="P7" i="19"/>
  <c r="P8" i="19"/>
  <c r="P9" i="19"/>
  <c r="P10" i="19"/>
  <c r="P3" i="19"/>
  <c r="O4" i="19"/>
  <c r="O5" i="19"/>
  <c r="O6" i="19"/>
  <c r="O7" i="19"/>
  <c r="O8" i="19"/>
  <c r="O9" i="19"/>
  <c r="O10" i="19"/>
  <c r="O3" i="19"/>
  <c r="N4" i="19"/>
  <c r="N5" i="19"/>
  <c r="N6" i="19"/>
  <c r="N7" i="19"/>
  <c r="N8" i="19"/>
  <c r="N9" i="19"/>
  <c r="N10" i="19"/>
  <c r="N3" i="19"/>
  <c r="K4" i="19"/>
  <c r="K5" i="19"/>
  <c r="K6" i="19"/>
  <c r="K7" i="19"/>
  <c r="K8" i="19"/>
  <c r="K9" i="19"/>
  <c r="K10" i="19"/>
  <c r="K3" i="19"/>
  <c r="J4" i="19"/>
  <c r="J5" i="19"/>
  <c r="J6" i="19"/>
  <c r="J7" i="19"/>
  <c r="J8" i="19"/>
  <c r="J9" i="19"/>
  <c r="J10" i="19"/>
  <c r="J3" i="19"/>
  <c r="P9" i="16" l="1"/>
  <c r="M9" i="16"/>
  <c r="P4" i="16"/>
  <c r="M4" i="16"/>
  <c r="P5" i="16" l="1"/>
  <c r="M5" i="16"/>
  <c r="P14" i="16" l="1"/>
  <c r="P16" i="16" s="1"/>
  <c r="M14" i="16"/>
  <c r="M16" i="16" s="1"/>
</calcChain>
</file>

<file path=xl/sharedStrings.xml><?xml version="1.0" encoding="utf-8"?>
<sst xmlns="http://schemas.openxmlformats.org/spreadsheetml/2006/main" count="709" uniqueCount="162">
  <si>
    <t>Project Number</t>
  </si>
  <si>
    <t>Project Description</t>
  </si>
  <si>
    <t>Completed</t>
  </si>
  <si>
    <t>Wet detention pond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</si>
  <si>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</si>
  <si>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</si>
  <si>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</si>
  <si>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</si>
  <si>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</si>
  <si>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</si>
  <si>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</si>
  <si>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</si>
  <si>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</si>
  <si>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</si>
  <si>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</si>
  <si>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</si>
  <si>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</si>
  <si>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BMP Clean Out</t>
  </si>
  <si>
    <t>SC-01</t>
  </si>
  <si>
    <t>Cassel Creek RSF</t>
  </si>
  <si>
    <t>RSF to treat water in the sub basin upstream</t>
  </si>
  <si>
    <t>SC-09</t>
  </si>
  <si>
    <t>SC-10</t>
  </si>
  <si>
    <t>SC-12</t>
  </si>
  <si>
    <t>Soldiers Creek at County Road 427 RSF</t>
  </si>
  <si>
    <t>RSF with alum to treat water in the sub basin upstream</t>
  </si>
  <si>
    <t xml:space="preserve">Alum treatment </t>
  </si>
  <si>
    <t>SC-13</t>
  </si>
  <si>
    <t>Bear Gully RSF at Chapman Road</t>
  </si>
  <si>
    <t>Preliminary design for RSF to treat water from Bear Gully Canal subbasin</t>
  </si>
  <si>
    <t>SC-16</t>
  </si>
  <si>
    <t>Lake Jesup SAV Restoration</t>
  </si>
  <si>
    <t>Planting two acres of eel grass near the Marlbed Flats</t>
  </si>
  <si>
    <t>In-lake restoration, native SAV</t>
  </si>
  <si>
    <t>SC-17</t>
  </si>
  <si>
    <t>Black Hammock Creek Reclamation and Floodplain Treatment System</t>
  </si>
  <si>
    <t>Preliminary and final design, construction, and monitoring to treat water from the Black Hammock area</t>
  </si>
  <si>
    <t>Creek restoration/ reclamation</t>
  </si>
  <si>
    <t>SC-18</t>
  </si>
  <si>
    <t>Lake Howell Restoration Events</t>
  </si>
  <si>
    <t>In-lake restoration</t>
  </si>
  <si>
    <t>SC-19</t>
  </si>
  <si>
    <t>Lake Burkett/ Martha Restoration Events</t>
  </si>
  <si>
    <t>SC-20</t>
  </si>
  <si>
    <t>Clean out of BMPs, 6,936 cubic feet of material per year</t>
  </si>
  <si>
    <t>BMP clean out</t>
  </si>
  <si>
    <t>SC-21</t>
  </si>
  <si>
    <t>Bear Gully Lake Restoration Events</t>
  </si>
  <si>
    <t>In-lake re-vegetation of submersed and emergent plants by residents and volunteers, two events held to date</t>
  </si>
  <si>
    <t>SC-22</t>
  </si>
  <si>
    <t>In-lake Restoration</t>
  </si>
  <si>
    <t>SC-23</t>
  </si>
  <si>
    <t xml:space="preserve">Lake Jesup Shoreline Restoration at 2 County parks; Jesup and Overlook </t>
  </si>
  <si>
    <t>In-lake re-vegetation of shoreline emergent plants by contractors that is monitored by county staff and maintained with herbicides for invasive plant management</t>
  </si>
  <si>
    <t>Ongoing- 2 County park lands Completed to date</t>
  </si>
  <si>
    <t>SC-24</t>
  </si>
  <si>
    <t>Lake Jesup Shoreline Restoration</t>
  </si>
  <si>
    <t>In-lake re-vegetation of shoreline emergent plants by contractors</t>
  </si>
  <si>
    <t>Ongoing- 17,000 linear feet of shoreline Completed to date</t>
  </si>
  <si>
    <t>Under Construction</t>
  </si>
  <si>
    <t>Final Design underway</t>
  </si>
  <si>
    <t>In-lake re-vegetation of submersed and emergent plants by residents and volunteers, seven events held to date</t>
  </si>
  <si>
    <t>In-lake re-vegetation of submersed and emergent plants by residents and volunteers; three events held to date</t>
  </si>
  <si>
    <t>Planting of two acres of eel grass within containment, to reestablish SAV in the lake. Completed by staff &amp; volunteers. Six events have been completed to date.</t>
  </si>
  <si>
    <t>SC-25</t>
  </si>
  <si>
    <t>SC-26</t>
  </si>
  <si>
    <t>Lake Jesup Shoreline Restoration at Black Hammock Fish Camp</t>
  </si>
  <si>
    <t>In-lake re-vegetation of submersed emergent plants by residents and volunteers; one event held to date</t>
  </si>
  <si>
    <t>Herbicide and removal of invasive vegetation north and south shore</t>
  </si>
  <si>
    <t>Cassel Creek RSF Phase II</t>
  </si>
  <si>
    <t>Investigate Cassel Creek RSF area for projects to Increase Pollutant Load removal</t>
  </si>
  <si>
    <t xml:space="preserve"> $-   </t>
  </si>
  <si>
    <t>Study</t>
  </si>
  <si>
    <t>5 points Access Road</t>
  </si>
  <si>
    <t>Erosion control measures on Howell Creek</t>
  </si>
  <si>
    <t>Erosion Control</t>
  </si>
  <si>
    <t>Project On Hold</t>
  </si>
  <si>
    <t>Design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</si>
  <si>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</si>
  <si>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</si>
  <si>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</si>
  <si>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</si>
  <si>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</si>
  <si>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</si>
  <si>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</si>
  <si>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</si>
  <si>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</si>
  <si>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Street sweeping monthly of 66.8 miles and quarterly of 160.2 miles - 14,364 cubic feet of material collected annually</t>
  </si>
  <si>
    <t>N/A</t>
  </si>
  <si>
    <t>Howell Creek Erosion Control Project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</si>
  <si>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</si>
  <si>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</si>
  <si>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</si>
  <si>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</si>
  <si>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</si>
  <si>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</si>
  <si>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</si>
  <si>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</si>
  <si>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</si>
  <si>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</si>
  <si>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</si>
  <si>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</si>
  <si>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</si>
  <si>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</si>
  <si>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</si>
  <si>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</si>
  <si>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</si>
  <si>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</si>
  <si>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</si>
  <si>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</si>
  <si>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</si>
  <si>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</si>
  <si>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</si>
  <si>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</si>
  <si>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LDR</t>
  </si>
  <si>
    <t>MDR</t>
  </si>
  <si>
    <t>HDR</t>
  </si>
  <si>
    <t>IND</t>
  </si>
  <si>
    <t>RAN</t>
  </si>
  <si>
    <t>FOR</t>
  </si>
  <si>
    <t>WAT</t>
  </si>
  <si>
    <t>WET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</si>
  <si>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</si>
  <si>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</si>
  <si>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</si>
  <si>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</si>
  <si>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</si>
  <si>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</si>
  <si>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</si>
  <si>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</si>
  <si>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</si>
  <si>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</si>
  <si>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</si>
  <si>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</si>
  <si>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</si>
  <si>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OPE</t>
  </si>
  <si>
    <t>AGR</t>
  </si>
  <si>
    <t>PAS</t>
  </si>
  <si>
    <t>AGT</t>
  </si>
  <si>
    <t>MIN</t>
  </si>
  <si>
    <t>(credit)</t>
  </si>
  <si>
    <t>Wet detention pond/Alum</t>
  </si>
  <si>
    <t>Master stormwater facility for 5 points area</t>
  </si>
  <si>
    <t>Provided</t>
  </si>
  <si>
    <t>residence time</t>
  </si>
  <si>
    <t>days</t>
  </si>
  <si>
    <t>TN efficiency</t>
  </si>
  <si>
    <t>TP efficiency</t>
  </si>
  <si>
    <t>FYN, ordinances (irrigation, landscaping, pet waste, fertilizer), PSAs, pamphlets, presentations, website, illicit discharge program</t>
  </si>
  <si>
    <t>Design complete, construction January 2017</t>
  </si>
  <si>
    <t>Cassel and 5 Points</t>
  </si>
  <si>
    <t>removed 180 lbs/yr of TP for FDOT</t>
  </si>
  <si>
    <t>efficiencies from CDM with media</t>
  </si>
  <si>
    <t>used Black Hammock w/o media efficiencies</t>
  </si>
  <si>
    <t>SC-07</t>
  </si>
  <si>
    <t>RST facility consisting of an 8.0-acre wet pond and 4.8-acre wetland</t>
  </si>
  <si>
    <t>Wet detention pond, Wetland treatment</t>
  </si>
  <si>
    <t>Solary Canal Stormwater Treatment Area - missing from model</t>
  </si>
  <si>
    <t>SC-27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</si>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</sst>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3" fillId="0" borderId="1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6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0" fontId="5" fillId="0" borderId="0" xfId="0" applyFont="1"/>
    <xf numFmtId="165" fontId="0" fillId="0" borderId="0" xfId="0" applyNumberFormat="1"/>
    <xf numFmtId="6" fontId="4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9" sqref="A9:A10"/>
    </sheetView>
  </sheetViews>
  <sheetFormatPr defaultRowHeight="15" x14ac:dyDescent="0.25"/>
  <cols>
    <col min="2" max="2" width="17.5703125" customWidth="1"/>
    <col min="3" max="3" width="26.7109375" customWidth="1"/>
    <col min="4" max="4" width="9" bestFit="1" customWidth="1"/>
    <col min="5" max="5" width="14" customWidth="1"/>
    <col min="6" max="6" width="9.5703125" bestFit="1" customWidth="1"/>
    <col min="7" max="7" width="12" customWidth="1"/>
    <col min="8" max="8" width="10.85546875" customWidth="1"/>
    <col min="9" max="9" width="14.5703125" customWidth="1"/>
    <col min="10" max="10" width="10.140625" customWidth="1"/>
  </cols>
  <sheetData>
    <row r="1" spans="1:10" s="12" customFormat="1" ht="26.25" x14ac:dyDescent="0.25">
      <c r="A1" s="1" t="s">
        <v>0</v>
      </c>
      <c r="B1" s="1" t="s">
        <v>5</v>
      </c>
      <c r="C1" s="1" t="s">
        <v>1</v>
      </c>
      <c r="D1" s="1" t="s">
        <v>6</v>
      </c>
      <c r="E1" s="1" t="s">
        <v>7</v>
      </c>
      <c r="F1" s="2" t="s">
        <v>8</v>
      </c>
      <c r="G1" s="2" t="s">
        <v>9</v>
      </c>
      <c r="H1" s="3" t="s">
        <v>10</v>
      </c>
      <c r="I1" s="1" t="s">
        <v>11</v>
      </c>
      <c r="J1" s="1" t="s">
        <v>12</v>
      </c>
    </row>
    <row r="2" spans="1:10" s="13" customFormat="1" ht="38.25" x14ac:dyDescent="0.2">
      <c r="A2" s="4" t="s">
        <v>30</v>
      </c>
      <c r="B2" s="6" t="s">
        <v>31</v>
      </c>
      <c r="C2" s="4" t="s">
        <v>32</v>
      </c>
      <c r="D2" s="16">
        <v>41000</v>
      </c>
      <c r="E2" s="16">
        <v>41334</v>
      </c>
      <c r="F2" s="17">
        <v>10000</v>
      </c>
      <c r="G2" s="18">
        <v>0</v>
      </c>
      <c r="H2" s="19">
        <v>0</v>
      </c>
      <c r="I2" s="6" t="s">
        <v>33</v>
      </c>
      <c r="J2" s="4" t="s">
        <v>4</v>
      </c>
    </row>
    <row r="3" spans="1:10" s="13" customFormat="1" ht="51" x14ac:dyDescent="0.2">
      <c r="A3" s="4" t="s">
        <v>38</v>
      </c>
      <c r="B3" s="6" t="s">
        <v>39</v>
      </c>
      <c r="C3" s="4" t="s">
        <v>61</v>
      </c>
      <c r="D3" s="4">
        <v>2011</v>
      </c>
      <c r="E3" s="4" t="s">
        <v>14</v>
      </c>
      <c r="F3" s="17">
        <v>10000</v>
      </c>
      <c r="G3" s="18">
        <v>0</v>
      </c>
      <c r="H3" s="19">
        <v>0</v>
      </c>
      <c r="I3" s="6" t="s">
        <v>40</v>
      </c>
      <c r="J3" s="4" t="s">
        <v>4</v>
      </c>
    </row>
    <row r="4" spans="1:10" s="13" customFormat="1" ht="51" x14ac:dyDescent="0.2">
      <c r="A4" s="4" t="s">
        <v>41</v>
      </c>
      <c r="B4" s="6" t="s">
        <v>42</v>
      </c>
      <c r="C4" s="4" t="s">
        <v>62</v>
      </c>
      <c r="D4" s="4">
        <v>2013</v>
      </c>
      <c r="E4" s="4" t="s">
        <v>14</v>
      </c>
      <c r="F4" s="17">
        <v>1000</v>
      </c>
      <c r="G4" s="20">
        <v>0</v>
      </c>
      <c r="H4" s="19">
        <v>0</v>
      </c>
      <c r="I4" s="6" t="s">
        <v>40</v>
      </c>
      <c r="J4" s="4" t="s">
        <v>4</v>
      </c>
    </row>
    <row r="5" spans="1:10" s="13" customFormat="1" ht="51" x14ac:dyDescent="0.2">
      <c r="A5" s="4" t="s">
        <v>46</v>
      </c>
      <c r="B5" s="6" t="s">
        <v>47</v>
      </c>
      <c r="C5" s="4" t="s">
        <v>48</v>
      </c>
      <c r="D5" s="4">
        <v>2011</v>
      </c>
      <c r="E5" s="4" t="s">
        <v>14</v>
      </c>
      <c r="F5" s="17">
        <v>10000</v>
      </c>
      <c r="G5" s="20">
        <v>0</v>
      </c>
      <c r="H5" s="19">
        <v>0</v>
      </c>
      <c r="I5" s="6" t="s">
        <v>40</v>
      </c>
      <c r="J5" s="4" t="s">
        <v>4</v>
      </c>
    </row>
    <row r="6" spans="1:10" s="13" customFormat="1" ht="76.5" x14ac:dyDescent="0.2">
      <c r="A6" s="4" t="s">
        <v>49</v>
      </c>
      <c r="B6" s="6" t="s">
        <v>31</v>
      </c>
      <c r="C6" s="4" t="s">
        <v>63</v>
      </c>
      <c r="D6" s="4">
        <v>2011</v>
      </c>
      <c r="E6" s="4" t="s">
        <v>14</v>
      </c>
      <c r="F6" s="17">
        <v>5000</v>
      </c>
      <c r="G6" s="20">
        <v>0</v>
      </c>
      <c r="H6" s="19">
        <v>0</v>
      </c>
      <c r="I6" s="6" t="s">
        <v>50</v>
      </c>
      <c r="J6" s="4" t="s">
        <v>4</v>
      </c>
    </row>
    <row r="7" spans="1:10" s="13" customFormat="1" ht="63.75" x14ac:dyDescent="0.2">
      <c r="A7" s="4" t="s">
        <v>51</v>
      </c>
      <c r="B7" s="6" t="s">
        <v>52</v>
      </c>
      <c r="C7" s="4" t="s">
        <v>53</v>
      </c>
      <c r="D7" s="4">
        <v>2011</v>
      </c>
      <c r="E7" s="4" t="s">
        <v>14</v>
      </c>
      <c r="F7" s="17">
        <v>50000</v>
      </c>
      <c r="G7" s="20">
        <v>0</v>
      </c>
      <c r="H7" s="19">
        <v>0</v>
      </c>
      <c r="I7" s="6" t="s">
        <v>40</v>
      </c>
      <c r="J7" s="4" t="s">
        <v>54</v>
      </c>
    </row>
    <row r="8" spans="1:10" s="13" customFormat="1" ht="76.5" x14ac:dyDescent="0.2">
      <c r="A8" s="4" t="s">
        <v>55</v>
      </c>
      <c r="B8" s="6" t="s">
        <v>56</v>
      </c>
      <c r="C8" s="4" t="s">
        <v>57</v>
      </c>
      <c r="D8" s="4">
        <v>2011</v>
      </c>
      <c r="E8" s="4" t="s">
        <v>14</v>
      </c>
      <c r="F8" s="17">
        <v>90000</v>
      </c>
      <c r="G8" s="20">
        <v>0</v>
      </c>
      <c r="H8" s="19">
        <v>0</v>
      </c>
      <c r="I8" s="6" t="s">
        <v>40</v>
      </c>
      <c r="J8" s="4" t="s">
        <v>58</v>
      </c>
    </row>
    <row r="9" spans="1:10" s="12" customFormat="1" ht="51" x14ac:dyDescent="0.25">
      <c r="A9" s="4"/>
      <c r="B9" s="6" t="s">
        <v>66</v>
      </c>
      <c r="C9" s="4" t="s">
        <v>67</v>
      </c>
      <c r="D9" s="4">
        <v>2016</v>
      </c>
      <c r="E9" s="4" t="s">
        <v>14</v>
      </c>
      <c r="F9" s="17">
        <v>2000</v>
      </c>
      <c r="G9" s="20">
        <v>0</v>
      </c>
      <c r="H9" s="19">
        <v>0</v>
      </c>
      <c r="I9" s="6" t="s">
        <v>40</v>
      </c>
      <c r="J9" s="4" t="s">
        <v>4</v>
      </c>
    </row>
    <row r="10" spans="1:10" s="12" customFormat="1" ht="38.25" x14ac:dyDescent="0.25">
      <c r="A10" s="4"/>
      <c r="B10" s="6" t="s">
        <v>56</v>
      </c>
      <c r="C10" s="4" t="s">
        <v>68</v>
      </c>
      <c r="D10" s="4">
        <v>2015</v>
      </c>
      <c r="E10" s="4" t="s">
        <v>14</v>
      </c>
      <c r="F10" s="17"/>
      <c r="G10" s="20">
        <v>0</v>
      </c>
      <c r="H10" s="19">
        <v>400</v>
      </c>
      <c r="I10" s="6" t="s">
        <v>40</v>
      </c>
      <c r="J10" s="4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K1" workbookViewId="0">
      <selection activeCell="U13" sqref="U13:V13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4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7.85546875" style="38" bestFit="1" customWidth="1"/>
    <col min="11" max="11" width="16.7109375" style="38" bestFit="1" customWidth="1"/>
    <col min="12" max="15" width="13.7109375" style="38" bestFit="1" customWidth="1"/>
    <col min="16" max="16" width="16.7109375" style="38" bestFit="1" customWidth="1"/>
    <col min="17" max="17" width="15.7109375" style="38" bestFit="1" customWidth="1"/>
    <col min="18" max="18" width="14.7109375" style="38" bestFit="1" customWidth="1"/>
    <col min="19" max="20" width="13.7109375" style="38" bestFit="1" customWidth="1"/>
    <col min="21" max="21" width="16.7109375" style="38" bestFit="1" customWidth="1"/>
    <col min="22" max="22" width="15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22</v>
      </c>
      <c r="B3" s="37">
        <v>4</v>
      </c>
      <c r="C3" s="38">
        <v>12.322106936400001</v>
      </c>
      <c r="D3" s="37">
        <v>112</v>
      </c>
      <c r="E3" s="37">
        <v>22</v>
      </c>
      <c r="F3" s="37">
        <v>4</v>
      </c>
      <c r="G3" s="37" t="s">
        <v>117</v>
      </c>
      <c r="H3" s="38">
        <v>10.25345982</v>
      </c>
      <c r="I3" s="38">
        <v>0.86</v>
      </c>
      <c r="J3" s="38">
        <f>C3*H3</f>
        <v>126.3442283701207</v>
      </c>
      <c r="K3" s="38">
        <f>C3*I3</f>
        <v>10.597011965304</v>
      </c>
      <c r="L3" s="38">
        <v>0.49</v>
      </c>
      <c r="M3" s="38">
        <v>0.58299999999999996</v>
      </c>
      <c r="N3" s="38">
        <f>H3*L3</f>
        <v>5.0241953117999998</v>
      </c>
      <c r="O3" s="38">
        <f>I3*M3</f>
        <v>0.50137999999999994</v>
      </c>
      <c r="P3" s="38">
        <f>C3*N3</f>
        <v>61.908671901359142</v>
      </c>
      <c r="Q3" s="38">
        <f>C3*O3</f>
        <v>6.1780579757722318</v>
      </c>
      <c r="R3" s="38">
        <v>12.322106936400001</v>
      </c>
      <c r="S3" s="38">
        <v>4.4950000000000001</v>
      </c>
      <c r="T3" s="38">
        <v>0.45700000000000002</v>
      </c>
      <c r="U3" s="38">
        <f>R3*S3</f>
        <v>55.387870679118002</v>
      </c>
      <c r="V3" s="38">
        <f>R3*T3</f>
        <v>5.6312028699348007</v>
      </c>
      <c r="W3" s="38">
        <v>0.438</v>
      </c>
      <c r="X3" s="38">
        <v>0.53063599299999997</v>
      </c>
    </row>
    <row r="4" spans="1:24" x14ac:dyDescent="0.25">
      <c r="A4" s="37">
        <v>24</v>
      </c>
      <c r="B4" s="37">
        <v>3</v>
      </c>
      <c r="C4" s="38">
        <v>0.101381368727</v>
      </c>
      <c r="D4" s="37">
        <v>133</v>
      </c>
      <c r="E4" s="37">
        <v>24</v>
      </c>
      <c r="F4" s="37">
        <v>3</v>
      </c>
      <c r="G4" s="37" t="s">
        <v>116</v>
      </c>
      <c r="H4" s="38">
        <v>20.209037899999998</v>
      </c>
      <c r="I4" s="38">
        <v>2.1419999999999999</v>
      </c>
      <c r="J4" s="38">
        <f t="shared" ref="J4:J12" si="0">C4*H4</f>
        <v>2.0488199229578177</v>
      </c>
      <c r="K4" s="38">
        <f t="shared" ref="K4:K12" si="1">C4*I4</f>
        <v>0.217158891813234</v>
      </c>
      <c r="L4" s="38">
        <v>0.23100000000000001</v>
      </c>
      <c r="M4" s="38">
        <v>0.124</v>
      </c>
      <c r="N4" s="38">
        <f t="shared" ref="N4:N12" si="2">H4*L4</f>
        <v>4.6682877548999997</v>
      </c>
      <c r="O4" s="38">
        <f t="shared" ref="O4:O12" si="3">I4*M4</f>
        <v>0.26560800000000001</v>
      </c>
      <c r="P4" s="38">
        <f t="shared" ref="P4:P12" si="4">C4*N4</f>
        <v>0.47327740220325587</v>
      </c>
      <c r="Q4" s="38">
        <f t="shared" ref="Q4:Q12" si="5">C4*O4</f>
        <v>2.6927702584841017E-2</v>
      </c>
      <c r="R4" s="38">
        <v>0.101381368727</v>
      </c>
      <c r="S4" s="38">
        <v>2.6909999999999998</v>
      </c>
      <c r="T4" s="38">
        <v>0.13800000000000001</v>
      </c>
      <c r="U4" s="38">
        <f t="shared" ref="U4:U12" si="6">R4*S4</f>
        <v>0.27281726324435701</v>
      </c>
      <c r="V4" s="38">
        <f t="shared" ref="V4:V12" si="7">R4*T4</f>
        <v>1.3990628884326001E-2</v>
      </c>
      <c r="W4" s="38">
        <v>0.13300000000000001</v>
      </c>
      <c r="X4" s="38">
        <v>6.4241049999999994E-2</v>
      </c>
    </row>
    <row r="5" spans="1:24" x14ac:dyDescent="0.25">
      <c r="A5" s="37">
        <v>24</v>
      </c>
      <c r="B5" s="37">
        <v>4</v>
      </c>
      <c r="C5" s="38">
        <v>13.889641847</v>
      </c>
      <c r="D5" s="37">
        <v>134</v>
      </c>
      <c r="E5" s="37">
        <v>24</v>
      </c>
      <c r="F5" s="37">
        <v>4</v>
      </c>
      <c r="G5" s="37" t="s">
        <v>117</v>
      </c>
      <c r="H5" s="38">
        <v>14.48940277</v>
      </c>
      <c r="I5" s="38">
        <v>1.67</v>
      </c>
      <c r="J5" s="38">
        <f t="shared" si="0"/>
        <v>201.25261505222971</v>
      </c>
      <c r="K5" s="38">
        <f t="shared" si="1"/>
        <v>23.195701884489999</v>
      </c>
      <c r="L5" s="38">
        <v>0.223</v>
      </c>
      <c r="M5" s="38">
        <v>0.111</v>
      </c>
      <c r="N5" s="38">
        <f t="shared" si="2"/>
        <v>3.2311368177099999</v>
      </c>
      <c r="O5" s="38">
        <f t="shared" si="3"/>
        <v>0.18537000000000001</v>
      </c>
      <c r="P5" s="38">
        <f t="shared" si="4"/>
        <v>44.879333156647228</v>
      </c>
      <c r="Q5" s="38">
        <f t="shared" si="5"/>
        <v>2.5747229091783903</v>
      </c>
      <c r="R5" s="38">
        <v>13.889641847</v>
      </c>
      <c r="S5" s="38">
        <v>1.8360000000000001</v>
      </c>
      <c r="T5" s="38">
        <v>9.5000000000000001E-2</v>
      </c>
      <c r="U5" s="38">
        <f t="shared" si="6"/>
        <v>25.501382431092001</v>
      </c>
      <c r="V5" s="38">
        <f t="shared" si="7"/>
        <v>1.3195159754650001</v>
      </c>
      <c r="W5" s="38">
        <v>0.127</v>
      </c>
      <c r="X5" s="38">
        <v>5.6659385E-2</v>
      </c>
    </row>
    <row r="6" spans="1:24" x14ac:dyDescent="0.25">
      <c r="A6" s="37">
        <v>24</v>
      </c>
      <c r="B6" s="37">
        <v>11</v>
      </c>
      <c r="C6" s="38">
        <v>10.681768523300001</v>
      </c>
      <c r="D6" s="37">
        <v>139</v>
      </c>
      <c r="E6" s="37">
        <v>24</v>
      </c>
      <c r="F6" s="37">
        <v>11</v>
      </c>
      <c r="G6" s="37" t="s">
        <v>119</v>
      </c>
      <c r="H6" s="38">
        <v>1.881110399</v>
      </c>
      <c r="I6" s="38">
        <v>0.129</v>
      </c>
      <c r="J6" s="38">
        <f t="shared" si="0"/>
        <v>20.093585848890505</v>
      </c>
      <c r="K6" s="38">
        <f t="shared" si="1"/>
        <v>1.3779481395057001</v>
      </c>
      <c r="L6" s="38">
        <v>0.255</v>
      </c>
      <c r="M6" s="38">
        <v>0.16700000000000001</v>
      </c>
      <c r="N6" s="38">
        <f t="shared" si="2"/>
        <v>0.47968315174499998</v>
      </c>
      <c r="O6" s="38">
        <f t="shared" si="3"/>
        <v>2.1543000000000003E-2</v>
      </c>
      <c r="P6" s="38">
        <f t="shared" si="4"/>
        <v>5.1238643914670785</v>
      </c>
      <c r="Q6" s="38">
        <f t="shared" si="5"/>
        <v>0.23011733929745196</v>
      </c>
      <c r="R6" s="38">
        <v>10.681768523300001</v>
      </c>
      <c r="S6" s="38">
        <v>0.28399999999999997</v>
      </c>
      <c r="T6" s="38">
        <v>1.0999999999999999E-2</v>
      </c>
      <c r="U6" s="38">
        <f t="shared" si="6"/>
        <v>3.0336222606172001</v>
      </c>
      <c r="V6" s="38">
        <f t="shared" si="7"/>
        <v>0.1174994537563</v>
      </c>
      <c r="W6" s="38">
        <v>0.151</v>
      </c>
      <c r="X6" s="38">
        <v>8.8801483000000001E-2</v>
      </c>
    </row>
    <row r="7" spans="1:24" x14ac:dyDescent="0.25">
      <c r="A7" s="37">
        <v>24</v>
      </c>
      <c r="B7" s="37">
        <v>13</v>
      </c>
      <c r="C7" s="38">
        <v>1.52137890572E-2</v>
      </c>
      <c r="D7" s="37">
        <v>141</v>
      </c>
      <c r="E7" s="37">
        <v>24</v>
      </c>
      <c r="F7" s="37">
        <v>13</v>
      </c>
      <c r="G7" s="37" t="s">
        <v>121</v>
      </c>
      <c r="H7" s="38">
        <v>7.4495434539999996</v>
      </c>
      <c r="I7" s="38">
        <v>0.68</v>
      </c>
      <c r="J7" s="38">
        <f t="shared" si="0"/>
        <v>0.11333578268160109</v>
      </c>
      <c r="K7" s="38">
        <f t="shared" si="1"/>
        <v>1.0345376558896001E-2</v>
      </c>
      <c r="L7" s="38">
        <v>0.23699999999999999</v>
      </c>
      <c r="M7" s="38">
        <v>0.13900000000000001</v>
      </c>
      <c r="N7" s="38">
        <f t="shared" si="2"/>
        <v>1.7655417985979998</v>
      </c>
      <c r="O7" s="38">
        <f t="shared" si="3"/>
        <v>9.4520000000000021E-2</v>
      </c>
      <c r="P7" s="38">
        <f t="shared" si="4"/>
        <v>2.6860580495539455E-2</v>
      </c>
      <c r="Q7" s="38">
        <f t="shared" si="5"/>
        <v>1.4380073416865443E-3</v>
      </c>
      <c r="R7" s="38">
        <v>1.52137890572E-2</v>
      </c>
      <c r="S7" s="38">
        <v>1.0229999999999999</v>
      </c>
      <c r="T7" s="38">
        <v>4.9000000000000002E-2</v>
      </c>
      <c r="U7" s="38">
        <f t="shared" si="6"/>
        <v>1.5563706205515599E-2</v>
      </c>
      <c r="V7" s="38">
        <f t="shared" si="7"/>
        <v>7.4547566380280005E-4</v>
      </c>
      <c r="W7" s="38">
        <v>0.13700000000000001</v>
      </c>
      <c r="X7" s="38">
        <v>7.2548191999999997E-2</v>
      </c>
    </row>
    <row r="8" spans="1:24" x14ac:dyDescent="0.25">
      <c r="A8" s="37">
        <v>25</v>
      </c>
      <c r="B8" s="37">
        <v>3</v>
      </c>
      <c r="C8" s="38">
        <v>4.8652542557400001E-2</v>
      </c>
      <c r="D8" s="37">
        <v>144</v>
      </c>
      <c r="E8" s="37">
        <v>25</v>
      </c>
      <c r="F8" s="37">
        <v>3</v>
      </c>
      <c r="G8" s="37" t="s">
        <v>116</v>
      </c>
      <c r="H8" s="38">
        <v>16.442858149999999</v>
      </c>
      <c r="I8" s="38">
        <v>1.8560000000000001</v>
      </c>
      <c r="J8" s="38">
        <f t="shared" si="0"/>
        <v>0.79998685590816643</v>
      </c>
      <c r="K8" s="38">
        <f t="shared" si="1"/>
        <v>9.0299118986534407E-2</v>
      </c>
      <c r="L8" s="38">
        <v>0.56799999999999995</v>
      </c>
      <c r="M8" s="38">
        <v>0.48399999999999999</v>
      </c>
      <c r="N8" s="38">
        <f t="shared" si="2"/>
        <v>9.339543429199999</v>
      </c>
      <c r="O8" s="38">
        <f t="shared" si="3"/>
        <v>0.89830399999999999</v>
      </c>
      <c r="P8" s="38">
        <f t="shared" si="4"/>
        <v>0.45439253415583852</v>
      </c>
      <c r="Q8" s="38">
        <f t="shared" si="5"/>
        <v>4.3704773589482653E-2</v>
      </c>
      <c r="R8" s="38">
        <v>4.8652542557400001E-2</v>
      </c>
      <c r="S8" s="38">
        <v>9.3409999999999993</v>
      </c>
      <c r="T8" s="38">
        <v>0.89900000000000002</v>
      </c>
      <c r="U8" s="38">
        <f t="shared" si="6"/>
        <v>0.45446340002867336</v>
      </c>
      <c r="V8" s="38">
        <f t="shared" si="7"/>
        <v>4.3738635759102605E-2</v>
      </c>
      <c r="W8" s="38">
        <v>0.56799999999999995</v>
      </c>
      <c r="X8" s="38">
        <v>0.48439335500000003</v>
      </c>
    </row>
    <row r="9" spans="1:24" x14ac:dyDescent="0.25">
      <c r="A9" s="37">
        <v>25</v>
      </c>
      <c r="B9" s="37">
        <v>4</v>
      </c>
      <c r="C9" s="38">
        <v>72.6603441643</v>
      </c>
      <c r="D9" s="37">
        <v>145</v>
      </c>
      <c r="E9" s="37">
        <v>25</v>
      </c>
      <c r="F9" s="37">
        <v>4</v>
      </c>
      <c r="G9" s="37" t="s">
        <v>117</v>
      </c>
      <c r="H9" s="38">
        <v>11.73345591</v>
      </c>
      <c r="I9" s="38">
        <v>1.4550000000000001</v>
      </c>
      <c r="J9" s="38">
        <f t="shared" si="0"/>
        <v>852.5569446572398</v>
      </c>
      <c r="K9" s="38">
        <f t="shared" si="1"/>
        <v>105.7208007590565</v>
      </c>
      <c r="L9" s="38">
        <v>0.56000000000000005</v>
      </c>
      <c r="M9" s="38">
        <v>0.47599999999999998</v>
      </c>
      <c r="N9" s="38">
        <f t="shared" si="2"/>
        <v>6.5707353096000007</v>
      </c>
      <c r="O9" s="38">
        <f t="shared" si="3"/>
        <v>0.69257999999999997</v>
      </c>
      <c r="P9" s="38">
        <f t="shared" si="4"/>
        <v>477.43188900805438</v>
      </c>
      <c r="Q9" s="38">
        <f t="shared" si="5"/>
        <v>50.323101161310895</v>
      </c>
      <c r="R9" s="38">
        <v>72.6603441643</v>
      </c>
      <c r="S9" s="38">
        <v>6.5670000000000002</v>
      </c>
      <c r="T9" s="38">
        <v>0.69199999999999995</v>
      </c>
      <c r="U9" s="38">
        <f t="shared" si="6"/>
        <v>477.16048012695813</v>
      </c>
      <c r="V9" s="38">
        <f t="shared" si="7"/>
        <v>50.280958161695594</v>
      </c>
      <c r="W9" s="38">
        <v>0.56000000000000005</v>
      </c>
      <c r="X9" s="38">
        <v>0.47550735900000002</v>
      </c>
    </row>
    <row r="10" spans="1:24" x14ac:dyDescent="0.25">
      <c r="A10" s="37">
        <v>25</v>
      </c>
      <c r="B10" s="37">
        <v>11</v>
      </c>
      <c r="C10" s="38">
        <v>2.6389005464899999</v>
      </c>
      <c r="D10" s="37">
        <v>151</v>
      </c>
      <c r="E10" s="37">
        <v>25</v>
      </c>
      <c r="F10" s="37">
        <v>11</v>
      </c>
      <c r="G10" s="37" t="s">
        <v>119</v>
      </c>
      <c r="H10" s="38">
        <v>1.490969515</v>
      </c>
      <c r="I10" s="38">
        <v>0.111</v>
      </c>
      <c r="J10" s="38">
        <f t="shared" si="0"/>
        <v>3.9345202679334301</v>
      </c>
      <c r="K10" s="38">
        <f t="shared" si="1"/>
        <v>0.29291796066039</v>
      </c>
      <c r="L10" s="38">
        <v>0.58799999999999997</v>
      </c>
      <c r="M10" s="38">
        <v>0.50600000000000001</v>
      </c>
      <c r="N10" s="38">
        <f t="shared" si="2"/>
        <v>0.87669007481999994</v>
      </c>
      <c r="O10" s="38">
        <f t="shared" si="3"/>
        <v>5.6166000000000001E-2</v>
      </c>
      <c r="P10" s="38">
        <f t="shared" si="4"/>
        <v>2.3134979175448569</v>
      </c>
      <c r="Q10" s="38">
        <f t="shared" si="5"/>
        <v>0.14821648809415733</v>
      </c>
      <c r="R10" s="38">
        <v>2.6389005464899999</v>
      </c>
      <c r="S10" s="38">
        <v>0.876</v>
      </c>
      <c r="T10" s="38">
        <v>5.6000000000000001E-2</v>
      </c>
      <c r="U10" s="38">
        <f t="shared" si="6"/>
        <v>2.31167687872524</v>
      </c>
      <c r="V10" s="38">
        <f t="shared" si="7"/>
        <v>0.14777843060344001</v>
      </c>
      <c r="W10" s="38">
        <v>0.58799999999999997</v>
      </c>
      <c r="X10" s="38">
        <v>0.50621345399999995</v>
      </c>
    </row>
    <row r="11" spans="1:24" x14ac:dyDescent="0.25">
      <c r="A11" s="37">
        <v>25</v>
      </c>
      <c r="B11" s="37">
        <v>12</v>
      </c>
      <c r="C11" s="38">
        <v>1.8146874051299999</v>
      </c>
      <c r="D11" s="37">
        <v>152</v>
      </c>
      <c r="E11" s="37">
        <v>25</v>
      </c>
      <c r="F11" s="37">
        <v>12</v>
      </c>
      <c r="G11" s="37" t="s">
        <v>120</v>
      </c>
      <c r="H11" s="38">
        <v>0.34466258599999999</v>
      </c>
      <c r="I11" s="38">
        <v>2.1000000000000001E-2</v>
      </c>
      <c r="J11" s="38">
        <f t="shared" si="0"/>
        <v>0.62545485383373545</v>
      </c>
      <c r="K11" s="38">
        <f t="shared" si="1"/>
        <v>3.810843550773E-2</v>
      </c>
      <c r="L11" s="38">
        <v>0.58099999999999996</v>
      </c>
      <c r="M11" s="38">
        <v>0.49399999999999999</v>
      </c>
      <c r="N11" s="38">
        <f t="shared" si="2"/>
        <v>0.20024896246599999</v>
      </c>
      <c r="O11" s="38">
        <f t="shared" si="3"/>
        <v>1.0374000000000001E-2</v>
      </c>
      <c r="P11" s="38">
        <f t="shared" si="4"/>
        <v>0.36338927007740029</v>
      </c>
      <c r="Q11" s="38">
        <f t="shared" si="5"/>
        <v>1.8825567140818622E-2</v>
      </c>
      <c r="R11" s="38">
        <v>1.8146874051299999</v>
      </c>
      <c r="S11" s="38">
        <v>0.2</v>
      </c>
      <c r="T11" s="38">
        <v>1.0999999999999999E-2</v>
      </c>
      <c r="U11" s="38">
        <f t="shared" si="6"/>
        <v>0.36293748102599999</v>
      </c>
      <c r="V11" s="38">
        <f t="shared" si="7"/>
        <v>1.9961561456429997E-2</v>
      </c>
      <c r="W11" s="38">
        <v>0.58099999999999996</v>
      </c>
      <c r="X11" s="38">
        <v>0.49380482799999997</v>
      </c>
    </row>
    <row r="12" spans="1:24" x14ac:dyDescent="0.25">
      <c r="A12" s="37">
        <v>25</v>
      </c>
      <c r="B12" s="37">
        <v>13</v>
      </c>
      <c r="C12" s="38">
        <v>16.546212500599999</v>
      </c>
      <c r="D12" s="37">
        <v>153</v>
      </c>
      <c r="E12" s="37">
        <v>25</v>
      </c>
      <c r="F12" s="37">
        <v>13</v>
      </c>
      <c r="G12" s="37" t="s">
        <v>121</v>
      </c>
      <c r="H12" s="38">
        <v>7.8742063189999998</v>
      </c>
      <c r="I12" s="38">
        <v>0.753</v>
      </c>
      <c r="J12" s="38">
        <f t="shared" si="0"/>
        <v>130.28829102774131</v>
      </c>
      <c r="K12" s="38">
        <f t="shared" si="1"/>
        <v>12.4592980129518</v>
      </c>
      <c r="L12" s="38">
        <v>0.56599999999999995</v>
      </c>
      <c r="M12" s="38">
        <v>0.48599999999999999</v>
      </c>
      <c r="N12" s="38">
        <f t="shared" si="2"/>
        <v>4.4568007765539992</v>
      </c>
      <c r="O12" s="38">
        <f t="shared" si="3"/>
        <v>0.36595800000000001</v>
      </c>
      <c r="P12" s="38">
        <f t="shared" si="4"/>
        <v>73.743172721701569</v>
      </c>
      <c r="Q12" s="38">
        <f t="shared" si="5"/>
        <v>6.0552188342945747</v>
      </c>
      <c r="R12" s="38">
        <v>16.546212500599999</v>
      </c>
      <c r="S12" s="38">
        <v>4.4569999999999999</v>
      </c>
      <c r="T12" s="38">
        <v>0.36599999999999999</v>
      </c>
      <c r="U12" s="38">
        <f t="shared" si="6"/>
        <v>73.746469115174193</v>
      </c>
      <c r="V12" s="38">
        <f t="shared" si="7"/>
        <v>6.0559137752195999</v>
      </c>
      <c r="W12" s="38">
        <v>0.56599999999999995</v>
      </c>
      <c r="X12" s="38">
        <v>0.48593530200000001</v>
      </c>
    </row>
    <row r="13" spans="1:24" x14ac:dyDescent="0.25">
      <c r="U13" s="38">
        <f>ROUND(SUM(U3:U12),1)</f>
        <v>638.20000000000005</v>
      </c>
      <c r="V13" s="38">
        <f>ROUND(SUM(V3:V12),1)</f>
        <v>63.6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L1" workbookViewId="0">
      <selection activeCell="T12" sqref="T12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3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6.7109375" style="38" bestFit="1" customWidth="1"/>
    <col min="11" max="11" width="15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6.7109375" style="38" bestFit="1" customWidth="1"/>
    <col min="17" max="17" width="15.7109375" style="38" bestFit="1" customWidth="1"/>
    <col min="18" max="18" width="13.7109375" style="38" bestFit="1" customWidth="1"/>
    <col min="19" max="19" width="14.7109375" style="38" bestFit="1" customWidth="1"/>
    <col min="20" max="20" width="13.7109375" style="38" bestFit="1" customWidth="1"/>
    <col min="21" max="21" width="16.7109375" style="38" bestFit="1" customWidth="1"/>
    <col min="22" max="22" width="15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45</v>
      </c>
      <c r="B3" s="37">
        <v>2</v>
      </c>
      <c r="C3" s="38">
        <v>0.12642036482399999</v>
      </c>
      <c r="D3" s="37">
        <v>329</v>
      </c>
      <c r="E3" s="37">
        <v>45</v>
      </c>
      <c r="F3" s="37">
        <v>2</v>
      </c>
      <c r="G3" s="37" t="s">
        <v>115</v>
      </c>
      <c r="H3" s="38">
        <v>18.3801475</v>
      </c>
      <c r="I3" s="38">
        <v>0.79700000000000004</v>
      </c>
      <c r="J3" s="38">
        <f>C3*H3</f>
        <v>2.3236249524689314</v>
      </c>
      <c r="K3" s="38">
        <f>C3*I3</f>
        <v>0.100757030764728</v>
      </c>
      <c r="L3" s="38">
        <v>0.86599999999999999</v>
      </c>
      <c r="M3" s="38">
        <v>0.79300000000000004</v>
      </c>
      <c r="N3" s="38">
        <f>H3*L3</f>
        <v>15.917207735</v>
      </c>
      <c r="O3" s="38">
        <f>I3*M3</f>
        <v>0.63202100000000005</v>
      </c>
      <c r="P3" s="38">
        <f>C3*N3</f>
        <v>2.0122592088380946</v>
      </c>
      <c r="Q3" s="38">
        <f>C3*O3</f>
        <v>7.99003253964293E-2</v>
      </c>
      <c r="R3" s="38">
        <v>0.12642036482399999</v>
      </c>
      <c r="S3" s="38">
        <v>13.968</v>
      </c>
      <c r="T3" s="38">
        <v>0.55900000000000005</v>
      </c>
      <c r="U3" s="38">
        <f>R3*S3</f>
        <v>1.7658396558616318</v>
      </c>
      <c r="V3" s="38">
        <f>R3*T3</f>
        <v>7.0668983936615998E-2</v>
      </c>
      <c r="W3" s="38">
        <v>0.76</v>
      </c>
      <c r="X3" s="38">
        <v>0.700819199</v>
      </c>
    </row>
    <row r="4" spans="1:24" x14ac:dyDescent="0.25">
      <c r="A4" s="37">
        <v>45</v>
      </c>
      <c r="B4" s="37">
        <v>4</v>
      </c>
      <c r="C4" s="38">
        <v>2.81921537639E-2</v>
      </c>
      <c r="D4" s="37">
        <v>331</v>
      </c>
      <c r="E4" s="37">
        <v>45</v>
      </c>
      <c r="F4" s="37">
        <v>4</v>
      </c>
      <c r="G4" s="37" t="s">
        <v>117</v>
      </c>
      <c r="H4" s="38">
        <v>22.767173639999999</v>
      </c>
      <c r="I4" s="38">
        <v>1.772</v>
      </c>
      <c r="J4" s="38">
        <f t="shared" ref="J4:J5" si="0">C4*H4</f>
        <v>0.64185566002829086</v>
      </c>
      <c r="K4" s="38">
        <f t="shared" ref="K4:K5" si="1">C4*I4</f>
        <v>4.9956496469630803E-2</v>
      </c>
      <c r="L4" s="38">
        <v>0.86399999999999999</v>
      </c>
      <c r="M4" s="38">
        <v>0.79</v>
      </c>
      <c r="N4" s="38">
        <f t="shared" ref="N4:N5" si="2">H4*L4</f>
        <v>19.670838024959998</v>
      </c>
      <c r="O4" s="38">
        <f t="shared" ref="O4:O5" si="3">I4*M4</f>
        <v>1.39988</v>
      </c>
      <c r="P4" s="38">
        <f t="shared" ref="P4:P5" si="4">C4*N4</f>
        <v>0.55456329026444329</v>
      </c>
      <c r="Q4" s="38">
        <f t="shared" ref="Q4:Q5" si="5">C4*O4</f>
        <v>3.9465632211008329E-2</v>
      </c>
      <c r="R4" s="38">
        <v>2.81921537639E-2</v>
      </c>
      <c r="S4" s="38">
        <v>17.239000000000001</v>
      </c>
      <c r="T4" s="38">
        <v>1.2370000000000001</v>
      </c>
      <c r="U4" s="38">
        <f t="shared" ref="U4:U5" si="6">R4*S4</f>
        <v>0.48600453873587213</v>
      </c>
      <c r="V4" s="38">
        <f t="shared" ref="V4:V5" si="7">R4*T4</f>
        <v>3.48736942059443E-2</v>
      </c>
      <c r="W4" s="38">
        <v>0.75700000000000001</v>
      </c>
      <c r="X4" s="38">
        <v>0.69791011800000002</v>
      </c>
    </row>
    <row r="5" spans="1:24" x14ac:dyDescent="0.25">
      <c r="A5" s="37">
        <v>45</v>
      </c>
      <c r="B5" s="37">
        <v>13</v>
      </c>
      <c r="C5" s="38">
        <v>1.11567081422</v>
      </c>
      <c r="D5" s="37">
        <v>339</v>
      </c>
      <c r="E5" s="37">
        <v>45</v>
      </c>
      <c r="F5" s="37">
        <v>13</v>
      </c>
      <c r="G5" s="37" t="s">
        <v>121</v>
      </c>
      <c r="H5" s="38">
        <v>1.681665915</v>
      </c>
      <c r="I5" s="38">
        <v>5.8999999999999997E-2</v>
      </c>
      <c r="J5" s="38">
        <f t="shared" si="0"/>
        <v>1.8761855806340713</v>
      </c>
      <c r="K5" s="38">
        <f t="shared" si="1"/>
        <v>6.5824578038979994E-2</v>
      </c>
      <c r="L5" s="38">
        <v>0.86199999999999999</v>
      </c>
      <c r="M5" s="38">
        <v>0.79500000000000004</v>
      </c>
      <c r="N5" s="38">
        <f t="shared" si="2"/>
        <v>1.4495960187299999</v>
      </c>
      <c r="O5" s="38">
        <f t="shared" si="3"/>
        <v>4.6905000000000002E-2</v>
      </c>
      <c r="P5" s="38">
        <f t="shared" si="4"/>
        <v>1.6172719705065695</v>
      </c>
      <c r="Q5" s="38">
        <f t="shared" si="5"/>
        <v>5.2330539540989103E-2</v>
      </c>
      <c r="R5" s="38">
        <v>1.11567081422</v>
      </c>
      <c r="S5" s="38">
        <v>1.276</v>
      </c>
      <c r="T5" s="38">
        <v>4.2000000000000003E-2</v>
      </c>
      <c r="U5" s="38">
        <f t="shared" si="6"/>
        <v>1.42359595894472</v>
      </c>
      <c r="V5" s="38">
        <f t="shared" si="7"/>
        <v>4.6858174197240005E-2</v>
      </c>
      <c r="W5" s="38">
        <v>0.75900000000000001</v>
      </c>
      <c r="X5" s="38">
        <v>0.70721933000000003</v>
      </c>
    </row>
    <row r="6" spans="1:24" x14ac:dyDescent="0.25">
      <c r="U6" s="38">
        <f>ROUND(SUM(U3:U5),1)</f>
        <v>3.7</v>
      </c>
      <c r="V6" s="38">
        <f>ROUND(SUM(V3:V5),1)</f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H30" sqref="H30"/>
    </sheetView>
  </sheetViews>
  <sheetFormatPr defaultRowHeight="12.75" x14ac:dyDescent="0.2"/>
  <cols>
    <col min="1" max="1" width="11" style="24" customWidth="1"/>
    <col min="2" max="2" width="24" style="24" customWidth="1"/>
    <col min="3" max="3" width="9" style="24" bestFit="1" customWidth="1"/>
    <col min="4" max="4" width="9.85546875" style="24" bestFit="1" customWidth="1"/>
    <col min="5" max="16384" width="9.140625" style="24"/>
  </cols>
  <sheetData>
    <row r="1" spans="1:9" s="23" customFormat="1" ht="38.25" x14ac:dyDescent="0.2">
      <c r="A1" s="1" t="s">
        <v>5</v>
      </c>
      <c r="B1" s="1" t="s">
        <v>1</v>
      </c>
      <c r="C1" s="1" t="s">
        <v>6</v>
      </c>
      <c r="D1" s="1" t="s">
        <v>7</v>
      </c>
      <c r="E1" s="2" t="s">
        <v>8</v>
      </c>
      <c r="F1" s="2" t="s">
        <v>9</v>
      </c>
      <c r="G1" s="3" t="s">
        <v>10</v>
      </c>
      <c r="H1" s="1" t="s">
        <v>11</v>
      </c>
      <c r="I1" s="1" t="s">
        <v>12</v>
      </c>
    </row>
    <row r="2" spans="1:9" s="23" customFormat="1" ht="38.25" x14ac:dyDescent="0.2">
      <c r="A2" s="21" t="s">
        <v>69</v>
      </c>
      <c r="B2" s="21" t="s">
        <v>70</v>
      </c>
      <c r="C2" s="22">
        <v>42370</v>
      </c>
      <c r="D2" s="21"/>
      <c r="E2" s="21"/>
      <c r="F2" s="21" t="s">
        <v>71</v>
      </c>
      <c r="G2" s="21"/>
      <c r="H2" s="21" t="s">
        <v>72</v>
      </c>
      <c r="I2" s="2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topLeftCell="F7" workbookViewId="0">
      <selection activeCell="B12" sqref="B12:C12"/>
    </sheetView>
  </sheetViews>
  <sheetFormatPr defaultRowHeight="12.75" x14ac:dyDescent="0.2"/>
  <cols>
    <col min="1" max="1" width="12.7109375" style="23" customWidth="1"/>
    <col min="2" max="2" width="19.42578125" style="23" customWidth="1"/>
    <col min="3" max="3" width="25.7109375" style="23" customWidth="1"/>
    <col min="4" max="10" width="12.7109375" style="23" customWidth="1"/>
    <col min="11" max="11" width="11.85546875" style="33" bestFit="1" customWidth="1"/>
    <col min="12" max="12" width="12.7109375" style="34" customWidth="1"/>
    <col min="13" max="13" width="9.140625" style="33"/>
    <col min="14" max="14" width="13.28515625" style="33" customWidth="1"/>
    <col min="15" max="15" width="12" style="34" customWidth="1"/>
    <col min="16" max="16" width="9.140625" style="33"/>
    <col min="17" max="17" width="10.5703125" style="23" customWidth="1"/>
    <col min="18" max="16384" width="9.140625" style="23"/>
  </cols>
  <sheetData>
    <row r="1" spans="1:17" ht="25.5" x14ac:dyDescent="0.2">
      <c r="A1" s="26" t="s">
        <v>0</v>
      </c>
      <c r="B1" s="26" t="s">
        <v>5</v>
      </c>
      <c r="C1" s="26" t="s">
        <v>1</v>
      </c>
      <c r="D1" s="26" t="s">
        <v>6</v>
      </c>
      <c r="E1" s="26" t="s">
        <v>7</v>
      </c>
      <c r="F1" s="27" t="s">
        <v>8</v>
      </c>
      <c r="G1" s="27" t="s">
        <v>9</v>
      </c>
      <c r="H1" s="28" t="s">
        <v>10</v>
      </c>
      <c r="I1" s="26" t="s">
        <v>11</v>
      </c>
      <c r="J1" s="26" t="s">
        <v>12</v>
      </c>
      <c r="K1" s="29" t="s">
        <v>78</v>
      </c>
      <c r="L1" s="30" t="s">
        <v>79</v>
      </c>
      <c r="M1" s="29" t="s">
        <v>80</v>
      </c>
      <c r="N1" s="29" t="s">
        <v>81</v>
      </c>
      <c r="O1" s="30" t="s">
        <v>82</v>
      </c>
      <c r="P1" s="29" t="s">
        <v>83</v>
      </c>
    </row>
    <row r="2" spans="1:17" s="13" customFormat="1" ht="25.5" x14ac:dyDescent="0.2">
      <c r="A2" s="6" t="s">
        <v>18</v>
      </c>
      <c r="B2" s="4" t="s">
        <v>19</v>
      </c>
      <c r="C2" s="5" t="s">
        <v>20</v>
      </c>
      <c r="D2" s="10">
        <v>41153</v>
      </c>
      <c r="E2" s="10">
        <v>41456</v>
      </c>
      <c r="F2" s="11">
        <v>927531</v>
      </c>
      <c r="G2" s="7">
        <v>0</v>
      </c>
      <c r="H2" s="8">
        <v>830</v>
      </c>
      <c r="I2" s="14" t="s">
        <v>3</v>
      </c>
      <c r="J2" s="6" t="s">
        <v>2</v>
      </c>
      <c r="K2" s="35">
        <f>'Cassel Creek RSF'!U11</f>
        <v>2990.4</v>
      </c>
      <c r="L2" s="36">
        <f>Calculations!B5</f>
        <v>0.33299999999999996</v>
      </c>
      <c r="M2" s="35">
        <f>ROUND(K2*L2,1)</f>
        <v>995.8</v>
      </c>
      <c r="N2" s="35">
        <f>'Cassel Creek RSF'!V11</f>
        <v>253.8</v>
      </c>
      <c r="O2" s="36">
        <f>Calculations!B6</f>
        <v>0.61799999999999999</v>
      </c>
      <c r="P2" s="35">
        <f>ROUND(N2*O2,1)</f>
        <v>156.80000000000001</v>
      </c>
    </row>
    <row r="3" spans="1:17" s="13" customFormat="1" ht="51" x14ac:dyDescent="0.2">
      <c r="A3" s="6" t="s">
        <v>154</v>
      </c>
      <c r="B3" s="4" t="s">
        <v>157</v>
      </c>
      <c r="C3" s="5" t="s">
        <v>155</v>
      </c>
      <c r="D3" s="10">
        <v>40269</v>
      </c>
      <c r="E3" s="10">
        <v>40878</v>
      </c>
      <c r="F3" s="41">
        <v>1700000</v>
      </c>
      <c r="G3" s="7">
        <v>0</v>
      </c>
      <c r="H3" s="8">
        <v>1471</v>
      </c>
      <c r="I3" s="14" t="s">
        <v>156</v>
      </c>
      <c r="J3" s="6" t="s">
        <v>2</v>
      </c>
      <c r="K3" s="35">
        <f>Solary!U33</f>
        <v>9276.841378760746</v>
      </c>
      <c r="L3" s="36">
        <v>0.23599999999999999</v>
      </c>
      <c r="M3" s="35">
        <f>(ROUND(K3*L3,1)/3)</f>
        <v>729.76666666666677</v>
      </c>
      <c r="N3" s="35">
        <f>Solary!V33</f>
        <v>897.38608864093692</v>
      </c>
      <c r="O3" s="36">
        <v>0.49</v>
      </c>
      <c r="P3" s="35">
        <f>(ROUND(N3*O3,1)/3)</f>
        <v>146.56666666666666</v>
      </c>
    </row>
    <row r="4" spans="1:17" s="13" customFormat="1" ht="51" x14ac:dyDescent="0.2">
      <c r="A4" s="4" t="s">
        <v>21</v>
      </c>
      <c r="B4" s="4" t="s">
        <v>13</v>
      </c>
      <c r="C4" s="5" t="s">
        <v>87</v>
      </c>
      <c r="D4" s="5" t="s">
        <v>14</v>
      </c>
      <c r="E4" s="5" t="s">
        <v>14</v>
      </c>
      <c r="F4" s="11">
        <v>0</v>
      </c>
      <c r="G4" s="7">
        <v>0</v>
      </c>
      <c r="H4" s="8">
        <v>0</v>
      </c>
      <c r="I4" s="4" t="s">
        <v>13</v>
      </c>
      <c r="J4" s="6" t="s">
        <v>4</v>
      </c>
      <c r="K4" s="35" t="s">
        <v>88</v>
      </c>
      <c r="L4" s="36" t="s">
        <v>88</v>
      </c>
      <c r="M4" s="35">
        <f>ROUND(687*0.557,1)</f>
        <v>382.7</v>
      </c>
      <c r="N4" s="35" t="s">
        <v>88</v>
      </c>
      <c r="O4" s="36" t="s">
        <v>88</v>
      </c>
      <c r="P4" s="35">
        <f>ROUND(440*0.54,1)</f>
        <v>237.6</v>
      </c>
    </row>
    <row r="5" spans="1:17" s="13" customFormat="1" ht="63.75" x14ac:dyDescent="0.2">
      <c r="A5" s="4" t="s">
        <v>22</v>
      </c>
      <c r="B5" s="4" t="s">
        <v>15</v>
      </c>
      <c r="C5" s="5" t="s">
        <v>148</v>
      </c>
      <c r="D5" s="5" t="s">
        <v>14</v>
      </c>
      <c r="E5" s="5" t="s">
        <v>14</v>
      </c>
      <c r="F5" s="11">
        <v>0</v>
      </c>
      <c r="G5" s="7">
        <v>0</v>
      </c>
      <c r="H5" s="8">
        <v>0</v>
      </c>
      <c r="I5" s="9" t="s">
        <v>16</v>
      </c>
      <c r="J5" s="9" t="s">
        <v>4</v>
      </c>
      <c r="K5" s="35">
        <v>96302.8</v>
      </c>
      <c r="L5" s="36">
        <v>0.06</v>
      </c>
      <c r="M5" s="35">
        <f>ROUND(K5*L5,1)</f>
        <v>5778.2</v>
      </c>
      <c r="N5" s="35">
        <v>6299.7</v>
      </c>
      <c r="O5" s="36">
        <v>0.06</v>
      </c>
      <c r="P5" s="35">
        <f>ROUND(N5*O5,1)</f>
        <v>378</v>
      </c>
    </row>
    <row r="6" spans="1:17" s="13" customFormat="1" ht="38.25" x14ac:dyDescent="0.2">
      <c r="A6" s="4" t="s">
        <v>23</v>
      </c>
      <c r="B6" s="6" t="s">
        <v>24</v>
      </c>
      <c r="C6" s="4" t="s">
        <v>25</v>
      </c>
      <c r="D6" s="16">
        <v>41730</v>
      </c>
      <c r="E6" s="16">
        <v>42186</v>
      </c>
      <c r="F6" s="17">
        <v>6500000</v>
      </c>
      <c r="G6" s="18">
        <v>0</v>
      </c>
      <c r="H6" s="19">
        <v>5692</v>
      </c>
      <c r="I6" s="6" t="s">
        <v>26</v>
      </c>
      <c r="J6" s="4" t="s">
        <v>59</v>
      </c>
      <c r="K6" s="35">
        <f>'Soldiers Creek RSF'!U136</f>
        <v>37725.1</v>
      </c>
      <c r="L6" s="36">
        <v>0.5</v>
      </c>
      <c r="M6" s="35">
        <f>ROUND(K6*L6,1)</f>
        <v>18862.599999999999</v>
      </c>
      <c r="N6" s="35">
        <f>'Soldiers Creek RSF'!V136</f>
        <v>2677.8</v>
      </c>
      <c r="O6" s="36">
        <v>0.9</v>
      </c>
      <c r="P6" s="35">
        <f>ROUND(N6*O6,1)-180</f>
        <v>2230</v>
      </c>
      <c r="Q6" s="13" t="s">
        <v>151</v>
      </c>
    </row>
    <row r="7" spans="1:17" s="13" customFormat="1" ht="38.25" x14ac:dyDescent="0.2">
      <c r="A7" s="4" t="s">
        <v>27</v>
      </c>
      <c r="B7" s="14" t="s">
        <v>28</v>
      </c>
      <c r="C7" s="5" t="s">
        <v>29</v>
      </c>
      <c r="D7" s="10">
        <v>41306</v>
      </c>
      <c r="E7" s="10">
        <v>41852</v>
      </c>
      <c r="F7" s="11">
        <v>88000</v>
      </c>
      <c r="G7" s="7">
        <v>0</v>
      </c>
      <c r="H7" s="8">
        <v>1098</v>
      </c>
      <c r="I7" s="14" t="s">
        <v>141</v>
      </c>
      <c r="J7" s="4" t="s">
        <v>76</v>
      </c>
      <c r="K7" s="35">
        <f>'Bear Gully'!U27</f>
        <v>18241.599999999999</v>
      </c>
      <c r="L7" s="36">
        <v>0.5</v>
      </c>
      <c r="M7" s="35">
        <f>ROUND(K7*L7,1)</f>
        <v>9120.7999999999993</v>
      </c>
      <c r="N7" s="35">
        <f>'Bear Gully'!V27</f>
        <v>1115.5999999999999</v>
      </c>
      <c r="O7" s="36">
        <v>0.9</v>
      </c>
      <c r="P7" s="35">
        <f>ROUND(N7*O7,1)</f>
        <v>1004</v>
      </c>
    </row>
    <row r="8" spans="1:17" s="13" customFormat="1" ht="51" x14ac:dyDescent="0.2">
      <c r="A8" s="4" t="s">
        <v>34</v>
      </c>
      <c r="B8" s="14" t="s">
        <v>35</v>
      </c>
      <c r="C8" s="5" t="s">
        <v>36</v>
      </c>
      <c r="D8" s="10">
        <v>41365</v>
      </c>
      <c r="E8" s="10">
        <v>43149</v>
      </c>
      <c r="F8" s="11">
        <v>2000000</v>
      </c>
      <c r="G8" s="7">
        <v>0</v>
      </c>
      <c r="H8" s="8">
        <v>5619</v>
      </c>
      <c r="I8" s="14" t="s">
        <v>37</v>
      </c>
      <c r="J8" s="4" t="s">
        <v>60</v>
      </c>
      <c r="K8" s="35">
        <f>'Black Hammock'!U63</f>
        <v>15507.3</v>
      </c>
      <c r="L8" s="36">
        <v>0.313</v>
      </c>
      <c r="M8" s="35">
        <f>ROUND(K8*L8,1)</f>
        <v>4853.8</v>
      </c>
      <c r="N8" s="35">
        <f>'Black Hammock'!V63</f>
        <v>1304.5</v>
      </c>
      <c r="O8" s="36">
        <v>0.88900000000000001</v>
      </c>
      <c r="P8" s="35">
        <f>ROUND(N8*O8,1)</f>
        <v>1159.7</v>
      </c>
      <c r="Q8" s="13" t="s">
        <v>152</v>
      </c>
    </row>
    <row r="9" spans="1:17" s="13" customFormat="1" ht="25.5" x14ac:dyDescent="0.2">
      <c r="A9" s="4" t="s">
        <v>43</v>
      </c>
      <c r="B9" s="4" t="s">
        <v>17</v>
      </c>
      <c r="C9" s="5" t="s">
        <v>44</v>
      </c>
      <c r="D9" s="5" t="s">
        <v>14</v>
      </c>
      <c r="E9" s="5" t="s">
        <v>14</v>
      </c>
      <c r="F9" s="11">
        <v>0</v>
      </c>
      <c r="G9" s="15">
        <v>0</v>
      </c>
      <c r="H9" s="8">
        <v>0</v>
      </c>
      <c r="I9" s="14" t="s">
        <v>45</v>
      </c>
      <c r="J9" s="6" t="s">
        <v>4</v>
      </c>
      <c r="K9" s="35" t="s">
        <v>88</v>
      </c>
      <c r="L9" s="36" t="s">
        <v>88</v>
      </c>
      <c r="M9" s="35">
        <f>ROUND(529*0.557,1)</f>
        <v>294.7</v>
      </c>
      <c r="N9" s="35" t="s">
        <v>88</v>
      </c>
      <c r="O9" s="36" t="s">
        <v>88</v>
      </c>
      <c r="P9" s="35">
        <f>ROUND(214*0.54,1)</f>
        <v>115.6</v>
      </c>
    </row>
    <row r="10" spans="1:17" ht="25.5" x14ac:dyDescent="0.2">
      <c r="A10" s="6" t="s">
        <v>64</v>
      </c>
      <c r="B10" s="6" t="s">
        <v>73</v>
      </c>
      <c r="C10" s="6" t="s">
        <v>142</v>
      </c>
      <c r="D10" s="9">
        <v>42370</v>
      </c>
      <c r="E10" s="6"/>
      <c r="F10" s="6"/>
      <c r="G10" s="15">
        <v>0</v>
      </c>
      <c r="H10" s="6"/>
      <c r="I10" s="6" t="s">
        <v>3</v>
      </c>
      <c r="J10" s="6" t="s">
        <v>77</v>
      </c>
      <c r="K10" s="35">
        <f>'5 Points'!U13</f>
        <v>638.20000000000005</v>
      </c>
      <c r="L10" s="36">
        <f>Calculations!B5</f>
        <v>0.33299999999999996</v>
      </c>
      <c r="M10" s="35">
        <f>ROUND(K10*L10,1)</f>
        <v>212.5</v>
      </c>
      <c r="N10" s="35">
        <f>'5 Points'!V13</f>
        <v>63.6</v>
      </c>
      <c r="O10" s="36">
        <f>Calculations!B6</f>
        <v>0.61799999999999999</v>
      </c>
      <c r="P10" s="35">
        <f>ROUND(N10*O10,1)</f>
        <v>39.299999999999997</v>
      </c>
    </row>
    <row r="11" spans="1:17" ht="51" x14ac:dyDescent="0.2">
      <c r="A11" s="6" t="s">
        <v>65</v>
      </c>
      <c r="B11" s="6" t="s">
        <v>89</v>
      </c>
      <c r="C11" s="6" t="s">
        <v>74</v>
      </c>
      <c r="D11" s="9">
        <v>42005</v>
      </c>
      <c r="E11" s="6"/>
      <c r="F11" s="25">
        <v>1300000</v>
      </c>
      <c r="G11" s="15">
        <v>0</v>
      </c>
      <c r="H11" s="6"/>
      <c r="I11" s="6" t="s">
        <v>75</v>
      </c>
      <c r="J11" s="6" t="s">
        <v>149</v>
      </c>
      <c r="K11" s="35">
        <f>'Howell Cr Erosion'!U6</f>
        <v>3.7</v>
      </c>
      <c r="L11" s="36">
        <v>7.0000000000000007E-2</v>
      </c>
      <c r="M11" s="35">
        <f>ROUND(K11*L11,1)</f>
        <v>0.3</v>
      </c>
      <c r="N11" s="35">
        <f>'Howell Cr Erosion'!V6</f>
        <v>0.2</v>
      </c>
      <c r="O11" s="36">
        <v>0.11</v>
      </c>
      <c r="P11" s="35">
        <f>ROUND(N11*O11,1)</f>
        <v>0</v>
      </c>
      <c r="Q11" s="23" t="s">
        <v>153</v>
      </c>
    </row>
    <row r="12" spans="1:17" ht="25.5" x14ac:dyDescent="0.2">
      <c r="A12" s="6" t="s">
        <v>158</v>
      </c>
      <c r="B12" s="14" t="s">
        <v>159</v>
      </c>
      <c r="C12" s="14" t="s">
        <v>160</v>
      </c>
      <c r="D12" s="5" t="s">
        <v>14</v>
      </c>
      <c r="E12" s="5" t="s">
        <v>14</v>
      </c>
      <c r="F12" s="11">
        <v>0</v>
      </c>
      <c r="G12" s="7">
        <v>0</v>
      </c>
      <c r="H12" s="6"/>
      <c r="I12" s="6" t="s">
        <v>161</v>
      </c>
      <c r="J12" s="6" t="s">
        <v>2</v>
      </c>
      <c r="K12" s="35" t="s">
        <v>88</v>
      </c>
      <c r="L12" s="36" t="s">
        <v>88</v>
      </c>
      <c r="M12" s="35">
        <v>1786.4</v>
      </c>
      <c r="N12" s="35" t="s">
        <v>88</v>
      </c>
      <c r="O12" s="36" t="s">
        <v>88</v>
      </c>
      <c r="P12" s="35">
        <v>0</v>
      </c>
    </row>
    <row r="14" spans="1:17" x14ac:dyDescent="0.2">
      <c r="K14" s="31" t="s">
        <v>84</v>
      </c>
      <c r="M14" s="33">
        <f>SUM(M2:M12)</f>
        <v>43017.566666666673</v>
      </c>
      <c r="P14" s="33">
        <f>SUM(P2:P12)</f>
        <v>5467.5666666666675</v>
      </c>
    </row>
    <row r="15" spans="1:17" x14ac:dyDescent="0.2">
      <c r="K15" s="32" t="s">
        <v>85</v>
      </c>
      <c r="M15" s="33">
        <v>19439.099999999999</v>
      </c>
      <c r="P15" s="33">
        <v>3493.5</v>
      </c>
    </row>
    <row r="16" spans="1:17" x14ac:dyDescent="0.2">
      <c r="K16" s="32" t="s">
        <v>86</v>
      </c>
      <c r="M16" s="33">
        <f>M15-M14</f>
        <v>-23578.466666666674</v>
      </c>
      <c r="N16" s="33" t="s">
        <v>140</v>
      </c>
      <c r="P16" s="33">
        <f>P15-P14</f>
        <v>-1974.0666666666675</v>
      </c>
      <c r="Q16" s="23" t="s">
        <v>140</v>
      </c>
    </row>
  </sheetData>
  <pageMargins left="0.7" right="0.7" top="0.75" bottom="0.75" header="0.3" footer="0.3"/>
  <pageSetup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"/>
  <sheetViews>
    <sheetView workbookViewId="0">
      <selection activeCell="A3" sqref="A3"/>
    </sheetView>
  </sheetViews>
  <sheetFormatPr defaultRowHeight="15" x14ac:dyDescent="0.25"/>
  <cols>
    <col min="1" max="1" width="14.42578125" style="37" bestFit="1" customWidth="1"/>
    <col min="2" max="2" width="9.28515625" style="37" bestFit="1" customWidth="1"/>
    <col min="3" max="3" width="15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6.7109375" style="38" bestFit="1" customWidth="1"/>
    <col min="11" max="11" width="15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6.7109375" style="38" bestFit="1" customWidth="1"/>
    <col min="17" max="18" width="15.7109375" style="38" bestFit="1" customWidth="1"/>
    <col min="19" max="19" width="14.7109375" style="38" bestFit="1" customWidth="1"/>
    <col min="20" max="20" width="13.7109375" style="38" bestFit="1" customWidth="1"/>
    <col min="21" max="21" width="16.7109375" style="38" bestFit="1" customWidth="1"/>
    <col min="22" max="22" width="15.7109375" style="38" bestFit="1" customWidth="1"/>
    <col min="23" max="24" width="13.7109375" style="38" bestFit="1" customWidth="1"/>
  </cols>
  <sheetData>
    <row r="2" spans="1:5" x14ac:dyDescent="0.25">
      <c r="A2" s="39" t="s">
        <v>150</v>
      </c>
      <c r="B2"/>
      <c r="C2"/>
      <c r="D2"/>
      <c r="E2"/>
    </row>
    <row r="3" spans="1:5" x14ac:dyDescent="0.25">
      <c r="A3"/>
      <c r="B3" t="s">
        <v>143</v>
      </c>
      <c r="C3"/>
      <c r="D3"/>
      <c r="E3"/>
    </row>
    <row r="4" spans="1:5" x14ac:dyDescent="0.25">
      <c r="A4" t="s">
        <v>144</v>
      </c>
      <c r="B4">
        <v>14</v>
      </c>
      <c r="C4" t="s">
        <v>145</v>
      </c>
      <c r="D4"/>
      <c r="E4"/>
    </row>
    <row r="5" spans="1:5" x14ac:dyDescent="0.25">
      <c r="A5" t="s">
        <v>146</v>
      </c>
      <c r="B5" s="40">
        <f>(ROUND((43.75*B4)/(4.38+B4),1))/100</f>
        <v>0.33299999999999996</v>
      </c>
      <c r="C5" s="40"/>
      <c r="D5"/>
      <c r="E5"/>
    </row>
    <row r="6" spans="1:5" x14ac:dyDescent="0.25">
      <c r="A6" t="s">
        <v>147</v>
      </c>
      <c r="B6" s="40">
        <f>(ROUND(44.53+6.146*LN(B4)+0.145*(LN(B4)^2),1))/100</f>
        <v>0.61799999999999999</v>
      </c>
      <c r="C6" s="40"/>
      <c r="D6"/>
      <c r="E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G1" workbookViewId="0">
      <selection activeCell="G1" sqref="A1:XFD1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5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6.7109375" style="38" bestFit="1" customWidth="1"/>
    <col min="11" max="11" width="15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6.7109375" style="38" bestFit="1" customWidth="1"/>
    <col min="17" max="18" width="15.7109375" style="38" bestFit="1" customWidth="1"/>
    <col min="19" max="20" width="13.7109375" style="38" bestFit="1" customWidth="1"/>
    <col min="21" max="21" width="16.7109375" style="38" bestFit="1" customWidth="1"/>
    <col min="22" max="22" width="18.2851562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48</v>
      </c>
      <c r="B3" s="37">
        <v>1</v>
      </c>
      <c r="C3" s="38">
        <v>6.4561482962500003</v>
      </c>
      <c r="D3" s="37">
        <v>356</v>
      </c>
      <c r="E3" s="37">
        <v>48</v>
      </c>
      <c r="F3" s="37">
        <v>1</v>
      </c>
      <c r="G3" s="37" t="s">
        <v>114</v>
      </c>
      <c r="H3" s="38">
        <v>7.7301270019999997</v>
      </c>
      <c r="I3" s="38">
        <v>0.34300000000000003</v>
      </c>
      <c r="J3" s="38">
        <f>C3*H3</f>
        <v>49.906846273758418</v>
      </c>
      <c r="K3" s="38">
        <f>C3*I3</f>
        <v>2.2144588656137505</v>
      </c>
      <c r="L3" s="38">
        <v>0.53700000000000003</v>
      </c>
      <c r="M3" s="38">
        <v>0.60599999999999998</v>
      </c>
      <c r="N3" s="38">
        <f>H3*L3</f>
        <v>4.1510782000740001</v>
      </c>
      <c r="O3" s="38">
        <f>I3*M3</f>
        <v>0.20785800000000001</v>
      </c>
      <c r="P3" s="38">
        <f>C3*N3</f>
        <v>26.799976449008273</v>
      </c>
      <c r="Q3" s="38">
        <f>C3*O3</f>
        <v>1.3419620725619326</v>
      </c>
      <c r="R3" s="38">
        <v>6.4561482962500003</v>
      </c>
      <c r="S3" s="38">
        <v>1.891</v>
      </c>
      <c r="T3" s="38">
        <v>0.112</v>
      </c>
      <c r="U3" s="38">
        <f>R3*S3</f>
        <v>12.208576428208751</v>
      </c>
      <c r="V3" s="38">
        <f>R3*T3</f>
        <v>0.72308860918000006</v>
      </c>
      <c r="W3" s="38">
        <f>U3/J3</f>
        <v>0.24462728743146725</v>
      </c>
      <c r="X3" s="38">
        <f>V3/K3</f>
        <v>0.32653061224489793</v>
      </c>
    </row>
    <row r="4" spans="1:24" x14ac:dyDescent="0.25">
      <c r="A4" s="37">
        <v>48</v>
      </c>
      <c r="B4" s="37">
        <v>2</v>
      </c>
      <c r="C4" s="38">
        <v>361.61309677999998</v>
      </c>
      <c r="D4" s="37">
        <v>357</v>
      </c>
      <c r="E4" s="37">
        <v>48</v>
      </c>
      <c r="F4" s="37">
        <v>2</v>
      </c>
      <c r="G4" s="37" t="s">
        <v>115</v>
      </c>
      <c r="H4" s="38">
        <v>14.20023804</v>
      </c>
      <c r="I4" s="38">
        <v>0.66100000000000003</v>
      </c>
      <c r="J4" s="38">
        <f t="shared" ref="J4:J10" si="0">C4*H4</f>
        <v>5134.992052657557</v>
      </c>
      <c r="K4" s="38">
        <f t="shared" ref="K4:K10" si="1">C4*I4</f>
        <v>239.02625697158001</v>
      </c>
      <c r="L4" s="38">
        <v>0.53600000000000003</v>
      </c>
      <c r="M4" s="38">
        <v>0.60499999999999998</v>
      </c>
      <c r="N4" s="38">
        <f t="shared" ref="N4:N10" si="2">H4*L4</f>
        <v>7.611327589440001</v>
      </c>
      <c r="O4" s="38">
        <f t="shared" ref="O4:O10" si="3">I4*M4</f>
        <v>0.39990500000000001</v>
      </c>
      <c r="P4" s="38">
        <f t="shared" ref="P4:P10" si="4">C4*N4</f>
        <v>2752.355740224451</v>
      </c>
      <c r="Q4" s="38">
        <f t="shared" ref="Q4:Q10" si="5">C4*O4</f>
        <v>144.6108854678059</v>
      </c>
      <c r="R4" s="38">
        <v>361.61309677999998</v>
      </c>
      <c r="S4" s="38">
        <v>3.4620000000000002</v>
      </c>
      <c r="T4" s="38">
        <v>0.214</v>
      </c>
      <c r="U4" s="38">
        <f t="shared" ref="U4:U10" si="6">R4*S4</f>
        <v>1251.9045410523599</v>
      </c>
      <c r="V4" s="38">
        <f t="shared" ref="V4:V10" si="7">R4*T4</f>
        <v>77.385202710919998</v>
      </c>
      <c r="W4" s="38">
        <f t="shared" ref="W4:W10" si="8">U4/J4</f>
        <v>0.24379873001058511</v>
      </c>
      <c r="X4" s="38">
        <f t="shared" ref="X4:X10" si="9">V4/K4</f>
        <v>0.3237518910741301</v>
      </c>
    </row>
    <row r="5" spans="1:24" x14ac:dyDescent="0.25">
      <c r="A5" s="37">
        <v>48</v>
      </c>
      <c r="B5" s="37">
        <v>3</v>
      </c>
      <c r="C5" s="38">
        <v>133.64389872500001</v>
      </c>
      <c r="D5" s="37">
        <v>358</v>
      </c>
      <c r="E5" s="37">
        <v>48</v>
      </c>
      <c r="F5" s="37">
        <v>3</v>
      </c>
      <c r="G5" s="37" t="s">
        <v>116</v>
      </c>
      <c r="H5" s="38">
        <v>30.285349589999999</v>
      </c>
      <c r="I5" s="38">
        <v>2.1869999999999998</v>
      </c>
      <c r="J5" s="38">
        <f t="shared" si="0"/>
        <v>4047.4521934571808</v>
      </c>
      <c r="K5" s="38">
        <f t="shared" si="1"/>
        <v>292.27920651157501</v>
      </c>
      <c r="L5" s="38">
        <v>0.53600000000000003</v>
      </c>
      <c r="M5" s="38">
        <v>0.60699999999999998</v>
      </c>
      <c r="N5" s="38">
        <f t="shared" si="2"/>
        <v>16.232947380239999</v>
      </c>
      <c r="O5" s="38">
        <f t="shared" si="3"/>
        <v>1.3275089999999998</v>
      </c>
      <c r="P5" s="38">
        <f t="shared" si="4"/>
        <v>2169.4343756930489</v>
      </c>
      <c r="Q5" s="38">
        <f t="shared" si="5"/>
        <v>177.41347835252603</v>
      </c>
      <c r="R5" s="38">
        <v>133.64389872500001</v>
      </c>
      <c r="S5" s="38">
        <v>7.3739999999999997</v>
      </c>
      <c r="T5" s="38">
        <v>0.72099999999999997</v>
      </c>
      <c r="U5" s="38">
        <f t="shared" si="6"/>
        <v>985.49010919815009</v>
      </c>
      <c r="V5" s="38">
        <f t="shared" si="7"/>
        <v>96.357250980725013</v>
      </c>
      <c r="W5" s="38">
        <f t="shared" si="8"/>
        <v>0.2434840640715219</v>
      </c>
      <c r="X5" s="38">
        <f t="shared" si="9"/>
        <v>0.32967535436671241</v>
      </c>
    </row>
    <row r="6" spans="1:24" x14ac:dyDescent="0.25">
      <c r="A6" s="37">
        <v>48</v>
      </c>
      <c r="B6" s="37">
        <v>4</v>
      </c>
      <c r="C6" s="38">
        <v>160.46461559299999</v>
      </c>
      <c r="D6" s="37">
        <v>359</v>
      </c>
      <c r="E6" s="37">
        <v>48</v>
      </c>
      <c r="F6" s="37">
        <v>4</v>
      </c>
      <c r="G6" s="37" t="s">
        <v>117</v>
      </c>
      <c r="H6" s="38">
        <v>17.564146910000002</v>
      </c>
      <c r="I6" s="38">
        <v>1.47</v>
      </c>
      <c r="J6" s="38">
        <f t="shared" si="0"/>
        <v>2818.4240821321287</v>
      </c>
      <c r="K6" s="38">
        <f t="shared" si="1"/>
        <v>235.88298492170998</v>
      </c>
      <c r="L6" s="38">
        <v>0.53300000000000003</v>
      </c>
      <c r="M6" s="38">
        <v>0.60299999999999998</v>
      </c>
      <c r="N6" s="38">
        <f t="shared" si="2"/>
        <v>9.3616903030300005</v>
      </c>
      <c r="O6" s="38">
        <f t="shared" si="3"/>
        <v>0.88640999999999992</v>
      </c>
      <c r="P6" s="38">
        <f t="shared" si="4"/>
        <v>1502.2200357764245</v>
      </c>
      <c r="Q6" s="38">
        <f t="shared" si="5"/>
        <v>142.2374399077911</v>
      </c>
      <c r="R6" s="38">
        <v>160.46461559299999</v>
      </c>
      <c r="S6" s="38">
        <v>4.2130000000000001</v>
      </c>
      <c r="T6" s="38">
        <v>0.47299999999999998</v>
      </c>
      <c r="U6" s="38">
        <f t="shared" si="6"/>
        <v>676.037425493309</v>
      </c>
      <c r="V6" s="38">
        <f t="shared" si="7"/>
        <v>75.899763175488985</v>
      </c>
      <c r="W6" s="38">
        <f t="shared" si="8"/>
        <v>0.23986362796825411</v>
      </c>
      <c r="X6" s="38">
        <f t="shared" si="9"/>
        <v>0.32176870748299319</v>
      </c>
    </row>
    <row r="7" spans="1:24" x14ac:dyDescent="0.25">
      <c r="A7" s="37">
        <v>48</v>
      </c>
      <c r="B7" s="37">
        <v>10</v>
      </c>
      <c r="C7" s="38">
        <v>8.60357243268</v>
      </c>
      <c r="D7" s="37">
        <v>360</v>
      </c>
      <c r="E7" s="37">
        <v>48</v>
      </c>
      <c r="F7" s="37">
        <v>10</v>
      </c>
      <c r="G7" s="37" t="s">
        <v>118</v>
      </c>
      <c r="H7" s="38">
        <v>6.3932009519999999</v>
      </c>
      <c r="I7" s="38">
        <v>0.255</v>
      </c>
      <c r="J7" s="38">
        <f t="shared" si="0"/>
        <v>55.004367467210734</v>
      </c>
      <c r="K7" s="38">
        <f t="shared" si="1"/>
        <v>2.1939109703334001</v>
      </c>
      <c r="L7" s="38">
        <v>0.54100000000000004</v>
      </c>
      <c r="M7" s="38">
        <v>0.61</v>
      </c>
      <c r="N7" s="38">
        <f t="shared" si="2"/>
        <v>3.458721715032</v>
      </c>
      <c r="O7" s="38">
        <f t="shared" si="3"/>
        <v>0.15554999999999999</v>
      </c>
      <c r="P7" s="38">
        <f t="shared" si="4"/>
        <v>29.757362799761005</v>
      </c>
      <c r="Q7" s="38">
        <f t="shared" si="5"/>
        <v>1.3382856919033739</v>
      </c>
      <c r="R7" s="38">
        <v>8.60357243268</v>
      </c>
      <c r="S7" s="38">
        <v>1.5880000000000001</v>
      </c>
      <c r="T7" s="38">
        <v>8.5999999999999993E-2</v>
      </c>
      <c r="U7" s="38">
        <f t="shared" si="6"/>
        <v>13.66247302309584</v>
      </c>
      <c r="V7" s="38">
        <f t="shared" si="7"/>
        <v>0.73990722921047991</v>
      </c>
      <c r="W7" s="38">
        <f t="shared" si="8"/>
        <v>0.24838887623315237</v>
      </c>
      <c r="X7" s="38">
        <f t="shared" si="9"/>
        <v>0.33725490196078428</v>
      </c>
    </row>
    <row r="8" spans="1:24" x14ac:dyDescent="0.25">
      <c r="A8" s="37">
        <v>48</v>
      </c>
      <c r="B8" s="37">
        <v>11</v>
      </c>
      <c r="C8" s="38">
        <v>28.852208934099998</v>
      </c>
      <c r="D8" s="37">
        <v>361</v>
      </c>
      <c r="E8" s="37">
        <v>48</v>
      </c>
      <c r="F8" s="37">
        <v>11</v>
      </c>
      <c r="G8" s="37" t="s">
        <v>119</v>
      </c>
      <c r="H8" s="38">
        <v>4.2881443079999997</v>
      </c>
      <c r="I8" s="38">
        <v>0.17</v>
      </c>
      <c r="J8" s="38">
        <f t="shared" si="0"/>
        <v>123.72243551398765</v>
      </c>
      <c r="K8" s="38">
        <f t="shared" si="1"/>
        <v>4.9048755187969997</v>
      </c>
      <c r="L8" s="38">
        <v>0.54400000000000004</v>
      </c>
      <c r="M8" s="38">
        <v>0.61399999999999999</v>
      </c>
      <c r="N8" s="38">
        <f t="shared" si="2"/>
        <v>2.332750503552</v>
      </c>
      <c r="O8" s="38">
        <f t="shared" si="3"/>
        <v>0.10438</v>
      </c>
      <c r="P8" s="38">
        <f t="shared" si="4"/>
        <v>67.305004919609289</v>
      </c>
      <c r="Q8" s="38">
        <f t="shared" si="5"/>
        <v>3.011593568541358</v>
      </c>
      <c r="R8" s="38">
        <v>28.852208934099998</v>
      </c>
      <c r="S8" s="38">
        <v>1.0920000000000001</v>
      </c>
      <c r="T8" s="38">
        <v>0.06</v>
      </c>
      <c r="U8" s="38">
        <f t="shared" si="6"/>
        <v>31.5066121560372</v>
      </c>
      <c r="V8" s="38">
        <f t="shared" si="7"/>
        <v>1.7311325360459999</v>
      </c>
      <c r="W8" s="38">
        <f t="shared" si="8"/>
        <v>0.25465560894551875</v>
      </c>
      <c r="X8" s="38">
        <f t="shared" si="9"/>
        <v>0.35294117647058826</v>
      </c>
    </row>
    <row r="9" spans="1:24" x14ac:dyDescent="0.25">
      <c r="A9" s="37">
        <v>48</v>
      </c>
      <c r="B9" s="37">
        <v>12</v>
      </c>
      <c r="C9" s="38">
        <v>7.7543466314799998</v>
      </c>
      <c r="D9" s="37">
        <v>362</v>
      </c>
      <c r="E9" s="37">
        <v>48</v>
      </c>
      <c r="F9" s="37">
        <v>12</v>
      </c>
      <c r="G9" s="37" t="s">
        <v>120</v>
      </c>
      <c r="H9" s="38">
        <v>1.3065715760000001</v>
      </c>
      <c r="I9" s="38">
        <v>4.9000000000000002E-2</v>
      </c>
      <c r="J9" s="38">
        <f t="shared" si="0"/>
        <v>10.131608899143115</v>
      </c>
      <c r="K9" s="38">
        <f t="shared" si="1"/>
        <v>0.37996298494252001</v>
      </c>
      <c r="L9" s="38">
        <v>0.54700000000000004</v>
      </c>
      <c r="M9" s="38">
        <v>0.61499999999999999</v>
      </c>
      <c r="N9" s="38">
        <f t="shared" si="2"/>
        <v>0.71469465207200011</v>
      </c>
      <c r="O9" s="38">
        <f t="shared" si="3"/>
        <v>3.0135000000000002E-2</v>
      </c>
      <c r="P9" s="38">
        <f t="shared" si="4"/>
        <v>5.5419900678312848</v>
      </c>
      <c r="Q9" s="38">
        <f t="shared" si="5"/>
        <v>0.2336772357396498</v>
      </c>
      <c r="R9" s="38">
        <v>7.7543466314799998</v>
      </c>
      <c r="S9" s="38">
        <v>0.32800000000000001</v>
      </c>
      <c r="T9" s="38">
        <v>1.7000000000000001E-2</v>
      </c>
      <c r="U9" s="38">
        <f t="shared" si="6"/>
        <v>2.5434256951254399</v>
      </c>
      <c r="V9" s="38">
        <f t="shared" si="7"/>
        <v>0.13182389273516001</v>
      </c>
      <c r="W9" s="38">
        <f t="shared" si="8"/>
        <v>0.25103867711874972</v>
      </c>
      <c r="X9" s="38">
        <f t="shared" si="9"/>
        <v>0.34693877551020413</v>
      </c>
    </row>
    <row r="10" spans="1:24" x14ac:dyDescent="0.25">
      <c r="A10" s="37">
        <v>48</v>
      </c>
      <c r="B10" s="37">
        <v>13</v>
      </c>
      <c r="C10" s="38">
        <v>51.792760170699999</v>
      </c>
      <c r="D10" s="37">
        <v>363</v>
      </c>
      <c r="E10" s="37">
        <v>48</v>
      </c>
      <c r="F10" s="37">
        <v>13</v>
      </c>
      <c r="G10" s="37" t="s">
        <v>121</v>
      </c>
      <c r="H10" s="38">
        <v>1.309203959</v>
      </c>
      <c r="I10" s="38">
        <v>4.9000000000000002E-2</v>
      </c>
      <c r="J10" s="38">
        <f t="shared" si="0"/>
        <v>67.807286663017948</v>
      </c>
      <c r="K10" s="38">
        <f t="shared" si="1"/>
        <v>2.5378452483643001</v>
      </c>
      <c r="L10" s="38">
        <v>0.54800000000000004</v>
      </c>
      <c r="M10" s="38">
        <v>0.61499999999999999</v>
      </c>
      <c r="N10" s="38">
        <f t="shared" si="2"/>
        <v>0.71744376953200006</v>
      </c>
      <c r="O10" s="38">
        <f t="shared" si="3"/>
        <v>3.0135000000000002E-2</v>
      </c>
      <c r="P10" s="38">
        <f t="shared" si="4"/>
        <v>37.158393091333842</v>
      </c>
      <c r="Q10" s="38">
        <f t="shared" si="5"/>
        <v>1.5607748277440445</v>
      </c>
      <c r="R10" s="38">
        <v>51.792760170699999</v>
      </c>
      <c r="S10" s="38">
        <v>0.32900000000000001</v>
      </c>
      <c r="T10" s="38">
        <v>1.7000000000000001E-2</v>
      </c>
      <c r="U10" s="38">
        <f t="shared" si="6"/>
        <v>17.0398180961603</v>
      </c>
      <c r="V10" s="38">
        <f t="shared" si="7"/>
        <v>0.88047692290190005</v>
      </c>
      <c r="W10" s="38">
        <f t="shared" si="8"/>
        <v>0.25129774298215368</v>
      </c>
      <c r="X10" s="38">
        <f t="shared" si="9"/>
        <v>0.34693877551020408</v>
      </c>
    </row>
    <row r="11" spans="1:24" x14ac:dyDescent="0.25">
      <c r="U11" s="38">
        <f>ROUND(SUM(U3:U10),1)</f>
        <v>2990.4</v>
      </c>
      <c r="V11" s="38">
        <f>ROUND(SUM(V3:V10),1)</f>
        <v>253.8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H1" workbookViewId="0">
      <selection sqref="A1:XFD1048576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5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7.85546875" style="38" bestFit="1" customWidth="1"/>
    <col min="11" max="11" width="16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7.85546875" style="38" bestFit="1" customWidth="1"/>
    <col min="17" max="18" width="16.7109375" style="38" bestFit="1" customWidth="1"/>
    <col min="19" max="19" width="14.7109375" style="38" bestFit="1" customWidth="1"/>
    <col min="20" max="20" width="13.7109375" style="38" bestFit="1" customWidth="1"/>
    <col min="21" max="21" width="17.85546875" style="38" bestFit="1" customWidth="1"/>
    <col min="22" max="22" width="16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37</v>
      </c>
      <c r="B3" s="37">
        <v>2</v>
      </c>
      <c r="C3" s="38">
        <v>63.376669487900003</v>
      </c>
      <c r="D3" s="37">
        <v>239</v>
      </c>
      <c r="E3" s="37">
        <v>37</v>
      </c>
      <c r="F3" s="37">
        <v>2</v>
      </c>
      <c r="G3" s="37" t="s">
        <v>115</v>
      </c>
      <c r="H3" s="38">
        <v>9.6056094779999999</v>
      </c>
      <c r="I3" s="38">
        <v>0.89600000000000002</v>
      </c>
      <c r="J3" s="38">
        <f>C3*H3</f>
        <v>608.77153711704568</v>
      </c>
      <c r="K3" s="38">
        <f>C3*I3</f>
        <v>56.785495861158402</v>
      </c>
      <c r="L3" s="38">
        <v>0.81</v>
      </c>
      <c r="M3" s="38">
        <v>0.77800000000000002</v>
      </c>
      <c r="N3" s="38">
        <f>H3*L3</f>
        <v>7.7805436771800007</v>
      </c>
      <c r="O3" s="38">
        <f>I3*M3</f>
        <v>0.69708800000000004</v>
      </c>
      <c r="P3" s="38">
        <f>C3*N3</f>
        <v>493.10494506480705</v>
      </c>
      <c r="Q3" s="38">
        <f>C3*O3</f>
        <v>44.179115779981238</v>
      </c>
      <c r="R3" s="38">
        <v>63.376669487900003</v>
      </c>
      <c r="S3" s="38">
        <v>7.782</v>
      </c>
      <c r="T3" s="38">
        <v>0.69699999999999995</v>
      </c>
      <c r="U3" s="38">
        <f>R3*S3</f>
        <v>493.19724195483781</v>
      </c>
      <c r="V3" s="38">
        <f>R3*T3</f>
        <v>44.1735386330663</v>
      </c>
      <c r="W3" s="38">
        <f>U3/J3</f>
        <v>0.81015161170390437</v>
      </c>
      <c r="X3" s="38">
        <f>V3/K3</f>
        <v>0.7779017857142857</v>
      </c>
    </row>
    <row r="4" spans="1:24" x14ac:dyDescent="0.25">
      <c r="A4" s="37">
        <v>37</v>
      </c>
      <c r="B4" s="37">
        <v>9</v>
      </c>
      <c r="C4" s="38">
        <v>18.767343008000001</v>
      </c>
      <c r="D4" s="37">
        <v>242</v>
      </c>
      <c r="E4" s="37">
        <v>37</v>
      </c>
      <c r="F4" s="37">
        <v>9</v>
      </c>
      <c r="G4" s="37" t="s">
        <v>138</v>
      </c>
      <c r="H4" s="38">
        <v>6.3021983800000001</v>
      </c>
      <c r="I4" s="38">
        <v>0.58099999999999996</v>
      </c>
      <c r="J4" s="38">
        <f t="shared" ref="J4:J32" si="0">C4*H4</f>
        <v>118.27551870192194</v>
      </c>
      <c r="K4" s="38">
        <f t="shared" ref="K4:K32" si="1">C4*I4</f>
        <v>10.903826287648</v>
      </c>
      <c r="L4" s="38">
        <v>0.83199999999999996</v>
      </c>
      <c r="M4" s="38">
        <v>0.80800000000000005</v>
      </c>
      <c r="N4" s="38">
        <f t="shared" ref="N4:O32" si="2">H4*L4</f>
        <v>5.2434290521599998</v>
      </c>
      <c r="O4" s="38">
        <f t="shared" si="2"/>
        <v>0.46944799999999998</v>
      </c>
      <c r="P4" s="38">
        <f t="shared" ref="P4:P32" si="3">C4*N4</f>
        <v>98.405231559999038</v>
      </c>
      <c r="Q4" s="38">
        <f t="shared" ref="Q4:Q32" si="4">C4*O4</f>
        <v>8.8102916404195835</v>
      </c>
      <c r="R4" s="38">
        <v>18.767343008000001</v>
      </c>
      <c r="S4" s="38">
        <v>5.2430000000000003</v>
      </c>
      <c r="T4" s="38">
        <v>0.47</v>
      </c>
      <c r="U4" s="38">
        <f t="shared" ref="U4:U32" si="5">R4*S4</f>
        <v>98.397179390944018</v>
      </c>
      <c r="V4" s="38">
        <f t="shared" ref="V4:V32" si="6">R4*T4</f>
        <v>8.8206512137599997</v>
      </c>
      <c r="W4" s="38">
        <f t="shared" ref="W4:X32" si="7">U4/J4</f>
        <v>0.83193192023891838</v>
      </c>
      <c r="X4" s="38">
        <f t="shared" si="7"/>
        <v>0.80895008605851981</v>
      </c>
    </row>
    <row r="5" spans="1:24" x14ac:dyDescent="0.25">
      <c r="A5" s="37">
        <v>37</v>
      </c>
      <c r="B5" s="37">
        <v>11</v>
      </c>
      <c r="C5" s="38">
        <v>0.90333362965999997</v>
      </c>
      <c r="D5" s="37">
        <v>244</v>
      </c>
      <c r="E5" s="37">
        <v>37</v>
      </c>
      <c r="F5" s="37">
        <v>11</v>
      </c>
      <c r="G5" s="37" t="s">
        <v>119</v>
      </c>
      <c r="H5" s="38">
        <v>1.9386882860000001</v>
      </c>
      <c r="I5" s="38">
        <v>0.151</v>
      </c>
      <c r="J5" s="38">
        <f t="shared" si="0"/>
        <v>1.7512823261717041</v>
      </c>
      <c r="K5" s="38">
        <f t="shared" si="1"/>
        <v>0.13640337807865999</v>
      </c>
      <c r="L5" s="38">
        <v>0.83799999999999997</v>
      </c>
      <c r="M5" s="38">
        <v>0.81599999999999995</v>
      </c>
      <c r="N5" s="38">
        <f t="shared" si="2"/>
        <v>1.624620783668</v>
      </c>
      <c r="O5" s="38">
        <f t="shared" si="2"/>
        <v>0.12321599999999999</v>
      </c>
      <c r="P5" s="38">
        <f t="shared" si="3"/>
        <v>1.4675745893318881</v>
      </c>
      <c r="Q5" s="38">
        <f t="shared" si="4"/>
        <v>0.11130515651218655</v>
      </c>
      <c r="R5" s="38">
        <v>0.90333362965999997</v>
      </c>
      <c r="S5" s="38">
        <v>1.6259999999999999</v>
      </c>
      <c r="T5" s="38">
        <v>0.123</v>
      </c>
      <c r="U5" s="38">
        <f t="shared" si="5"/>
        <v>1.46882048182716</v>
      </c>
      <c r="V5" s="38">
        <f t="shared" si="6"/>
        <v>0.11111003644817999</v>
      </c>
      <c r="W5" s="38">
        <f t="shared" si="7"/>
        <v>0.83871141727216281</v>
      </c>
      <c r="X5" s="38">
        <f t="shared" si="7"/>
        <v>0.814569536423841</v>
      </c>
    </row>
    <row r="6" spans="1:24" x14ac:dyDescent="0.25">
      <c r="A6" s="37">
        <v>37</v>
      </c>
      <c r="B6" s="37">
        <v>12</v>
      </c>
      <c r="C6" s="38">
        <v>21.3011112911</v>
      </c>
      <c r="D6" s="37">
        <v>245</v>
      </c>
      <c r="E6" s="37">
        <v>37</v>
      </c>
      <c r="F6" s="37">
        <v>12</v>
      </c>
      <c r="G6" s="37" t="s">
        <v>120</v>
      </c>
      <c r="H6" s="38">
        <v>0.56819865000000003</v>
      </c>
      <c r="I6" s="38">
        <v>3.7999999999999999E-2</v>
      </c>
      <c r="J6" s="38">
        <f t="shared" si="0"/>
        <v>12.103262679102777</v>
      </c>
      <c r="K6" s="38">
        <f t="shared" si="1"/>
        <v>0.80944222906179997</v>
      </c>
      <c r="L6" s="38">
        <v>0.82299999999999995</v>
      </c>
      <c r="M6" s="38">
        <v>0.79200000000000004</v>
      </c>
      <c r="N6" s="38">
        <f t="shared" si="2"/>
        <v>0.46762748895</v>
      </c>
      <c r="O6" s="38">
        <f t="shared" si="2"/>
        <v>3.0096000000000001E-2</v>
      </c>
      <c r="P6" s="38">
        <f t="shared" si="3"/>
        <v>9.9609851849015847</v>
      </c>
      <c r="Q6" s="38">
        <f t="shared" si="4"/>
        <v>0.64107824541694558</v>
      </c>
      <c r="R6" s="38">
        <v>21.3011112911</v>
      </c>
      <c r="S6" s="38">
        <v>0.46800000000000003</v>
      </c>
      <c r="T6" s="38">
        <v>0.03</v>
      </c>
      <c r="U6" s="38">
        <f t="shared" si="5"/>
        <v>9.9689200842348011</v>
      </c>
      <c r="V6" s="38">
        <f t="shared" si="6"/>
        <v>0.63903333873299994</v>
      </c>
      <c r="W6" s="38">
        <f t="shared" si="7"/>
        <v>0.82365560002650495</v>
      </c>
      <c r="X6" s="38">
        <f t="shared" si="7"/>
        <v>0.78947368421052633</v>
      </c>
    </row>
    <row r="7" spans="1:24" x14ac:dyDescent="0.25">
      <c r="A7" s="37">
        <v>38</v>
      </c>
      <c r="B7" s="37">
        <v>1</v>
      </c>
      <c r="C7" s="38">
        <v>40.908173645300003</v>
      </c>
      <c r="D7" s="37">
        <v>247</v>
      </c>
      <c r="E7" s="37">
        <v>38</v>
      </c>
      <c r="F7" s="37">
        <v>1</v>
      </c>
      <c r="G7" s="37" t="s">
        <v>114</v>
      </c>
      <c r="H7" s="38">
        <v>4.4645874900000004</v>
      </c>
      <c r="I7" s="38">
        <v>0.39400000000000002</v>
      </c>
      <c r="J7" s="38">
        <f t="shared" si="0"/>
        <v>182.6381202955541</v>
      </c>
      <c r="K7" s="38">
        <f t="shared" si="1"/>
        <v>16.1178204162482</v>
      </c>
      <c r="L7" s="38">
        <v>0.753</v>
      </c>
      <c r="M7" s="38">
        <v>0.73299999999999998</v>
      </c>
      <c r="N7" s="38">
        <f t="shared" si="2"/>
        <v>3.3618343799700003</v>
      </c>
      <c r="O7" s="38">
        <f t="shared" si="2"/>
        <v>0.288802</v>
      </c>
      <c r="P7" s="38">
        <f t="shared" si="3"/>
        <v>137.52650458255223</v>
      </c>
      <c r="Q7" s="38">
        <f t="shared" si="4"/>
        <v>11.814362365109933</v>
      </c>
      <c r="R7" s="38">
        <v>40.908173645300003</v>
      </c>
      <c r="S7" s="38">
        <v>3.3620000000000001</v>
      </c>
      <c r="T7" s="38">
        <v>0.28899999999999998</v>
      </c>
      <c r="U7" s="38">
        <f t="shared" si="5"/>
        <v>137.53327979549863</v>
      </c>
      <c r="V7" s="38">
        <f t="shared" si="6"/>
        <v>11.8224621834917</v>
      </c>
      <c r="W7" s="38">
        <f t="shared" si="7"/>
        <v>0.75303709637908789</v>
      </c>
      <c r="X7" s="38">
        <f t="shared" si="7"/>
        <v>0.73350253807106591</v>
      </c>
    </row>
    <row r="8" spans="1:24" x14ac:dyDescent="0.25">
      <c r="A8" s="37">
        <v>38</v>
      </c>
      <c r="B8" s="37">
        <v>2</v>
      </c>
      <c r="C8" s="38">
        <v>574.71460175300001</v>
      </c>
      <c r="D8" s="37">
        <v>248</v>
      </c>
      <c r="E8" s="37">
        <v>38</v>
      </c>
      <c r="F8" s="37">
        <v>2</v>
      </c>
      <c r="G8" s="37" t="s">
        <v>115</v>
      </c>
      <c r="H8" s="38">
        <v>8.5661678349999999</v>
      </c>
      <c r="I8" s="38">
        <v>0.78100000000000003</v>
      </c>
      <c r="J8" s="38">
        <f t="shared" si="0"/>
        <v>4923.1017358413828</v>
      </c>
      <c r="K8" s="38">
        <f t="shared" si="1"/>
        <v>448.85210396909304</v>
      </c>
      <c r="L8" s="38">
        <v>0.752</v>
      </c>
      <c r="M8" s="38">
        <v>0.73099999999999998</v>
      </c>
      <c r="N8" s="38">
        <f t="shared" si="2"/>
        <v>6.4417582119199999</v>
      </c>
      <c r="O8" s="38">
        <f t="shared" si="2"/>
        <v>0.57091100000000006</v>
      </c>
      <c r="P8" s="38">
        <f t="shared" si="3"/>
        <v>3702.1725053527202</v>
      </c>
      <c r="Q8" s="38">
        <f t="shared" si="4"/>
        <v>328.11088800140703</v>
      </c>
      <c r="R8" s="38">
        <v>574.71460175300001</v>
      </c>
      <c r="S8" s="38">
        <v>6.4390000000000001</v>
      </c>
      <c r="T8" s="38">
        <v>0.57099999999999995</v>
      </c>
      <c r="U8" s="38">
        <f t="shared" si="5"/>
        <v>3700.5873206875672</v>
      </c>
      <c r="V8" s="38">
        <f t="shared" si="6"/>
        <v>328.162037600963</v>
      </c>
      <c r="W8" s="38">
        <f t="shared" si="7"/>
        <v>0.75167801098774534</v>
      </c>
      <c r="X8" s="38">
        <f t="shared" si="7"/>
        <v>0.73111395646606914</v>
      </c>
    </row>
    <row r="9" spans="1:24" x14ac:dyDescent="0.25">
      <c r="A9" s="37">
        <v>38</v>
      </c>
      <c r="B9" s="37">
        <v>3</v>
      </c>
      <c r="C9" s="38">
        <v>25.300147325000001</v>
      </c>
      <c r="D9" s="37">
        <v>249</v>
      </c>
      <c r="E9" s="37">
        <v>38</v>
      </c>
      <c r="F9" s="37">
        <v>3</v>
      </c>
      <c r="G9" s="37" t="s">
        <v>116</v>
      </c>
      <c r="H9" s="38">
        <v>18.600282499999999</v>
      </c>
      <c r="I9" s="38">
        <v>2.1339999999999999</v>
      </c>
      <c r="J9" s="38">
        <f t="shared" si="0"/>
        <v>470.5898875366193</v>
      </c>
      <c r="K9" s="38">
        <f t="shared" si="1"/>
        <v>53.990514391550001</v>
      </c>
      <c r="L9" s="38">
        <v>0.751</v>
      </c>
      <c r="M9" s="38">
        <v>0.73499999999999999</v>
      </c>
      <c r="N9" s="38">
        <f t="shared" si="2"/>
        <v>13.968812157499999</v>
      </c>
      <c r="O9" s="38">
        <f t="shared" si="2"/>
        <v>1.5684899999999999</v>
      </c>
      <c r="P9" s="38">
        <f t="shared" si="3"/>
        <v>353.41300554000111</v>
      </c>
      <c r="Q9" s="38">
        <f t="shared" si="4"/>
        <v>39.683028077789253</v>
      </c>
      <c r="R9" s="38">
        <v>25.300147325000001</v>
      </c>
      <c r="S9" s="38">
        <v>13.977</v>
      </c>
      <c r="T9" s="38">
        <v>1.5680000000000001</v>
      </c>
      <c r="U9" s="38">
        <f t="shared" si="5"/>
        <v>353.62015916152501</v>
      </c>
      <c r="V9" s="38">
        <f t="shared" si="6"/>
        <v>39.670631005600001</v>
      </c>
      <c r="W9" s="38">
        <f t="shared" si="7"/>
        <v>0.75144019990018973</v>
      </c>
      <c r="X9" s="38">
        <f t="shared" si="7"/>
        <v>0.73477038425492036</v>
      </c>
    </row>
    <row r="10" spans="1:24" x14ac:dyDescent="0.25">
      <c r="A10" s="37">
        <v>38</v>
      </c>
      <c r="B10" s="37">
        <v>4</v>
      </c>
      <c r="C10" s="38">
        <v>167.503959243</v>
      </c>
      <c r="D10" s="37">
        <v>250</v>
      </c>
      <c r="E10" s="37">
        <v>38</v>
      </c>
      <c r="F10" s="37">
        <v>4</v>
      </c>
      <c r="G10" s="37" t="s">
        <v>117</v>
      </c>
      <c r="H10" s="38">
        <v>13.033179649999999</v>
      </c>
      <c r="I10" s="38">
        <v>1.643</v>
      </c>
      <c r="J10" s="38">
        <f t="shared" si="0"/>
        <v>2183.1091929002969</v>
      </c>
      <c r="K10" s="38">
        <f t="shared" si="1"/>
        <v>275.20900503624898</v>
      </c>
      <c r="L10" s="38">
        <v>0.746</v>
      </c>
      <c r="M10" s="38">
        <v>0.72799999999999998</v>
      </c>
      <c r="N10" s="38">
        <f t="shared" si="2"/>
        <v>9.7227520188999996</v>
      </c>
      <c r="O10" s="38">
        <f t="shared" si="2"/>
        <v>1.1961040000000001</v>
      </c>
      <c r="P10" s="38">
        <f t="shared" si="3"/>
        <v>1628.5994579036214</v>
      </c>
      <c r="Q10" s="38">
        <f t="shared" si="4"/>
        <v>200.35215566638928</v>
      </c>
      <c r="R10" s="38">
        <v>167.503959243</v>
      </c>
      <c r="S10" s="38">
        <v>9.718</v>
      </c>
      <c r="T10" s="38">
        <v>1.196</v>
      </c>
      <c r="U10" s="38">
        <f t="shared" si="5"/>
        <v>1627.803475923474</v>
      </c>
      <c r="V10" s="38">
        <f t="shared" si="6"/>
        <v>200.33473525462799</v>
      </c>
      <c r="W10" s="38">
        <f t="shared" si="7"/>
        <v>0.74563539066999673</v>
      </c>
      <c r="X10" s="38">
        <f t="shared" si="7"/>
        <v>0.72793670115642117</v>
      </c>
    </row>
    <row r="11" spans="1:24" x14ac:dyDescent="0.25">
      <c r="A11" s="37">
        <v>38</v>
      </c>
      <c r="B11" s="37">
        <v>6</v>
      </c>
      <c r="C11" s="38">
        <v>15.623837699099999</v>
      </c>
      <c r="D11" s="37">
        <v>251</v>
      </c>
      <c r="E11" s="37">
        <v>38</v>
      </c>
      <c r="F11" s="37">
        <v>6</v>
      </c>
      <c r="G11" s="37" t="s">
        <v>135</v>
      </c>
      <c r="H11" s="38">
        <v>4.1351024299999999</v>
      </c>
      <c r="I11" s="38">
        <v>0.35099999999999998</v>
      </c>
      <c r="J11" s="38">
        <f t="shared" si="0"/>
        <v>64.606169235474013</v>
      </c>
      <c r="K11" s="38">
        <f t="shared" si="1"/>
        <v>5.4839670323840997</v>
      </c>
      <c r="L11" s="38">
        <v>0.75700000000000001</v>
      </c>
      <c r="M11" s="38">
        <v>0.73899999999999999</v>
      </c>
      <c r="N11" s="38">
        <f t="shared" si="2"/>
        <v>3.13027253951</v>
      </c>
      <c r="O11" s="38">
        <f t="shared" si="2"/>
        <v>0.25938899999999998</v>
      </c>
      <c r="P11" s="38">
        <f t="shared" si="3"/>
        <v>48.906870111253831</v>
      </c>
      <c r="Q11" s="38">
        <f t="shared" si="4"/>
        <v>4.0526516369318495</v>
      </c>
      <c r="R11" s="38">
        <v>15.623837699099999</v>
      </c>
      <c r="S11" s="38">
        <v>3.13</v>
      </c>
      <c r="T11" s="38">
        <v>0.25900000000000001</v>
      </c>
      <c r="U11" s="38">
        <f t="shared" si="5"/>
        <v>48.902611998182998</v>
      </c>
      <c r="V11" s="38">
        <f t="shared" si="6"/>
        <v>4.0465739640668996</v>
      </c>
      <c r="W11" s="38">
        <f t="shared" si="7"/>
        <v>0.75693409123120559</v>
      </c>
      <c r="X11" s="38">
        <f t="shared" si="7"/>
        <v>0.7378917378917379</v>
      </c>
    </row>
    <row r="12" spans="1:24" x14ac:dyDescent="0.25">
      <c r="A12" s="37">
        <v>38</v>
      </c>
      <c r="B12" s="37">
        <v>7</v>
      </c>
      <c r="C12" s="38">
        <v>24.112181989300002</v>
      </c>
      <c r="D12" s="37">
        <v>252</v>
      </c>
      <c r="E12" s="37">
        <v>38</v>
      </c>
      <c r="F12" s="37">
        <v>7</v>
      </c>
      <c r="G12" s="37" t="s">
        <v>137</v>
      </c>
      <c r="H12" s="38">
        <v>7.4269382149999998</v>
      </c>
      <c r="I12" s="38">
        <v>0.67400000000000004</v>
      </c>
      <c r="J12" s="38">
        <f t="shared" si="0"/>
        <v>179.0796858633669</v>
      </c>
      <c r="K12" s="38">
        <f t="shared" si="1"/>
        <v>16.251610660788202</v>
      </c>
      <c r="L12" s="38">
        <v>0.76</v>
      </c>
      <c r="M12" s="38">
        <v>0.74399999999999999</v>
      </c>
      <c r="N12" s="38">
        <f t="shared" si="2"/>
        <v>5.6444730433999997</v>
      </c>
      <c r="O12" s="38">
        <f t="shared" si="2"/>
        <v>0.50145600000000001</v>
      </c>
      <c r="P12" s="38">
        <f t="shared" si="3"/>
        <v>136.10056125615884</v>
      </c>
      <c r="Q12" s="38">
        <f t="shared" si="4"/>
        <v>12.091198331626423</v>
      </c>
      <c r="R12" s="38">
        <v>24.112181989300002</v>
      </c>
      <c r="S12" s="38">
        <v>5.6479999999999997</v>
      </c>
      <c r="T12" s="38">
        <v>0.502</v>
      </c>
      <c r="U12" s="38">
        <f t="shared" si="5"/>
        <v>136.18560387556641</v>
      </c>
      <c r="V12" s="38">
        <f t="shared" si="6"/>
        <v>12.1043153586286</v>
      </c>
      <c r="W12" s="38">
        <f t="shared" si="7"/>
        <v>0.76047488702583754</v>
      </c>
      <c r="X12" s="38">
        <f t="shared" si="7"/>
        <v>0.74480712166172103</v>
      </c>
    </row>
    <row r="13" spans="1:24" x14ac:dyDescent="0.25">
      <c r="A13" s="37">
        <v>38</v>
      </c>
      <c r="B13" s="37">
        <v>8</v>
      </c>
      <c r="C13" s="38">
        <v>47.8468042254</v>
      </c>
      <c r="D13" s="37">
        <v>253</v>
      </c>
      <c r="E13" s="37">
        <v>38</v>
      </c>
      <c r="F13" s="37">
        <v>8</v>
      </c>
      <c r="G13" s="37" t="s">
        <v>136</v>
      </c>
      <c r="H13" s="38">
        <v>8.5892506930000003</v>
      </c>
      <c r="I13" s="38">
        <v>0.81</v>
      </c>
      <c r="J13" s="38">
        <f t="shared" si="0"/>
        <v>410.96819635085228</v>
      </c>
      <c r="K13" s="38">
        <f t="shared" si="1"/>
        <v>38.755911422574002</v>
      </c>
      <c r="L13" s="38">
        <v>0.76600000000000001</v>
      </c>
      <c r="M13" s="38">
        <v>0.751</v>
      </c>
      <c r="N13" s="38">
        <f t="shared" si="2"/>
        <v>6.579366030838</v>
      </c>
      <c r="O13" s="38">
        <f t="shared" si="2"/>
        <v>0.60831000000000002</v>
      </c>
      <c r="P13" s="38">
        <f t="shared" si="3"/>
        <v>314.80163840475285</v>
      </c>
      <c r="Q13" s="38">
        <f t="shared" si="4"/>
        <v>29.105689478353074</v>
      </c>
      <c r="R13" s="38">
        <v>47.8468042254</v>
      </c>
      <c r="S13" s="38">
        <v>6.5789999999999997</v>
      </c>
      <c r="T13" s="38">
        <v>0.60799999999999998</v>
      </c>
      <c r="U13" s="38">
        <f t="shared" si="5"/>
        <v>314.78412499890658</v>
      </c>
      <c r="V13" s="38">
        <f t="shared" si="6"/>
        <v>29.090856969043198</v>
      </c>
      <c r="W13" s="38">
        <f t="shared" si="7"/>
        <v>0.76595738500934674</v>
      </c>
      <c r="X13" s="38">
        <f t="shared" si="7"/>
        <v>0.75061728395061722</v>
      </c>
    </row>
    <row r="14" spans="1:24" x14ac:dyDescent="0.25">
      <c r="A14" s="37">
        <v>38</v>
      </c>
      <c r="B14" s="37">
        <v>9</v>
      </c>
      <c r="C14" s="38">
        <v>42.632718560400001</v>
      </c>
      <c r="D14" s="37">
        <v>254</v>
      </c>
      <c r="E14" s="37">
        <v>38</v>
      </c>
      <c r="F14" s="37">
        <v>9</v>
      </c>
      <c r="G14" s="37" t="s">
        <v>138</v>
      </c>
      <c r="H14" s="38">
        <v>5.338103297</v>
      </c>
      <c r="I14" s="38">
        <v>0.48</v>
      </c>
      <c r="J14" s="38">
        <f t="shared" si="0"/>
        <v>227.57785550734434</v>
      </c>
      <c r="K14" s="38">
        <f t="shared" si="1"/>
        <v>20.463704908992</v>
      </c>
      <c r="L14" s="38">
        <v>0.76600000000000001</v>
      </c>
      <c r="M14" s="38">
        <v>0.75</v>
      </c>
      <c r="N14" s="38">
        <f t="shared" si="2"/>
        <v>4.0889871255020003</v>
      </c>
      <c r="O14" s="38">
        <f t="shared" si="2"/>
        <v>0.36</v>
      </c>
      <c r="P14" s="38">
        <f t="shared" si="3"/>
        <v>174.32463731862578</v>
      </c>
      <c r="Q14" s="38">
        <f t="shared" si="4"/>
        <v>15.347778681744</v>
      </c>
      <c r="R14" s="38">
        <v>42.632718560400001</v>
      </c>
      <c r="S14" s="38">
        <v>4.09</v>
      </c>
      <c r="T14" s="38">
        <v>0.36</v>
      </c>
      <c r="U14" s="38">
        <f t="shared" si="5"/>
        <v>174.367818912036</v>
      </c>
      <c r="V14" s="38">
        <f t="shared" si="6"/>
        <v>15.347778681744</v>
      </c>
      <c r="W14" s="38">
        <f t="shared" si="7"/>
        <v>0.76618974426713871</v>
      </c>
      <c r="X14" s="38">
        <f t="shared" si="7"/>
        <v>0.75</v>
      </c>
    </row>
    <row r="15" spans="1:24" x14ac:dyDescent="0.25">
      <c r="A15" s="37">
        <v>38</v>
      </c>
      <c r="B15" s="37">
        <v>10</v>
      </c>
      <c r="C15" s="38">
        <v>52.369122961000002</v>
      </c>
      <c r="D15" s="37">
        <v>255</v>
      </c>
      <c r="E15" s="37">
        <v>38</v>
      </c>
      <c r="F15" s="37">
        <v>10</v>
      </c>
      <c r="G15" s="37" t="s">
        <v>118</v>
      </c>
      <c r="H15" s="38">
        <v>2.8595624559999999</v>
      </c>
      <c r="I15" s="38">
        <v>0.22600000000000001</v>
      </c>
      <c r="J15" s="38">
        <f t="shared" si="0"/>
        <v>149.75277787292316</v>
      </c>
      <c r="K15" s="38">
        <f t="shared" si="1"/>
        <v>11.835421789186</v>
      </c>
      <c r="L15" s="38">
        <v>0.76300000000000001</v>
      </c>
      <c r="M15" s="38">
        <v>0.746</v>
      </c>
      <c r="N15" s="38">
        <f t="shared" si="2"/>
        <v>2.1818461539279999</v>
      </c>
      <c r="O15" s="38">
        <f t="shared" si="2"/>
        <v>0.168596</v>
      </c>
      <c r="P15" s="38">
        <f t="shared" si="3"/>
        <v>114.26136951704036</v>
      </c>
      <c r="Q15" s="38">
        <f t="shared" si="4"/>
        <v>8.8292246547327569</v>
      </c>
      <c r="R15" s="38">
        <v>52.369122961000002</v>
      </c>
      <c r="S15" s="38">
        <v>2.1819999999999999</v>
      </c>
      <c r="T15" s="38">
        <v>0.16800000000000001</v>
      </c>
      <c r="U15" s="38">
        <f t="shared" si="5"/>
        <v>114.269426300902</v>
      </c>
      <c r="V15" s="38">
        <f t="shared" si="6"/>
        <v>8.7980126574480018</v>
      </c>
      <c r="W15" s="38">
        <f t="shared" si="7"/>
        <v>0.76305380056367611</v>
      </c>
      <c r="X15" s="38">
        <f t="shared" si="7"/>
        <v>0.74336283185840724</v>
      </c>
    </row>
    <row r="16" spans="1:24" x14ac:dyDescent="0.25">
      <c r="A16" s="37">
        <v>38</v>
      </c>
      <c r="B16" s="37">
        <v>11</v>
      </c>
      <c r="C16" s="38">
        <v>156.73984222999999</v>
      </c>
      <c r="D16" s="37">
        <v>256</v>
      </c>
      <c r="E16" s="37">
        <v>38</v>
      </c>
      <c r="F16" s="37">
        <v>11</v>
      </c>
      <c r="G16" s="37" t="s">
        <v>119</v>
      </c>
      <c r="H16" s="38">
        <v>1.6255938160000001</v>
      </c>
      <c r="I16" s="38">
        <v>0.124</v>
      </c>
      <c r="J16" s="38">
        <f t="shared" si="0"/>
        <v>254.79531824990366</v>
      </c>
      <c r="K16" s="38">
        <f t="shared" si="1"/>
        <v>19.43574043652</v>
      </c>
      <c r="L16" s="38">
        <v>0.77200000000000002</v>
      </c>
      <c r="M16" s="38">
        <v>0.75900000000000001</v>
      </c>
      <c r="N16" s="38">
        <f t="shared" si="2"/>
        <v>1.2549584259520001</v>
      </c>
      <c r="O16" s="38">
        <f t="shared" si="2"/>
        <v>9.4116000000000005E-2</v>
      </c>
      <c r="P16" s="38">
        <f t="shared" si="3"/>
        <v>196.70198568892562</v>
      </c>
      <c r="Q16" s="38">
        <f t="shared" si="4"/>
        <v>14.75172699131868</v>
      </c>
      <c r="R16" s="38">
        <v>156.73984222999999</v>
      </c>
      <c r="S16" s="38">
        <v>1.2549999999999999</v>
      </c>
      <c r="T16" s="38">
        <v>9.4E-2</v>
      </c>
      <c r="U16" s="38">
        <f t="shared" si="5"/>
        <v>196.70850199864998</v>
      </c>
      <c r="V16" s="38">
        <f t="shared" si="6"/>
        <v>14.733545169619999</v>
      </c>
      <c r="W16" s="38">
        <f t="shared" si="7"/>
        <v>0.77202557468390354</v>
      </c>
      <c r="X16" s="38">
        <f t="shared" si="7"/>
        <v>0.75806451612903225</v>
      </c>
    </row>
    <row r="17" spans="1:24" x14ac:dyDescent="0.25">
      <c r="A17" s="37">
        <v>38</v>
      </c>
      <c r="B17" s="37">
        <v>12</v>
      </c>
      <c r="C17" s="38">
        <v>14.6985560605</v>
      </c>
      <c r="D17" s="37">
        <v>257</v>
      </c>
      <c r="E17" s="37">
        <v>38</v>
      </c>
      <c r="F17" s="37">
        <v>12</v>
      </c>
      <c r="G17" s="37" t="s">
        <v>120</v>
      </c>
      <c r="H17" s="38">
        <v>0.404898657</v>
      </c>
      <c r="I17" s="38">
        <v>2.5000000000000001E-2</v>
      </c>
      <c r="J17" s="38">
        <f t="shared" si="0"/>
        <v>5.9514256087356605</v>
      </c>
      <c r="K17" s="38">
        <f t="shared" si="1"/>
        <v>0.36746390151250002</v>
      </c>
      <c r="L17" s="38">
        <v>0.76600000000000001</v>
      </c>
      <c r="M17" s="38">
        <v>0.74399999999999999</v>
      </c>
      <c r="N17" s="38">
        <f t="shared" si="2"/>
        <v>0.31015237126200002</v>
      </c>
      <c r="O17" s="38">
        <f t="shared" si="2"/>
        <v>1.8600000000000002E-2</v>
      </c>
      <c r="P17" s="38">
        <f t="shared" si="3"/>
        <v>4.5587920162915161</v>
      </c>
      <c r="Q17" s="38">
        <f t="shared" si="4"/>
        <v>0.27339314272530002</v>
      </c>
      <c r="R17" s="38">
        <v>14.6985560605</v>
      </c>
      <c r="S17" s="38">
        <v>0.31</v>
      </c>
      <c r="T17" s="38">
        <v>1.9E-2</v>
      </c>
      <c r="U17" s="38">
        <f t="shared" si="5"/>
        <v>4.5565523787549997</v>
      </c>
      <c r="V17" s="38">
        <f t="shared" si="6"/>
        <v>0.2792725651495</v>
      </c>
      <c r="W17" s="38">
        <f t="shared" si="7"/>
        <v>0.76562368049543816</v>
      </c>
      <c r="X17" s="38">
        <f t="shared" si="7"/>
        <v>0.7599999999999999</v>
      </c>
    </row>
    <row r="18" spans="1:24" x14ac:dyDescent="0.25">
      <c r="A18" s="37">
        <v>38</v>
      </c>
      <c r="B18" s="37">
        <v>13</v>
      </c>
      <c r="C18" s="38">
        <v>326.11297975000002</v>
      </c>
      <c r="D18" s="37">
        <v>258</v>
      </c>
      <c r="E18" s="37">
        <v>38</v>
      </c>
      <c r="F18" s="37">
        <v>13</v>
      </c>
      <c r="G18" s="37" t="s">
        <v>121</v>
      </c>
      <c r="H18" s="38">
        <v>6.7199405829999996</v>
      </c>
      <c r="I18" s="38">
        <v>0.66600000000000004</v>
      </c>
      <c r="J18" s="38">
        <f t="shared" si="0"/>
        <v>2191.4598472650823</v>
      </c>
      <c r="K18" s="38">
        <f t="shared" si="1"/>
        <v>217.19124451350004</v>
      </c>
      <c r="L18" s="38">
        <v>0.75900000000000001</v>
      </c>
      <c r="M18" s="38">
        <v>0.75</v>
      </c>
      <c r="N18" s="38">
        <f t="shared" si="2"/>
        <v>5.1004349024969997</v>
      </c>
      <c r="O18" s="38">
        <f t="shared" si="2"/>
        <v>0.49950000000000006</v>
      </c>
      <c r="P18" s="38">
        <f t="shared" si="3"/>
        <v>1663.3180240741974</v>
      </c>
      <c r="Q18" s="38">
        <f t="shared" si="4"/>
        <v>162.89343338512504</v>
      </c>
      <c r="R18" s="38">
        <v>326.11297975000002</v>
      </c>
      <c r="S18" s="38">
        <v>5.1040000000000001</v>
      </c>
      <c r="T18" s="38">
        <v>0.5</v>
      </c>
      <c r="U18" s="38">
        <f t="shared" si="5"/>
        <v>1664.4806486440002</v>
      </c>
      <c r="V18" s="38">
        <f t="shared" si="6"/>
        <v>163.05648987500001</v>
      </c>
      <c r="W18" s="38">
        <f t="shared" si="7"/>
        <v>0.75953052515256148</v>
      </c>
      <c r="X18" s="38">
        <f t="shared" si="7"/>
        <v>0.75075075075075071</v>
      </c>
    </row>
    <row r="19" spans="1:24" x14ac:dyDescent="0.25">
      <c r="A19" s="37">
        <v>39</v>
      </c>
      <c r="B19" s="37">
        <v>1</v>
      </c>
      <c r="C19" s="38">
        <v>1.5516803981</v>
      </c>
      <c r="D19" s="37">
        <v>259</v>
      </c>
      <c r="E19" s="37">
        <v>39</v>
      </c>
      <c r="F19" s="37">
        <v>1</v>
      </c>
      <c r="G19" s="37" t="s">
        <v>114</v>
      </c>
      <c r="H19" s="38">
        <v>2.8996459090000002</v>
      </c>
      <c r="I19" s="38">
        <v>0.25900000000000001</v>
      </c>
      <c r="J19" s="38">
        <f t="shared" si="0"/>
        <v>4.4993237184261563</v>
      </c>
      <c r="K19" s="38">
        <f t="shared" si="1"/>
        <v>0.40188522310790004</v>
      </c>
      <c r="L19" s="38">
        <v>1.075</v>
      </c>
      <c r="M19" s="38">
        <v>1.0820000000000001</v>
      </c>
      <c r="N19" s="38">
        <f t="shared" si="2"/>
        <v>3.117119352175</v>
      </c>
      <c r="O19" s="38">
        <f t="shared" si="2"/>
        <v>0.28023800000000004</v>
      </c>
      <c r="P19" s="38">
        <f t="shared" si="3"/>
        <v>4.8367729973081186</v>
      </c>
      <c r="Q19" s="38">
        <f t="shared" si="4"/>
        <v>0.43483981140274786</v>
      </c>
      <c r="R19" s="38">
        <v>1.5516803981</v>
      </c>
      <c r="S19" s="38">
        <v>2.887</v>
      </c>
      <c r="T19" s="38">
        <v>0.254</v>
      </c>
      <c r="U19" s="38">
        <f t="shared" si="5"/>
        <v>4.4797013093147005</v>
      </c>
      <c r="V19" s="38">
        <f t="shared" si="6"/>
        <v>0.39412682111739999</v>
      </c>
      <c r="W19" s="38">
        <f t="shared" si="7"/>
        <v>0.99563880922124015</v>
      </c>
      <c r="X19" s="38">
        <f t="shared" si="7"/>
        <v>0.98069498069498062</v>
      </c>
    </row>
    <row r="20" spans="1:24" x14ac:dyDescent="0.25">
      <c r="A20" s="37">
        <v>39</v>
      </c>
      <c r="B20" s="37">
        <v>2</v>
      </c>
      <c r="C20" s="38">
        <v>0.49794881137000002</v>
      </c>
      <c r="D20" s="37">
        <v>260</v>
      </c>
      <c r="E20" s="37">
        <v>39</v>
      </c>
      <c r="F20" s="37">
        <v>2</v>
      </c>
      <c r="G20" s="37" t="s">
        <v>115</v>
      </c>
      <c r="H20" s="38">
        <v>5.5159242009999998</v>
      </c>
      <c r="I20" s="38">
        <v>0.50700000000000001</v>
      </c>
      <c r="J20" s="38">
        <f t="shared" si="0"/>
        <v>2.7466478994949668</v>
      </c>
      <c r="K20" s="38">
        <f t="shared" si="1"/>
        <v>0.25246004736458999</v>
      </c>
      <c r="L20" s="38">
        <v>1.075</v>
      </c>
      <c r="M20" s="38">
        <v>1.0820000000000001</v>
      </c>
      <c r="N20" s="38">
        <f t="shared" si="2"/>
        <v>5.9296185160749992</v>
      </c>
      <c r="O20" s="38">
        <f t="shared" si="2"/>
        <v>0.54857400000000001</v>
      </c>
      <c r="P20" s="38">
        <f t="shared" si="3"/>
        <v>2.9526464919570894</v>
      </c>
      <c r="Q20" s="38">
        <f t="shared" si="4"/>
        <v>0.2731617712484864</v>
      </c>
      <c r="R20" s="38">
        <v>0.49794881137000002</v>
      </c>
      <c r="S20" s="38">
        <v>5.492</v>
      </c>
      <c r="T20" s="38">
        <v>0.499</v>
      </c>
      <c r="U20" s="38">
        <f t="shared" si="5"/>
        <v>2.7347348720440401</v>
      </c>
      <c r="V20" s="38">
        <f t="shared" si="6"/>
        <v>0.24847645687363001</v>
      </c>
      <c r="W20" s="38">
        <f t="shared" si="7"/>
        <v>0.9956627030886932</v>
      </c>
      <c r="X20" s="38">
        <f t="shared" si="7"/>
        <v>0.98422090729783052</v>
      </c>
    </row>
    <row r="21" spans="1:24" x14ac:dyDescent="0.25">
      <c r="A21" s="37">
        <v>39</v>
      </c>
      <c r="B21" s="37">
        <v>4</v>
      </c>
      <c r="C21" s="38">
        <v>0.64367844481299996</v>
      </c>
      <c r="D21" s="37">
        <v>262</v>
      </c>
      <c r="E21" s="37">
        <v>39</v>
      </c>
      <c r="F21" s="37">
        <v>4</v>
      </c>
      <c r="G21" s="37" t="s">
        <v>117</v>
      </c>
      <c r="H21" s="38">
        <v>9.1209259039999999</v>
      </c>
      <c r="I21" s="38">
        <v>1.105</v>
      </c>
      <c r="J21" s="38">
        <f t="shared" si="0"/>
        <v>5.870943401141326</v>
      </c>
      <c r="K21" s="38">
        <f t="shared" si="1"/>
        <v>0.71126468151836497</v>
      </c>
      <c r="L21" s="38">
        <v>1.075</v>
      </c>
      <c r="M21" s="38">
        <v>1.081</v>
      </c>
      <c r="N21" s="38">
        <f t="shared" si="2"/>
        <v>9.8049953468000002</v>
      </c>
      <c r="O21" s="38">
        <f t="shared" si="2"/>
        <v>1.1945049999999999</v>
      </c>
      <c r="P21" s="38">
        <f t="shared" si="3"/>
        <v>6.3112641562269252</v>
      </c>
      <c r="Q21" s="38">
        <f t="shared" si="4"/>
        <v>0.7688771207213525</v>
      </c>
      <c r="R21" s="38">
        <v>0.64367844481299996</v>
      </c>
      <c r="S21" s="38">
        <v>9.077</v>
      </c>
      <c r="T21" s="38">
        <v>1.0860000000000001</v>
      </c>
      <c r="U21" s="38">
        <f t="shared" si="5"/>
        <v>5.8426692435676006</v>
      </c>
      <c r="V21" s="38">
        <f t="shared" si="6"/>
        <v>0.69903479106691802</v>
      </c>
      <c r="W21" s="38">
        <f t="shared" si="7"/>
        <v>0.99518405209489347</v>
      </c>
      <c r="X21" s="38">
        <f t="shared" si="7"/>
        <v>0.98280542986425345</v>
      </c>
    </row>
    <row r="22" spans="1:24" x14ac:dyDescent="0.25">
      <c r="A22" s="37">
        <v>39</v>
      </c>
      <c r="B22" s="37">
        <v>7</v>
      </c>
      <c r="C22" s="38">
        <v>9.1601619064700004E-2</v>
      </c>
      <c r="D22" s="37">
        <v>264</v>
      </c>
      <c r="E22" s="37">
        <v>39</v>
      </c>
      <c r="F22" s="37">
        <v>7</v>
      </c>
      <c r="G22" s="37" t="s">
        <v>137</v>
      </c>
      <c r="H22" s="38">
        <v>4.1696730579999999</v>
      </c>
      <c r="I22" s="38">
        <v>0.36</v>
      </c>
      <c r="J22" s="38">
        <f t="shared" si="0"/>
        <v>0.38194880308325874</v>
      </c>
      <c r="K22" s="38">
        <f t="shared" si="1"/>
        <v>3.2976582863291998E-2</v>
      </c>
      <c r="L22" s="38">
        <v>1.0740000000000001</v>
      </c>
      <c r="M22" s="38">
        <v>1.083</v>
      </c>
      <c r="N22" s="38">
        <f t="shared" si="2"/>
        <v>4.4782288642920003</v>
      </c>
      <c r="O22" s="38">
        <f t="shared" si="2"/>
        <v>0.38987999999999995</v>
      </c>
      <c r="P22" s="38">
        <f t="shared" si="3"/>
        <v>0.41021301451141995</v>
      </c>
      <c r="Q22" s="38">
        <f t="shared" si="4"/>
        <v>3.5713639240945234E-2</v>
      </c>
      <c r="R22" s="38">
        <v>9.1601619064700004E-2</v>
      </c>
      <c r="S22" s="38">
        <v>4.1470000000000002</v>
      </c>
      <c r="T22" s="38">
        <v>0.35399999999999998</v>
      </c>
      <c r="U22" s="38">
        <f t="shared" si="5"/>
        <v>0.37987191426131095</v>
      </c>
      <c r="V22" s="38">
        <f t="shared" si="6"/>
        <v>3.2426973148903797E-2</v>
      </c>
      <c r="W22" s="38">
        <f t="shared" si="7"/>
        <v>0.99456238950041931</v>
      </c>
      <c r="X22" s="38">
        <f t="shared" si="7"/>
        <v>0.98333333333333328</v>
      </c>
    </row>
    <row r="23" spans="1:24" x14ac:dyDescent="0.25">
      <c r="A23" s="37">
        <v>39</v>
      </c>
      <c r="B23" s="37">
        <v>9</v>
      </c>
      <c r="C23" s="38">
        <v>0.63657574798600003</v>
      </c>
      <c r="D23" s="37">
        <v>266</v>
      </c>
      <c r="E23" s="37">
        <v>39</v>
      </c>
      <c r="F23" s="37">
        <v>9</v>
      </c>
      <c r="G23" s="37" t="s">
        <v>138</v>
      </c>
      <c r="H23" s="38">
        <v>3.2414819829999999</v>
      </c>
      <c r="I23" s="38">
        <v>0.28100000000000003</v>
      </c>
      <c r="J23" s="38">
        <f t="shared" si="0"/>
        <v>2.0634488179113677</v>
      </c>
      <c r="K23" s="38">
        <f t="shared" si="1"/>
        <v>0.17887778518406602</v>
      </c>
      <c r="L23" s="38">
        <v>1.075</v>
      </c>
      <c r="M23" s="38">
        <v>1.083</v>
      </c>
      <c r="N23" s="38">
        <f t="shared" si="2"/>
        <v>3.4845931317249996</v>
      </c>
      <c r="O23" s="38">
        <f t="shared" si="2"/>
        <v>0.30432300000000001</v>
      </c>
      <c r="P23" s="38">
        <f t="shared" si="3"/>
        <v>2.2182074792547199</v>
      </c>
      <c r="Q23" s="38">
        <f t="shared" si="4"/>
        <v>0.1937246413543435</v>
      </c>
      <c r="R23" s="38">
        <v>0.63657574798600003</v>
      </c>
      <c r="S23" s="38">
        <v>3.226</v>
      </c>
      <c r="T23" s="38">
        <v>0.27700000000000002</v>
      </c>
      <c r="U23" s="38">
        <f t="shared" si="5"/>
        <v>2.053593363002836</v>
      </c>
      <c r="V23" s="38">
        <f t="shared" si="6"/>
        <v>0.17633148219212202</v>
      </c>
      <c r="W23" s="38">
        <f t="shared" si="7"/>
        <v>0.99522379483174805</v>
      </c>
      <c r="X23" s="38">
        <f t="shared" si="7"/>
        <v>0.98576512455516019</v>
      </c>
    </row>
    <row r="24" spans="1:24" x14ac:dyDescent="0.25">
      <c r="A24" s="37">
        <v>39</v>
      </c>
      <c r="B24" s="37">
        <v>11</v>
      </c>
      <c r="C24" s="38">
        <v>0.66563064092699997</v>
      </c>
      <c r="D24" s="37">
        <v>268</v>
      </c>
      <c r="E24" s="37">
        <v>39</v>
      </c>
      <c r="F24" s="37">
        <v>11</v>
      </c>
      <c r="G24" s="37" t="s">
        <v>119</v>
      </c>
      <c r="H24" s="38">
        <v>0.99237015900000003</v>
      </c>
      <c r="I24" s="38">
        <v>7.0000000000000007E-2</v>
      </c>
      <c r="J24" s="38">
        <f t="shared" si="0"/>
        <v>0.66055198497199885</v>
      </c>
      <c r="K24" s="38">
        <f t="shared" si="1"/>
        <v>4.6594144864890004E-2</v>
      </c>
      <c r="L24" s="38">
        <v>1.075</v>
      </c>
      <c r="M24" s="38">
        <v>1.083</v>
      </c>
      <c r="N24" s="38">
        <f t="shared" si="2"/>
        <v>1.066797920925</v>
      </c>
      <c r="O24" s="38">
        <f t="shared" si="2"/>
        <v>7.5810000000000002E-2</v>
      </c>
      <c r="P24" s="38">
        <f t="shared" si="3"/>
        <v>0.71009338384489884</v>
      </c>
      <c r="Q24" s="38">
        <f t="shared" si="4"/>
        <v>5.046145888867587E-2</v>
      </c>
      <c r="R24" s="38">
        <v>0.66563064092699997</v>
      </c>
      <c r="S24" s="38">
        <v>0.98799999999999999</v>
      </c>
      <c r="T24" s="38">
        <v>6.9000000000000006E-2</v>
      </c>
      <c r="U24" s="38">
        <f t="shared" si="5"/>
        <v>0.65764307323587601</v>
      </c>
      <c r="V24" s="38">
        <f t="shared" si="6"/>
        <v>4.5928514223963005E-2</v>
      </c>
      <c r="W24" s="38">
        <f t="shared" si="7"/>
        <v>0.9955962410191741</v>
      </c>
      <c r="X24" s="38">
        <f t="shared" si="7"/>
        <v>0.98571428571428577</v>
      </c>
    </row>
    <row r="25" spans="1:24" x14ac:dyDescent="0.25">
      <c r="A25" s="37">
        <v>39</v>
      </c>
      <c r="B25" s="37">
        <v>12</v>
      </c>
      <c r="C25" s="38">
        <v>1.05882866155</v>
      </c>
      <c r="D25" s="37">
        <v>269</v>
      </c>
      <c r="E25" s="37">
        <v>39</v>
      </c>
      <c r="F25" s="37">
        <v>12</v>
      </c>
      <c r="G25" s="37" t="s">
        <v>120</v>
      </c>
      <c r="H25" s="38">
        <v>0.27850785099999997</v>
      </c>
      <c r="I25" s="38">
        <v>1.9E-2</v>
      </c>
      <c r="J25" s="38">
        <f t="shared" si="0"/>
        <v>0.2948920951054968</v>
      </c>
      <c r="K25" s="38">
        <f t="shared" si="1"/>
        <v>2.0117744569450001E-2</v>
      </c>
      <c r="L25" s="38">
        <v>1.081</v>
      </c>
      <c r="M25" s="38">
        <v>1.0840000000000001</v>
      </c>
      <c r="N25" s="38">
        <f t="shared" si="2"/>
        <v>0.30106698693099998</v>
      </c>
      <c r="O25" s="38">
        <f t="shared" si="2"/>
        <v>2.0596E-2</v>
      </c>
      <c r="P25" s="38">
        <f t="shared" si="3"/>
        <v>0.31877835480904204</v>
      </c>
      <c r="Q25" s="38">
        <f t="shared" si="4"/>
        <v>2.1807635113283801E-2</v>
      </c>
      <c r="R25" s="38">
        <v>1.05882866155</v>
      </c>
      <c r="S25" s="38">
        <v>0.27900000000000003</v>
      </c>
      <c r="T25" s="38">
        <v>1.9E-2</v>
      </c>
      <c r="U25" s="38">
        <f t="shared" si="5"/>
        <v>0.29541319657245002</v>
      </c>
      <c r="V25" s="38">
        <f t="shared" si="6"/>
        <v>2.0117744569450001E-2</v>
      </c>
      <c r="W25" s="38">
        <f t="shared" si="7"/>
        <v>1.0017670920163757</v>
      </c>
      <c r="X25" s="38">
        <f t="shared" si="7"/>
        <v>1</v>
      </c>
    </row>
    <row r="26" spans="1:24" x14ac:dyDescent="0.25">
      <c r="A26" s="37">
        <v>39</v>
      </c>
      <c r="B26" s="37">
        <v>13</v>
      </c>
      <c r="C26" s="38">
        <v>46.176005079399999</v>
      </c>
      <c r="D26" s="37">
        <v>270</v>
      </c>
      <c r="E26" s="37">
        <v>39</v>
      </c>
      <c r="F26" s="37">
        <v>13</v>
      </c>
      <c r="G26" s="37" t="s">
        <v>121</v>
      </c>
      <c r="H26" s="38">
        <v>2.414668426</v>
      </c>
      <c r="I26" s="38">
        <v>0.224</v>
      </c>
      <c r="J26" s="38">
        <f t="shared" si="0"/>
        <v>111.4997415040428</v>
      </c>
      <c r="K26" s="38">
        <f t="shared" si="1"/>
        <v>10.3434251377856</v>
      </c>
      <c r="L26" s="38">
        <v>1.0820000000000001</v>
      </c>
      <c r="M26" s="38">
        <v>1.085</v>
      </c>
      <c r="N26" s="38">
        <f t="shared" si="2"/>
        <v>2.612671236932</v>
      </c>
      <c r="O26" s="38">
        <f t="shared" si="2"/>
        <v>0.24304000000000001</v>
      </c>
      <c r="P26" s="38">
        <f t="shared" si="3"/>
        <v>120.6427203073743</v>
      </c>
      <c r="Q26" s="38">
        <f t="shared" si="4"/>
        <v>11.222616274497376</v>
      </c>
      <c r="R26" s="38">
        <v>46.176005079399999</v>
      </c>
      <c r="S26" s="38">
        <v>2.419</v>
      </c>
      <c r="T26" s="38">
        <v>0.221</v>
      </c>
      <c r="U26" s="38">
        <f t="shared" si="5"/>
        <v>111.6997562870686</v>
      </c>
      <c r="V26" s="38">
        <f t="shared" si="6"/>
        <v>10.204897122547401</v>
      </c>
      <c r="W26" s="38">
        <f t="shared" si="7"/>
        <v>1.0017938587150763</v>
      </c>
      <c r="X26" s="38">
        <f t="shared" si="7"/>
        <v>0.9866071428571429</v>
      </c>
    </row>
    <row r="27" spans="1:24" x14ac:dyDescent="0.25">
      <c r="A27" s="37">
        <v>41</v>
      </c>
      <c r="B27" s="37">
        <v>1</v>
      </c>
      <c r="C27" s="38">
        <v>0.93847187443799995</v>
      </c>
      <c r="D27" s="37">
        <v>282</v>
      </c>
      <c r="E27" s="37">
        <v>41</v>
      </c>
      <c r="F27" s="37">
        <v>1</v>
      </c>
      <c r="G27" s="37" t="s">
        <v>114</v>
      </c>
      <c r="H27" s="38">
        <v>6.4644953860000003</v>
      </c>
      <c r="I27" s="38">
        <v>0.30099999999999999</v>
      </c>
      <c r="J27" s="38">
        <f t="shared" si="0"/>
        <v>6.0667471021952224</v>
      </c>
      <c r="K27" s="38">
        <f t="shared" si="1"/>
        <v>0.28248003420583795</v>
      </c>
      <c r="L27" s="38">
        <v>0.96099999999999997</v>
      </c>
      <c r="M27" s="38">
        <v>0.92300000000000004</v>
      </c>
      <c r="N27" s="38">
        <f t="shared" si="2"/>
        <v>6.2123800659460002</v>
      </c>
      <c r="O27" s="38">
        <f t="shared" si="2"/>
        <v>0.27782299999999999</v>
      </c>
      <c r="P27" s="38">
        <f t="shared" si="3"/>
        <v>5.8301439652096088</v>
      </c>
      <c r="Q27" s="38">
        <f t="shared" si="4"/>
        <v>0.26072907157198844</v>
      </c>
      <c r="R27" s="38">
        <v>0.93847187443799995</v>
      </c>
      <c r="S27" s="38">
        <v>5.4459999999999997</v>
      </c>
      <c r="T27" s="38">
        <v>0.246</v>
      </c>
      <c r="U27" s="38">
        <f t="shared" si="5"/>
        <v>5.1109178281893479</v>
      </c>
      <c r="V27" s="38">
        <f t="shared" si="6"/>
        <v>0.230864081111748</v>
      </c>
      <c r="W27" s="38">
        <f t="shared" si="7"/>
        <v>0.84244781298696092</v>
      </c>
      <c r="X27" s="38">
        <f t="shared" si="7"/>
        <v>0.81727574750830578</v>
      </c>
    </row>
    <row r="28" spans="1:24" x14ac:dyDescent="0.25">
      <c r="A28" s="37">
        <v>41</v>
      </c>
      <c r="B28" s="37">
        <v>2</v>
      </c>
      <c r="C28" s="38">
        <v>3.2585456374000001</v>
      </c>
      <c r="D28" s="37">
        <v>283</v>
      </c>
      <c r="E28" s="37">
        <v>41</v>
      </c>
      <c r="F28" s="37">
        <v>2</v>
      </c>
      <c r="G28" s="37" t="s">
        <v>115</v>
      </c>
      <c r="H28" s="38">
        <v>11.920081100000001</v>
      </c>
      <c r="I28" s="38">
        <v>0.58199999999999996</v>
      </c>
      <c r="J28" s="38">
        <f t="shared" si="0"/>
        <v>38.842128265859195</v>
      </c>
      <c r="K28" s="38">
        <f t="shared" si="1"/>
        <v>1.8964735609668</v>
      </c>
      <c r="L28" s="38">
        <v>0.96099999999999997</v>
      </c>
      <c r="M28" s="38">
        <v>0.92300000000000004</v>
      </c>
      <c r="N28" s="38">
        <f t="shared" si="2"/>
        <v>11.455197937100001</v>
      </c>
      <c r="O28" s="38">
        <f t="shared" si="2"/>
        <v>0.53718599999999994</v>
      </c>
      <c r="P28" s="38">
        <f t="shared" si="3"/>
        <v>37.327285263490687</v>
      </c>
      <c r="Q28" s="38">
        <f t="shared" si="4"/>
        <v>1.7504450967723564</v>
      </c>
      <c r="R28" s="38">
        <v>3.2585456374000001</v>
      </c>
      <c r="S28" s="38">
        <v>10.039</v>
      </c>
      <c r="T28" s="38">
        <v>0.47399999999999998</v>
      </c>
      <c r="U28" s="38">
        <f t="shared" si="5"/>
        <v>32.712539653858599</v>
      </c>
      <c r="V28" s="38">
        <f t="shared" si="6"/>
        <v>1.5445506321275999</v>
      </c>
      <c r="W28" s="38">
        <f t="shared" si="7"/>
        <v>0.84219225656107322</v>
      </c>
      <c r="X28" s="38">
        <f t="shared" si="7"/>
        <v>0.81443298969072164</v>
      </c>
    </row>
    <row r="29" spans="1:24" x14ac:dyDescent="0.25">
      <c r="A29" s="37">
        <v>41</v>
      </c>
      <c r="B29" s="37">
        <v>3</v>
      </c>
      <c r="C29" s="38">
        <v>0.18730639853299999</v>
      </c>
      <c r="D29" s="37">
        <v>284</v>
      </c>
      <c r="E29" s="37">
        <v>41</v>
      </c>
      <c r="F29" s="37">
        <v>3</v>
      </c>
      <c r="G29" s="37" t="s">
        <v>116</v>
      </c>
      <c r="H29" s="38">
        <v>25.461902940000002</v>
      </c>
      <c r="I29" s="38">
        <v>1.917</v>
      </c>
      <c r="J29" s="38">
        <f t="shared" si="0"/>
        <v>4.7691773394882047</v>
      </c>
      <c r="K29" s="38">
        <f t="shared" si="1"/>
        <v>0.35906636598776098</v>
      </c>
      <c r="L29" s="38">
        <v>0.96099999999999997</v>
      </c>
      <c r="M29" s="38">
        <v>0.92300000000000004</v>
      </c>
      <c r="N29" s="38">
        <f t="shared" si="2"/>
        <v>24.468888725340001</v>
      </c>
      <c r="O29" s="38">
        <f t="shared" si="2"/>
        <v>1.7693910000000002</v>
      </c>
      <c r="P29" s="38">
        <f t="shared" si="3"/>
        <v>4.583179423248164</v>
      </c>
      <c r="Q29" s="38">
        <f t="shared" si="4"/>
        <v>0.33141825580670342</v>
      </c>
      <c r="R29" s="38">
        <v>0.18730639853299999</v>
      </c>
      <c r="S29" s="38">
        <v>21.44</v>
      </c>
      <c r="T29" s="38">
        <v>1.5649999999999999</v>
      </c>
      <c r="U29" s="38">
        <f t="shared" si="5"/>
        <v>4.0158491845475197</v>
      </c>
      <c r="V29" s="38">
        <f t="shared" si="6"/>
        <v>0.29313451370414495</v>
      </c>
      <c r="W29" s="38">
        <f t="shared" si="7"/>
        <v>0.84204232694321934</v>
      </c>
      <c r="X29" s="38">
        <f t="shared" si="7"/>
        <v>0.81637976004173174</v>
      </c>
    </row>
    <row r="30" spans="1:24" x14ac:dyDescent="0.25">
      <c r="A30" s="37">
        <v>41</v>
      </c>
      <c r="B30" s="37">
        <v>4</v>
      </c>
      <c r="C30" s="38">
        <v>1.9952739551800001</v>
      </c>
      <c r="D30" s="37">
        <v>285</v>
      </c>
      <c r="E30" s="37">
        <v>41</v>
      </c>
      <c r="F30" s="37">
        <v>4</v>
      </c>
      <c r="G30" s="37" t="s">
        <v>117</v>
      </c>
      <c r="H30" s="38">
        <v>15.04653083</v>
      </c>
      <c r="I30" s="38">
        <v>1.2989999999999999</v>
      </c>
      <c r="J30" s="38">
        <f t="shared" si="0"/>
        <v>30.021951080911908</v>
      </c>
      <c r="K30" s="38">
        <f t="shared" si="1"/>
        <v>2.59186086777882</v>
      </c>
      <c r="L30" s="38">
        <v>0.96099999999999997</v>
      </c>
      <c r="M30" s="38">
        <v>0.92400000000000004</v>
      </c>
      <c r="N30" s="38">
        <f t="shared" si="2"/>
        <v>14.459716127629999</v>
      </c>
      <c r="O30" s="38">
        <f t="shared" si="2"/>
        <v>1.2002759999999999</v>
      </c>
      <c r="P30" s="38">
        <f t="shared" si="3"/>
        <v>28.851094988756344</v>
      </c>
      <c r="Q30" s="38">
        <f t="shared" si="4"/>
        <v>2.3948794418276296</v>
      </c>
      <c r="R30" s="38">
        <v>1.9952739551800001</v>
      </c>
      <c r="S30" s="38">
        <v>12.656000000000001</v>
      </c>
      <c r="T30" s="38">
        <v>1.0589999999999999</v>
      </c>
      <c r="U30" s="38">
        <f t="shared" si="5"/>
        <v>25.252187176758081</v>
      </c>
      <c r="V30" s="38">
        <f t="shared" si="6"/>
        <v>2.1129951185356202</v>
      </c>
      <c r="W30" s="38">
        <f t="shared" si="7"/>
        <v>0.84112411977160062</v>
      </c>
      <c r="X30" s="38">
        <f t="shared" si="7"/>
        <v>0.815242494226328</v>
      </c>
    </row>
    <row r="31" spans="1:24" x14ac:dyDescent="0.25">
      <c r="A31" s="37">
        <v>41</v>
      </c>
      <c r="B31" s="37">
        <v>10</v>
      </c>
      <c r="C31" s="38">
        <v>0.83095840906600005</v>
      </c>
      <c r="D31" s="37">
        <v>290</v>
      </c>
      <c r="E31" s="37">
        <v>41</v>
      </c>
      <c r="F31" s="37">
        <v>10</v>
      </c>
      <c r="G31" s="37" t="s">
        <v>118</v>
      </c>
      <c r="H31" s="38">
        <v>5.0619976160000002</v>
      </c>
      <c r="I31" s="38">
        <v>0.21099999999999999</v>
      </c>
      <c r="J31" s="38">
        <f t="shared" si="0"/>
        <v>4.2063094856872452</v>
      </c>
      <c r="K31" s="38">
        <f t="shared" si="1"/>
        <v>0.175332224312926</v>
      </c>
      <c r="L31" s="38">
        <v>0.96</v>
      </c>
      <c r="M31" s="38">
        <v>0.92200000000000004</v>
      </c>
      <c r="N31" s="38">
        <f t="shared" si="2"/>
        <v>4.8595177113599997</v>
      </c>
      <c r="O31" s="38">
        <f t="shared" si="2"/>
        <v>0.19454199999999999</v>
      </c>
      <c r="P31" s="38">
        <f t="shared" si="3"/>
        <v>4.038057106259755</v>
      </c>
      <c r="Q31" s="38">
        <f t="shared" si="4"/>
        <v>0.16165631081651777</v>
      </c>
      <c r="R31" s="38">
        <v>0.83095840906600005</v>
      </c>
      <c r="S31" s="38">
        <v>4.2679999999999998</v>
      </c>
      <c r="T31" s="38">
        <v>0.17199999999999999</v>
      </c>
      <c r="U31" s="38">
        <f t="shared" si="5"/>
        <v>3.546530489893688</v>
      </c>
      <c r="V31" s="38">
        <f t="shared" si="6"/>
        <v>0.14292484635935199</v>
      </c>
      <c r="W31" s="38">
        <f t="shared" si="7"/>
        <v>0.84314539906334074</v>
      </c>
      <c r="X31" s="38">
        <f t="shared" si="7"/>
        <v>0.81516587677725116</v>
      </c>
    </row>
    <row r="32" spans="1:24" x14ac:dyDescent="0.25">
      <c r="A32" s="37">
        <v>41</v>
      </c>
      <c r="B32" s="37">
        <v>11</v>
      </c>
      <c r="C32" s="38">
        <v>0.431886280422</v>
      </c>
      <c r="D32" s="37">
        <v>291</v>
      </c>
      <c r="E32" s="37">
        <v>41</v>
      </c>
      <c r="F32" s="37">
        <v>11</v>
      </c>
      <c r="G32" s="37" t="s">
        <v>119</v>
      </c>
      <c r="H32" s="38">
        <v>3.3637409429999998</v>
      </c>
      <c r="I32" s="38">
        <v>0.13900000000000001</v>
      </c>
      <c r="J32" s="38">
        <f t="shared" si="0"/>
        <v>1.4527535641754608</v>
      </c>
      <c r="K32" s="38">
        <f t="shared" si="1"/>
        <v>6.0032192978658007E-2</v>
      </c>
      <c r="L32" s="38">
        <v>0.96099999999999997</v>
      </c>
      <c r="M32" s="38">
        <v>0.92300000000000004</v>
      </c>
      <c r="N32" s="38">
        <f t="shared" si="2"/>
        <v>3.2325550462229997</v>
      </c>
      <c r="O32" s="38">
        <f t="shared" si="2"/>
        <v>0.12829700000000002</v>
      </c>
      <c r="P32" s="38">
        <f t="shared" si="3"/>
        <v>1.3960961751726175</v>
      </c>
      <c r="Q32" s="38">
        <f t="shared" si="4"/>
        <v>5.5409714119301345E-2</v>
      </c>
      <c r="R32" s="38">
        <v>0.431886280422</v>
      </c>
      <c r="S32" s="38">
        <v>2.8439999999999999</v>
      </c>
      <c r="T32" s="38">
        <v>0.114</v>
      </c>
      <c r="U32" s="38">
        <f t="shared" si="5"/>
        <v>1.228284581520168</v>
      </c>
      <c r="V32" s="38">
        <f t="shared" si="6"/>
        <v>4.9235035968108E-2</v>
      </c>
      <c r="W32" s="38">
        <f t="shared" si="7"/>
        <v>0.84548722633305351</v>
      </c>
      <c r="X32" s="38">
        <f t="shared" si="7"/>
        <v>0.82014388489208623</v>
      </c>
    </row>
    <row r="33" spans="18:22" x14ac:dyDescent="0.25">
      <c r="R33" s="38">
        <f>SUM(R3:R32)</f>
        <v>1651.8757748169098</v>
      </c>
      <c r="U33" s="38">
        <f>SUM(U3:U32)</f>
        <v>9276.841378760746</v>
      </c>
      <c r="V33" s="38">
        <f>SUM(V3:V32)</f>
        <v>897.38608864093692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topLeftCell="J1" workbookViewId="0">
      <selection activeCell="J1" sqref="A1:XFD1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5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7.85546875" style="38" bestFit="1" customWidth="1"/>
    <col min="11" max="11" width="16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6.7109375" style="38" bestFit="1" customWidth="1"/>
    <col min="17" max="18" width="15.7109375" style="38" bestFit="1" customWidth="1"/>
    <col min="19" max="19" width="14.7109375" style="38" bestFit="1" customWidth="1"/>
    <col min="20" max="20" width="13.7109375" style="38" bestFit="1" customWidth="1"/>
    <col min="21" max="21" width="17.85546875" style="38" bestFit="1" customWidth="1"/>
    <col min="22" max="22" width="15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11</v>
      </c>
      <c r="B3" s="37">
        <v>1</v>
      </c>
      <c r="C3" s="38">
        <v>11.434485683</v>
      </c>
      <c r="D3" s="37">
        <v>20</v>
      </c>
      <c r="E3" s="37">
        <v>0</v>
      </c>
      <c r="F3" s="37">
        <v>0</v>
      </c>
      <c r="H3" s="38">
        <v>0</v>
      </c>
      <c r="I3" s="38">
        <v>0</v>
      </c>
      <c r="J3" s="38">
        <f>C3*H3</f>
        <v>0</v>
      </c>
      <c r="K3" s="38">
        <f>C3*I3</f>
        <v>0</v>
      </c>
      <c r="L3" s="38">
        <v>0</v>
      </c>
      <c r="M3" s="38">
        <v>0</v>
      </c>
      <c r="N3" s="38">
        <f>H3*L3</f>
        <v>0</v>
      </c>
      <c r="O3" s="38">
        <f>I3*M3</f>
        <v>0</v>
      </c>
      <c r="P3" s="38">
        <f>C3*N3</f>
        <v>0</v>
      </c>
      <c r="Q3" s="38">
        <f>C3*O3</f>
        <v>0</v>
      </c>
      <c r="R3" s="38">
        <v>11.434485683</v>
      </c>
      <c r="S3" s="38">
        <v>0</v>
      </c>
      <c r="T3" s="38">
        <v>0</v>
      </c>
      <c r="U3" s="38">
        <f>R3*S3</f>
        <v>0</v>
      </c>
      <c r="V3" s="38">
        <f>R3*T3</f>
        <v>0</v>
      </c>
      <c r="W3" s="38">
        <v>0</v>
      </c>
      <c r="X3" s="38">
        <v>0</v>
      </c>
    </row>
    <row r="4" spans="1:24" x14ac:dyDescent="0.25">
      <c r="A4" s="37">
        <v>11</v>
      </c>
      <c r="B4" s="37">
        <v>2</v>
      </c>
      <c r="C4" s="38">
        <v>365.258493993</v>
      </c>
      <c r="D4" s="37">
        <v>21</v>
      </c>
      <c r="E4" s="37">
        <v>0</v>
      </c>
      <c r="F4" s="37">
        <v>0</v>
      </c>
      <c r="H4" s="38">
        <v>0</v>
      </c>
      <c r="I4" s="38">
        <v>0</v>
      </c>
      <c r="J4" s="38">
        <f t="shared" ref="J4:J67" si="0">C4*H4</f>
        <v>0</v>
      </c>
      <c r="K4" s="38">
        <f t="shared" ref="K4:K67" si="1">C4*I4</f>
        <v>0</v>
      </c>
      <c r="L4" s="38">
        <v>0</v>
      </c>
      <c r="M4" s="38">
        <v>0</v>
      </c>
      <c r="N4" s="38">
        <f t="shared" ref="N4:N67" si="2">H4*L4</f>
        <v>0</v>
      </c>
      <c r="O4" s="38">
        <f t="shared" ref="O4:O67" si="3">I4*M4</f>
        <v>0</v>
      </c>
      <c r="P4" s="38">
        <f t="shared" ref="P4:P67" si="4">C4*N4</f>
        <v>0</v>
      </c>
      <c r="Q4" s="38">
        <f t="shared" ref="Q4:Q67" si="5">C4*O4</f>
        <v>0</v>
      </c>
      <c r="R4" s="38">
        <v>365.258493993</v>
      </c>
      <c r="S4" s="38">
        <v>0</v>
      </c>
      <c r="T4" s="38">
        <v>0</v>
      </c>
      <c r="U4" s="38">
        <f t="shared" ref="U4:U67" si="6">R4*S4</f>
        <v>0</v>
      </c>
      <c r="V4" s="38">
        <f t="shared" ref="V4:V67" si="7">R4*T4</f>
        <v>0</v>
      </c>
      <c r="W4" s="38">
        <v>0</v>
      </c>
      <c r="X4" s="38">
        <v>0</v>
      </c>
    </row>
    <row r="5" spans="1:24" x14ac:dyDescent="0.25">
      <c r="A5" s="37">
        <v>11</v>
      </c>
      <c r="B5" s="37">
        <v>3</v>
      </c>
      <c r="C5" s="38">
        <v>15.009328679799999</v>
      </c>
      <c r="D5" s="37">
        <v>22</v>
      </c>
      <c r="E5" s="37">
        <v>0</v>
      </c>
      <c r="F5" s="37">
        <v>0</v>
      </c>
      <c r="H5" s="38">
        <v>0</v>
      </c>
      <c r="I5" s="38">
        <v>0</v>
      </c>
      <c r="J5" s="38">
        <f t="shared" si="0"/>
        <v>0</v>
      </c>
      <c r="K5" s="38">
        <f t="shared" si="1"/>
        <v>0</v>
      </c>
      <c r="L5" s="38">
        <v>0</v>
      </c>
      <c r="M5" s="38">
        <v>0</v>
      </c>
      <c r="N5" s="38">
        <f t="shared" si="2"/>
        <v>0</v>
      </c>
      <c r="O5" s="38">
        <f t="shared" si="3"/>
        <v>0</v>
      </c>
      <c r="P5" s="38">
        <f t="shared" si="4"/>
        <v>0</v>
      </c>
      <c r="Q5" s="38">
        <f t="shared" si="5"/>
        <v>0</v>
      </c>
      <c r="R5" s="38">
        <v>15.009328679799999</v>
      </c>
      <c r="S5" s="38">
        <v>0</v>
      </c>
      <c r="T5" s="38">
        <v>0</v>
      </c>
      <c r="U5" s="38">
        <f t="shared" si="6"/>
        <v>0</v>
      </c>
      <c r="V5" s="38">
        <f t="shared" si="7"/>
        <v>0</v>
      </c>
      <c r="W5" s="38">
        <v>0</v>
      </c>
      <c r="X5" s="38">
        <v>0</v>
      </c>
    </row>
    <row r="6" spans="1:24" x14ac:dyDescent="0.25">
      <c r="A6" s="37">
        <v>11</v>
      </c>
      <c r="B6" s="37">
        <v>4</v>
      </c>
      <c r="C6" s="38">
        <v>155.693626223</v>
      </c>
      <c r="D6" s="37">
        <v>23</v>
      </c>
      <c r="E6" s="37">
        <v>0</v>
      </c>
      <c r="F6" s="37">
        <v>0</v>
      </c>
      <c r="H6" s="38">
        <v>0</v>
      </c>
      <c r="I6" s="38">
        <v>0</v>
      </c>
      <c r="J6" s="38">
        <f t="shared" si="0"/>
        <v>0</v>
      </c>
      <c r="K6" s="38">
        <f t="shared" si="1"/>
        <v>0</v>
      </c>
      <c r="L6" s="38">
        <v>0</v>
      </c>
      <c r="M6" s="38">
        <v>0</v>
      </c>
      <c r="N6" s="38">
        <f t="shared" si="2"/>
        <v>0</v>
      </c>
      <c r="O6" s="38">
        <f t="shared" si="3"/>
        <v>0</v>
      </c>
      <c r="P6" s="38">
        <f t="shared" si="4"/>
        <v>0</v>
      </c>
      <c r="Q6" s="38">
        <f t="shared" si="5"/>
        <v>0</v>
      </c>
      <c r="R6" s="38">
        <v>155.693626223</v>
      </c>
      <c r="S6" s="38">
        <v>0</v>
      </c>
      <c r="T6" s="38">
        <v>0</v>
      </c>
      <c r="U6" s="38">
        <f t="shared" si="6"/>
        <v>0</v>
      </c>
      <c r="V6" s="38">
        <f t="shared" si="7"/>
        <v>0</v>
      </c>
      <c r="W6" s="38">
        <v>0</v>
      </c>
      <c r="X6" s="38">
        <v>0</v>
      </c>
    </row>
    <row r="7" spans="1:24" x14ac:dyDescent="0.25">
      <c r="A7" s="37">
        <v>11</v>
      </c>
      <c r="B7" s="37">
        <v>8</v>
      </c>
      <c r="C7" s="38">
        <v>0.23885415982399999</v>
      </c>
      <c r="D7" s="37">
        <v>24</v>
      </c>
      <c r="E7" s="37">
        <v>0</v>
      </c>
      <c r="F7" s="37">
        <v>0</v>
      </c>
      <c r="H7" s="38">
        <v>0</v>
      </c>
      <c r="I7" s="38">
        <v>0</v>
      </c>
      <c r="J7" s="38">
        <f t="shared" si="0"/>
        <v>0</v>
      </c>
      <c r="K7" s="38">
        <f t="shared" si="1"/>
        <v>0</v>
      </c>
      <c r="L7" s="38">
        <v>0</v>
      </c>
      <c r="M7" s="38">
        <v>0</v>
      </c>
      <c r="N7" s="38">
        <f t="shared" si="2"/>
        <v>0</v>
      </c>
      <c r="O7" s="38">
        <f t="shared" si="3"/>
        <v>0</v>
      </c>
      <c r="P7" s="38">
        <f t="shared" si="4"/>
        <v>0</v>
      </c>
      <c r="Q7" s="38">
        <f t="shared" si="5"/>
        <v>0</v>
      </c>
      <c r="R7" s="38">
        <v>0.23885415982399999</v>
      </c>
      <c r="S7" s="38">
        <v>0</v>
      </c>
      <c r="T7" s="38">
        <v>0</v>
      </c>
      <c r="U7" s="38">
        <f t="shared" si="6"/>
        <v>0</v>
      </c>
      <c r="V7" s="38">
        <f t="shared" si="7"/>
        <v>0</v>
      </c>
      <c r="W7" s="38">
        <v>0</v>
      </c>
      <c r="X7" s="38">
        <v>0</v>
      </c>
    </row>
    <row r="8" spans="1:24" x14ac:dyDescent="0.25">
      <c r="A8" s="37">
        <v>11</v>
      </c>
      <c r="B8" s="37">
        <v>10</v>
      </c>
      <c r="C8" s="38">
        <v>7.71772254569</v>
      </c>
      <c r="D8" s="37">
        <v>25</v>
      </c>
      <c r="E8" s="37">
        <v>0</v>
      </c>
      <c r="F8" s="37">
        <v>0</v>
      </c>
      <c r="H8" s="38">
        <v>0</v>
      </c>
      <c r="I8" s="38">
        <v>0</v>
      </c>
      <c r="J8" s="38">
        <f t="shared" si="0"/>
        <v>0</v>
      </c>
      <c r="K8" s="38">
        <f t="shared" si="1"/>
        <v>0</v>
      </c>
      <c r="L8" s="38">
        <v>0</v>
      </c>
      <c r="M8" s="38">
        <v>0</v>
      </c>
      <c r="N8" s="38">
        <f t="shared" si="2"/>
        <v>0</v>
      </c>
      <c r="O8" s="38">
        <f t="shared" si="3"/>
        <v>0</v>
      </c>
      <c r="P8" s="38">
        <f t="shared" si="4"/>
        <v>0</v>
      </c>
      <c r="Q8" s="38">
        <f t="shared" si="5"/>
        <v>0</v>
      </c>
      <c r="R8" s="38">
        <v>7.71772254569</v>
      </c>
      <c r="S8" s="38">
        <v>0</v>
      </c>
      <c r="T8" s="38">
        <v>0</v>
      </c>
      <c r="U8" s="38">
        <f t="shared" si="6"/>
        <v>0</v>
      </c>
      <c r="V8" s="38">
        <f t="shared" si="7"/>
        <v>0</v>
      </c>
      <c r="W8" s="38">
        <v>0</v>
      </c>
      <c r="X8" s="38">
        <v>0</v>
      </c>
    </row>
    <row r="9" spans="1:24" x14ac:dyDescent="0.25">
      <c r="A9" s="37">
        <v>11</v>
      </c>
      <c r="B9" s="37">
        <v>11</v>
      </c>
      <c r="C9" s="38">
        <v>68.183527252999994</v>
      </c>
      <c r="D9" s="37">
        <v>26</v>
      </c>
      <c r="E9" s="37">
        <v>0</v>
      </c>
      <c r="F9" s="37">
        <v>0</v>
      </c>
      <c r="H9" s="38">
        <v>0</v>
      </c>
      <c r="I9" s="38">
        <v>0</v>
      </c>
      <c r="J9" s="38">
        <f t="shared" si="0"/>
        <v>0</v>
      </c>
      <c r="K9" s="38">
        <f t="shared" si="1"/>
        <v>0</v>
      </c>
      <c r="L9" s="38">
        <v>0</v>
      </c>
      <c r="M9" s="38">
        <v>0</v>
      </c>
      <c r="N9" s="38">
        <f t="shared" si="2"/>
        <v>0</v>
      </c>
      <c r="O9" s="38">
        <f t="shared" si="3"/>
        <v>0</v>
      </c>
      <c r="P9" s="38">
        <f t="shared" si="4"/>
        <v>0</v>
      </c>
      <c r="Q9" s="38">
        <f t="shared" si="5"/>
        <v>0</v>
      </c>
      <c r="R9" s="38">
        <v>68.183527252999994</v>
      </c>
      <c r="S9" s="38">
        <v>0</v>
      </c>
      <c r="T9" s="38">
        <v>0</v>
      </c>
      <c r="U9" s="38">
        <f t="shared" si="6"/>
        <v>0</v>
      </c>
      <c r="V9" s="38">
        <f t="shared" si="7"/>
        <v>0</v>
      </c>
      <c r="W9" s="38">
        <v>0</v>
      </c>
      <c r="X9" s="38">
        <v>0</v>
      </c>
    </row>
    <row r="10" spans="1:24" x14ac:dyDescent="0.25">
      <c r="A10" s="37">
        <v>11</v>
      </c>
      <c r="B10" s="37">
        <v>12</v>
      </c>
      <c r="C10" s="38">
        <v>47.4884805238</v>
      </c>
      <c r="D10" s="37">
        <v>27</v>
      </c>
      <c r="E10" s="37">
        <v>0</v>
      </c>
      <c r="F10" s="37">
        <v>0</v>
      </c>
      <c r="H10" s="38">
        <v>0</v>
      </c>
      <c r="I10" s="38">
        <v>0</v>
      </c>
      <c r="J10" s="38">
        <f t="shared" si="0"/>
        <v>0</v>
      </c>
      <c r="K10" s="38">
        <f t="shared" si="1"/>
        <v>0</v>
      </c>
      <c r="L10" s="38">
        <v>0</v>
      </c>
      <c r="M10" s="38">
        <v>0</v>
      </c>
      <c r="N10" s="38">
        <f t="shared" si="2"/>
        <v>0</v>
      </c>
      <c r="O10" s="38">
        <f t="shared" si="3"/>
        <v>0</v>
      </c>
      <c r="P10" s="38">
        <f t="shared" si="4"/>
        <v>0</v>
      </c>
      <c r="Q10" s="38">
        <f t="shared" si="5"/>
        <v>0</v>
      </c>
      <c r="R10" s="38">
        <v>47.4884805238</v>
      </c>
      <c r="S10" s="38">
        <v>0</v>
      </c>
      <c r="T10" s="38">
        <v>0</v>
      </c>
      <c r="U10" s="38">
        <f t="shared" si="6"/>
        <v>0</v>
      </c>
      <c r="V10" s="38">
        <f t="shared" si="7"/>
        <v>0</v>
      </c>
      <c r="W10" s="38">
        <v>0</v>
      </c>
      <c r="X10" s="38">
        <v>0</v>
      </c>
    </row>
    <row r="11" spans="1:24" x14ac:dyDescent="0.25">
      <c r="A11" s="37">
        <v>11</v>
      </c>
      <c r="B11" s="37">
        <v>13</v>
      </c>
      <c r="C11" s="38">
        <v>161.06982729200001</v>
      </c>
      <c r="D11" s="37">
        <v>28</v>
      </c>
      <c r="E11" s="37">
        <v>0</v>
      </c>
      <c r="F11" s="37">
        <v>0</v>
      </c>
      <c r="H11" s="38">
        <v>0</v>
      </c>
      <c r="I11" s="38">
        <v>0</v>
      </c>
      <c r="J11" s="38">
        <f t="shared" si="0"/>
        <v>0</v>
      </c>
      <c r="K11" s="38">
        <f t="shared" si="1"/>
        <v>0</v>
      </c>
      <c r="L11" s="38">
        <v>0</v>
      </c>
      <c r="M11" s="38">
        <v>0</v>
      </c>
      <c r="N11" s="38">
        <f t="shared" si="2"/>
        <v>0</v>
      </c>
      <c r="O11" s="38">
        <f t="shared" si="3"/>
        <v>0</v>
      </c>
      <c r="P11" s="38">
        <f t="shared" si="4"/>
        <v>0</v>
      </c>
      <c r="Q11" s="38">
        <f t="shared" si="5"/>
        <v>0</v>
      </c>
      <c r="R11" s="38">
        <v>161.06982729200001</v>
      </c>
      <c r="S11" s="38">
        <v>0</v>
      </c>
      <c r="T11" s="38">
        <v>0</v>
      </c>
      <c r="U11" s="38">
        <f t="shared" si="6"/>
        <v>0</v>
      </c>
      <c r="V11" s="38">
        <f t="shared" si="7"/>
        <v>0</v>
      </c>
      <c r="W11" s="38">
        <v>0</v>
      </c>
      <c r="X11" s="38">
        <v>0</v>
      </c>
    </row>
    <row r="12" spans="1:24" x14ac:dyDescent="0.25">
      <c r="A12" s="37">
        <v>12</v>
      </c>
      <c r="B12" s="37">
        <v>2</v>
      </c>
      <c r="C12" s="38">
        <v>11.532660698899999</v>
      </c>
      <c r="D12" s="37">
        <v>30</v>
      </c>
      <c r="E12" s="37">
        <v>12</v>
      </c>
      <c r="F12" s="37">
        <v>2</v>
      </c>
      <c r="G12" s="37" t="s">
        <v>115</v>
      </c>
      <c r="H12" s="38">
        <v>9.8042567900000002</v>
      </c>
      <c r="I12" s="38">
        <v>0.47799999999999998</v>
      </c>
      <c r="J12" s="38">
        <f t="shared" si="0"/>
        <v>113.06916696395646</v>
      </c>
      <c r="K12" s="38">
        <f t="shared" si="1"/>
        <v>5.5126118140741998</v>
      </c>
      <c r="L12" s="38">
        <v>0.191</v>
      </c>
      <c r="M12" s="38">
        <v>0.14399999999999999</v>
      </c>
      <c r="N12" s="38">
        <f t="shared" si="2"/>
        <v>1.87261304689</v>
      </c>
      <c r="O12" s="38">
        <f t="shared" si="3"/>
        <v>6.883199999999999E-2</v>
      </c>
      <c r="P12" s="38">
        <f t="shared" si="4"/>
        <v>21.596210890115685</v>
      </c>
      <c r="Q12" s="38">
        <f t="shared" si="5"/>
        <v>0.79381610122668467</v>
      </c>
      <c r="R12" s="38">
        <v>11.532660698899999</v>
      </c>
      <c r="S12" s="38">
        <v>0.89500000000000002</v>
      </c>
      <c r="T12" s="38">
        <v>3.5000000000000003E-2</v>
      </c>
      <c r="U12" s="38">
        <f t="shared" si="6"/>
        <v>10.321731325515499</v>
      </c>
      <c r="V12" s="38">
        <f t="shared" si="7"/>
        <v>0.40364312446150002</v>
      </c>
      <c r="W12" s="38">
        <v>9.0999999999999998E-2</v>
      </c>
      <c r="X12" s="38">
        <v>7.2587612999999995E-2</v>
      </c>
    </row>
    <row r="13" spans="1:24" x14ac:dyDescent="0.25">
      <c r="A13" s="37">
        <v>12</v>
      </c>
      <c r="B13" s="37">
        <v>4</v>
      </c>
      <c r="C13" s="38">
        <v>14.0809308726</v>
      </c>
      <c r="D13" s="37">
        <v>32</v>
      </c>
      <c r="E13" s="37">
        <v>12</v>
      </c>
      <c r="F13" s="37">
        <v>4</v>
      </c>
      <c r="G13" s="37" t="s">
        <v>117</v>
      </c>
      <c r="H13" s="38">
        <v>14.51813712</v>
      </c>
      <c r="I13" s="38">
        <v>1.3420000000000001</v>
      </c>
      <c r="J13" s="38">
        <f t="shared" si="0"/>
        <v>204.42888518564806</v>
      </c>
      <c r="K13" s="38">
        <f t="shared" si="1"/>
        <v>18.896609231029199</v>
      </c>
      <c r="L13" s="38">
        <v>0.187</v>
      </c>
      <c r="M13" s="38">
        <v>0.14299999999999999</v>
      </c>
      <c r="N13" s="38">
        <f t="shared" si="2"/>
        <v>2.7148916414399999</v>
      </c>
      <c r="O13" s="38">
        <f t="shared" si="3"/>
        <v>0.19190599999999999</v>
      </c>
      <c r="P13" s="38">
        <f t="shared" si="4"/>
        <v>38.228201529716188</v>
      </c>
      <c r="Q13" s="38">
        <f t="shared" si="5"/>
        <v>2.7022151200371756</v>
      </c>
      <c r="R13" s="38">
        <v>14.0809308726</v>
      </c>
      <c r="S13" s="38">
        <v>1.286</v>
      </c>
      <c r="T13" s="38">
        <v>9.7000000000000003E-2</v>
      </c>
      <c r="U13" s="38">
        <f t="shared" si="6"/>
        <v>18.108077102163602</v>
      </c>
      <c r="V13" s="38">
        <f t="shared" si="7"/>
        <v>1.3658502946422</v>
      </c>
      <c r="W13" s="38">
        <v>8.8999999999999996E-2</v>
      </c>
      <c r="X13" s="38">
        <v>7.2121551000000006E-2</v>
      </c>
    </row>
    <row r="14" spans="1:24" x14ac:dyDescent="0.25">
      <c r="A14" s="37">
        <v>12</v>
      </c>
      <c r="B14" s="37">
        <v>10</v>
      </c>
      <c r="C14" s="38">
        <v>0.22731070224200001</v>
      </c>
      <c r="D14" s="37">
        <v>34</v>
      </c>
      <c r="E14" s="37">
        <v>12</v>
      </c>
      <c r="F14" s="37">
        <v>10</v>
      </c>
      <c r="G14" s="37" t="s">
        <v>118</v>
      </c>
      <c r="H14" s="38">
        <v>4.3460951349999997</v>
      </c>
      <c r="I14" s="38">
        <v>0.17399999999999999</v>
      </c>
      <c r="J14" s="38">
        <f t="shared" si="0"/>
        <v>0.98791393714738973</v>
      </c>
      <c r="K14" s="38">
        <f t="shared" si="1"/>
        <v>3.9552062190107998E-2</v>
      </c>
      <c r="L14" s="38">
        <v>0.19800000000000001</v>
      </c>
      <c r="M14" s="38">
        <v>0.155</v>
      </c>
      <c r="N14" s="38">
        <f t="shared" si="2"/>
        <v>0.86052683672999997</v>
      </c>
      <c r="O14" s="38">
        <f t="shared" si="3"/>
        <v>2.6969999999999997E-2</v>
      </c>
      <c r="P14" s="38">
        <f t="shared" si="4"/>
        <v>0.19560695955518317</v>
      </c>
      <c r="Q14" s="38">
        <f t="shared" si="5"/>
        <v>6.1305696394667398E-3</v>
      </c>
      <c r="R14" s="38">
        <v>0.22731070224200001</v>
      </c>
      <c r="S14" s="38">
        <v>0.41499999999999998</v>
      </c>
      <c r="T14" s="38">
        <v>1.4E-2</v>
      </c>
      <c r="U14" s="38">
        <f t="shared" si="6"/>
        <v>9.4333941430430002E-2</v>
      </c>
      <c r="V14" s="38">
        <f t="shared" si="7"/>
        <v>3.1823498313880002E-3</v>
      </c>
      <c r="W14" s="38">
        <v>9.5000000000000001E-2</v>
      </c>
      <c r="X14" s="38">
        <v>7.8964117E-2</v>
      </c>
    </row>
    <row r="15" spans="1:24" x14ac:dyDescent="0.25">
      <c r="A15" s="37">
        <v>12</v>
      </c>
      <c r="B15" s="37">
        <v>11</v>
      </c>
      <c r="C15" s="38">
        <v>0.17547442618799999</v>
      </c>
      <c r="D15" s="37">
        <v>35</v>
      </c>
      <c r="E15" s="37">
        <v>12</v>
      </c>
      <c r="F15" s="37">
        <v>11</v>
      </c>
      <c r="G15" s="37" t="s">
        <v>119</v>
      </c>
      <c r="H15" s="38">
        <v>2.1713861240000001</v>
      </c>
      <c r="I15" s="38">
        <v>8.5000000000000006E-2</v>
      </c>
      <c r="J15" s="38">
        <f t="shared" si="0"/>
        <v>0.38102273414148541</v>
      </c>
      <c r="K15" s="38">
        <f t="shared" si="1"/>
        <v>1.491532622598E-2</v>
      </c>
      <c r="L15" s="38">
        <v>0.20499999999999999</v>
      </c>
      <c r="M15" s="38">
        <v>0.16700000000000001</v>
      </c>
      <c r="N15" s="38">
        <f t="shared" si="2"/>
        <v>0.44513415542000001</v>
      </c>
      <c r="O15" s="38">
        <f t="shared" si="3"/>
        <v>1.4195000000000001E-2</v>
      </c>
      <c r="P15" s="38">
        <f t="shared" si="4"/>
        <v>7.8109660499004516E-2</v>
      </c>
      <c r="Q15" s="38">
        <f t="shared" si="5"/>
        <v>2.49085947973866E-3</v>
      </c>
      <c r="R15" s="38">
        <v>0.17547442618799999</v>
      </c>
      <c r="S15" s="38">
        <v>0.217</v>
      </c>
      <c r="T15" s="38">
        <v>7.0000000000000001E-3</v>
      </c>
      <c r="U15" s="38">
        <f t="shared" si="6"/>
        <v>3.8077950482795997E-2</v>
      </c>
      <c r="V15" s="38">
        <f t="shared" si="7"/>
        <v>1.228320983316E-3</v>
      </c>
      <c r="W15" s="38">
        <v>0.1</v>
      </c>
      <c r="X15" s="38">
        <v>8.6465446000000001E-2</v>
      </c>
    </row>
    <row r="16" spans="1:24" x14ac:dyDescent="0.25">
      <c r="A16" s="37">
        <v>15</v>
      </c>
      <c r="B16" s="37">
        <v>2</v>
      </c>
      <c r="C16" s="38">
        <v>55.142909191900003</v>
      </c>
      <c r="D16" s="37">
        <v>48</v>
      </c>
      <c r="E16" s="37">
        <v>15</v>
      </c>
      <c r="F16" s="37">
        <v>2</v>
      </c>
      <c r="G16" s="37" t="s">
        <v>115</v>
      </c>
      <c r="H16" s="38">
        <v>7.3701519050000002</v>
      </c>
      <c r="I16" s="38">
        <v>0.42199999999999999</v>
      </c>
      <c r="J16" s="38">
        <f t="shared" si="0"/>
        <v>406.41161722792384</v>
      </c>
      <c r="K16" s="38">
        <f t="shared" si="1"/>
        <v>23.270307678981801</v>
      </c>
      <c r="L16" s="38">
        <v>0.47099999999999997</v>
      </c>
      <c r="M16" s="38">
        <v>0.49399999999999999</v>
      </c>
      <c r="N16" s="38">
        <f t="shared" si="2"/>
        <v>3.4713415472549998</v>
      </c>
      <c r="O16" s="38">
        <f t="shared" si="3"/>
        <v>0.20846799999999999</v>
      </c>
      <c r="P16" s="38">
        <f t="shared" si="4"/>
        <v>191.4198717143521</v>
      </c>
      <c r="Q16" s="38">
        <f t="shared" si="5"/>
        <v>11.495531993417009</v>
      </c>
      <c r="R16" s="38">
        <v>55.142909191900003</v>
      </c>
      <c r="S16" s="38">
        <v>3.4710000000000001</v>
      </c>
      <c r="T16" s="38">
        <v>0.20899999999999999</v>
      </c>
      <c r="U16" s="38">
        <f t="shared" si="6"/>
        <v>191.40103780508491</v>
      </c>
      <c r="V16" s="38">
        <f t="shared" si="7"/>
        <v>11.5248680211071</v>
      </c>
      <c r="W16" s="38">
        <v>0.47099999999999997</v>
      </c>
      <c r="X16" s="38">
        <v>0.49432118400000002</v>
      </c>
    </row>
    <row r="17" spans="1:24" x14ac:dyDescent="0.25">
      <c r="A17" s="37">
        <v>15</v>
      </c>
      <c r="B17" s="37">
        <v>3</v>
      </c>
      <c r="C17" s="38">
        <v>52.915083684599999</v>
      </c>
      <c r="D17" s="37">
        <v>49</v>
      </c>
      <c r="E17" s="37">
        <v>15</v>
      </c>
      <c r="F17" s="37">
        <v>3</v>
      </c>
      <c r="G17" s="37" t="s">
        <v>116</v>
      </c>
      <c r="H17" s="38">
        <v>15.854997020000001</v>
      </c>
      <c r="I17" s="38">
        <v>1.3859999999999999</v>
      </c>
      <c r="J17" s="38">
        <f t="shared" si="0"/>
        <v>838.96849413238363</v>
      </c>
      <c r="K17" s="38">
        <f t="shared" si="1"/>
        <v>73.340305986855597</v>
      </c>
      <c r="L17" s="38">
        <v>0.47099999999999997</v>
      </c>
      <c r="M17" s="38">
        <v>0.496</v>
      </c>
      <c r="N17" s="38">
        <f t="shared" si="2"/>
        <v>7.4677035964199998</v>
      </c>
      <c r="O17" s="38">
        <f t="shared" si="3"/>
        <v>0.68745599999999996</v>
      </c>
      <c r="P17" s="38">
        <f t="shared" si="4"/>
        <v>395.15416073635265</v>
      </c>
      <c r="Q17" s="38">
        <f t="shared" si="5"/>
        <v>36.376791769480377</v>
      </c>
      <c r="R17" s="38">
        <v>52.915083684599999</v>
      </c>
      <c r="S17" s="38">
        <v>7.4649999999999999</v>
      </c>
      <c r="T17" s="38">
        <v>0.68700000000000006</v>
      </c>
      <c r="U17" s="38">
        <f t="shared" si="6"/>
        <v>395.01109970553898</v>
      </c>
      <c r="V17" s="38">
        <f t="shared" si="7"/>
        <v>36.352662491320203</v>
      </c>
      <c r="W17" s="38">
        <v>0.47099999999999997</v>
      </c>
      <c r="X17" s="38">
        <v>0.495787794</v>
      </c>
    </row>
    <row r="18" spans="1:24" x14ac:dyDescent="0.25">
      <c r="A18" s="37">
        <v>15</v>
      </c>
      <c r="B18" s="37">
        <v>4</v>
      </c>
      <c r="C18" s="38">
        <v>58.155847430900003</v>
      </c>
      <c r="D18" s="37">
        <v>50</v>
      </c>
      <c r="E18" s="37">
        <v>15</v>
      </c>
      <c r="F18" s="37">
        <v>4</v>
      </c>
      <c r="G18" s="37" t="s">
        <v>117</v>
      </c>
      <c r="H18" s="38">
        <v>9.7449974019999992</v>
      </c>
      <c r="I18" s="38">
        <v>0.997</v>
      </c>
      <c r="J18" s="38">
        <f t="shared" si="0"/>
        <v>566.72858212522885</v>
      </c>
      <c r="K18" s="38">
        <f t="shared" si="1"/>
        <v>57.9813798886073</v>
      </c>
      <c r="L18" s="38">
        <v>0.46800000000000003</v>
      </c>
      <c r="M18" s="38">
        <v>0.49399999999999999</v>
      </c>
      <c r="N18" s="38">
        <f t="shared" si="2"/>
        <v>4.5606587841359998</v>
      </c>
      <c r="O18" s="38">
        <f t="shared" si="3"/>
        <v>0.49251800000000001</v>
      </c>
      <c r="P18" s="38">
        <f t="shared" si="4"/>
        <v>265.22897643460709</v>
      </c>
      <c r="Q18" s="38">
        <f t="shared" si="5"/>
        <v>28.642801664972009</v>
      </c>
      <c r="R18" s="38">
        <v>58.155847430900003</v>
      </c>
      <c r="S18" s="38">
        <v>4.5650000000000004</v>
      </c>
      <c r="T18" s="38">
        <v>0.49199999999999999</v>
      </c>
      <c r="U18" s="38">
        <f t="shared" si="6"/>
        <v>265.48144352205856</v>
      </c>
      <c r="V18" s="38">
        <f t="shared" si="7"/>
        <v>28.612676936002803</v>
      </c>
      <c r="W18" s="38">
        <v>0.46800000000000003</v>
      </c>
      <c r="X18" s="38">
        <v>0.493511435</v>
      </c>
    </row>
    <row r="19" spans="1:24" x14ac:dyDescent="0.25">
      <c r="A19" s="37">
        <v>15</v>
      </c>
      <c r="B19" s="37">
        <v>6</v>
      </c>
      <c r="C19" s="38">
        <v>13.9896968511</v>
      </c>
      <c r="D19" s="37">
        <v>51</v>
      </c>
      <c r="E19" s="37">
        <v>15</v>
      </c>
      <c r="F19" s="37">
        <v>6</v>
      </c>
      <c r="G19" s="37" t="s">
        <v>135</v>
      </c>
      <c r="H19" s="38">
        <v>4.0278095580000004</v>
      </c>
      <c r="I19" s="38">
        <v>0.20799999999999999</v>
      </c>
      <c r="J19" s="38">
        <f t="shared" si="0"/>
        <v>56.347834690383088</v>
      </c>
      <c r="K19" s="38">
        <f t="shared" si="1"/>
        <v>2.9098569450287997</v>
      </c>
      <c r="L19" s="38">
        <v>0.47299999999999998</v>
      </c>
      <c r="M19" s="38">
        <v>0.496</v>
      </c>
      <c r="N19" s="38">
        <f t="shared" si="2"/>
        <v>1.905153920934</v>
      </c>
      <c r="O19" s="38">
        <f t="shared" si="3"/>
        <v>0.103168</v>
      </c>
      <c r="P19" s="38">
        <f t="shared" si="4"/>
        <v>26.6525258085512</v>
      </c>
      <c r="Q19" s="38">
        <f t="shared" si="5"/>
        <v>1.4432890447342848</v>
      </c>
      <c r="R19" s="38">
        <v>13.9896968511</v>
      </c>
      <c r="S19" s="38">
        <v>1.905</v>
      </c>
      <c r="T19" s="38">
        <v>0.10299999999999999</v>
      </c>
      <c r="U19" s="38">
        <f t="shared" si="6"/>
        <v>26.650372501345501</v>
      </c>
      <c r="V19" s="38">
        <f t="shared" si="7"/>
        <v>1.4409387756632999</v>
      </c>
      <c r="W19" s="38">
        <v>0.47299999999999998</v>
      </c>
      <c r="X19" s="38">
        <v>0.49642779300000001</v>
      </c>
    </row>
    <row r="20" spans="1:24" x14ac:dyDescent="0.25">
      <c r="A20" s="37">
        <v>15</v>
      </c>
      <c r="B20" s="37">
        <v>8</v>
      </c>
      <c r="C20" s="38">
        <v>2.91959834149</v>
      </c>
      <c r="D20" s="37">
        <v>52</v>
      </c>
      <c r="E20" s="37">
        <v>15</v>
      </c>
      <c r="F20" s="37">
        <v>8</v>
      </c>
      <c r="G20" s="37" t="s">
        <v>136</v>
      </c>
      <c r="H20" s="38">
        <v>9.6913195049999992</v>
      </c>
      <c r="I20" s="38">
        <v>0.58399999999999996</v>
      </c>
      <c r="J20" s="38">
        <f t="shared" si="0"/>
        <v>28.294760353647685</v>
      </c>
      <c r="K20" s="38">
        <f t="shared" si="1"/>
        <v>1.70504543143016</v>
      </c>
      <c r="L20" s="38">
        <v>0.47499999999999998</v>
      </c>
      <c r="M20" s="38">
        <v>0.498</v>
      </c>
      <c r="N20" s="38">
        <f t="shared" si="2"/>
        <v>4.6033767648749997</v>
      </c>
      <c r="O20" s="38">
        <f t="shared" si="3"/>
        <v>0.29083199999999998</v>
      </c>
      <c r="P20" s="38">
        <f t="shared" si="4"/>
        <v>13.44001116798265</v>
      </c>
      <c r="Q20" s="38">
        <f t="shared" si="5"/>
        <v>0.84911262485221961</v>
      </c>
      <c r="R20" s="38">
        <v>2.91959834149</v>
      </c>
      <c r="S20" s="38">
        <v>4.6079999999999997</v>
      </c>
      <c r="T20" s="38">
        <v>0.29099999999999998</v>
      </c>
      <c r="U20" s="38">
        <f t="shared" si="6"/>
        <v>13.453509157585918</v>
      </c>
      <c r="V20" s="38">
        <f t="shared" si="7"/>
        <v>0.84960311737358996</v>
      </c>
      <c r="W20" s="38">
        <v>0.47499999999999998</v>
      </c>
      <c r="X20" s="38">
        <v>0.498198751</v>
      </c>
    </row>
    <row r="21" spans="1:24" x14ac:dyDescent="0.25">
      <c r="A21" s="37">
        <v>15</v>
      </c>
      <c r="B21" s="37">
        <v>10</v>
      </c>
      <c r="C21" s="38">
        <v>1.51024950475</v>
      </c>
      <c r="D21" s="37">
        <v>53</v>
      </c>
      <c r="E21" s="37">
        <v>15</v>
      </c>
      <c r="F21" s="37">
        <v>10</v>
      </c>
      <c r="G21" s="37" t="s">
        <v>118</v>
      </c>
      <c r="H21" s="38">
        <v>3.110580288</v>
      </c>
      <c r="I21" s="38">
        <v>0.14899999999999999</v>
      </c>
      <c r="J21" s="38">
        <f t="shared" si="0"/>
        <v>4.6977523394371126</v>
      </c>
      <c r="K21" s="38">
        <f t="shared" si="1"/>
        <v>0.22502717620774998</v>
      </c>
      <c r="L21" s="38">
        <v>0.47499999999999998</v>
      </c>
      <c r="M21" s="38">
        <v>0.498</v>
      </c>
      <c r="N21" s="38">
        <f t="shared" si="2"/>
        <v>1.4775256367999998</v>
      </c>
      <c r="O21" s="38">
        <f t="shared" si="3"/>
        <v>7.420199999999999E-2</v>
      </c>
      <c r="P21" s="38">
        <f t="shared" si="4"/>
        <v>2.2314323612326281</v>
      </c>
      <c r="Q21" s="38">
        <f t="shared" si="5"/>
        <v>0.11206353375145948</v>
      </c>
      <c r="R21" s="38">
        <v>1.51024950475</v>
      </c>
      <c r="S21" s="38">
        <v>1.478</v>
      </c>
      <c r="T21" s="38">
        <v>7.3999999999999996E-2</v>
      </c>
      <c r="U21" s="38">
        <f t="shared" si="6"/>
        <v>2.2321487680205001</v>
      </c>
      <c r="V21" s="38">
        <f t="shared" si="7"/>
        <v>0.1117584633515</v>
      </c>
      <c r="W21" s="38">
        <v>0.47499999999999998</v>
      </c>
      <c r="X21" s="38">
        <v>0.49810767500000003</v>
      </c>
    </row>
    <row r="22" spans="1:24" x14ac:dyDescent="0.25">
      <c r="A22" s="37">
        <v>15</v>
      </c>
      <c r="B22" s="37">
        <v>11</v>
      </c>
      <c r="C22" s="38">
        <v>13.642398846100001</v>
      </c>
      <c r="D22" s="37">
        <v>54</v>
      </c>
      <c r="E22" s="37">
        <v>15</v>
      </c>
      <c r="F22" s="37">
        <v>11</v>
      </c>
      <c r="G22" s="37" t="s">
        <v>119</v>
      </c>
      <c r="H22" s="38">
        <v>1.9080624399999999</v>
      </c>
      <c r="I22" s="38">
        <v>8.8999999999999996E-2</v>
      </c>
      <c r="J22" s="38">
        <f t="shared" si="0"/>
        <v>26.030548829742752</v>
      </c>
      <c r="K22" s="38">
        <f t="shared" si="1"/>
        <v>1.2141734973028999</v>
      </c>
      <c r="L22" s="38">
        <v>0.48</v>
      </c>
      <c r="M22" s="38">
        <v>0.502</v>
      </c>
      <c r="N22" s="38">
        <f t="shared" si="2"/>
        <v>0.91586997119999991</v>
      </c>
      <c r="O22" s="38">
        <f t="shared" si="3"/>
        <v>4.4677999999999995E-2</v>
      </c>
      <c r="P22" s="38">
        <f t="shared" si="4"/>
        <v>12.49466343827652</v>
      </c>
      <c r="Q22" s="38">
        <f t="shared" si="5"/>
        <v>0.60951509564605577</v>
      </c>
      <c r="R22" s="38">
        <v>13.642398846100001</v>
      </c>
      <c r="S22" s="38">
        <v>0.91600000000000004</v>
      </c>
      <c r="T22" s="38">
        <v>4.4999999999999998E-2</v>
      </c>
      <c r="U22" s="38">
        <f t="shared" si="6"/>
        <v>12.496437343027601</v>
      </c>
      <c r="V22" s="38">
        <f t="shared" si="7"/>
        <v>0.6139079480745</v>
      </c>
      <c r="W22" s="38">
        <v>0.48</v>
      </c>
      <c r="X22" s="38">
        <v>0.50233719899999996</v>
      </c>
    </row>
    <row r="23" spans="1:24" x14ac:dyDescent="0.25">
      <c r="A23" s="37">
        <v>15</v>
      </c>
      <c r="B23" s="37">
        <v>12</v>
      </c>
      <c r="C23" s="38">
        <v>4.2332978679000002</v>
      </c>
      <c r="D23" s="37">
        <v>55</v>
      </c>
      <c r="E23" s="37">
        <v>15</v>
      </c>
      <c r="F23" s="37">
        <v>12</v>
      </c>
      <c r="G23" s="37" t="s">
        <v>120</v>
      </c>
      <c r="H23" s="38">
        <v>0.52270868599999998</v>
      </c>
      <c r="I23" s="38">
        <v>1.9E-2</v>
      </c>
      <c r="J23" s="38">
        <f t="shared" si="0"/>
        <v>2.2127815659766106</v>
      </c>
      <c r="K23" s="38">
        <f t="shared" si="1"/>
        <v>8.0432659490100006E-2</v>
      </c>
      <c r="L23" s="38">
        <v>0.47499999999999998</v>
      </c>
      <c r="M23" s="38">
        <v>0.496</v>
      </c>
      <c r="N23" s="38">
        <f t="shared" si="2"/>
        <v>0.24828662584999997</v>
      </c>
      <c r="O23" s="38">
        <f t="shared" si="3"/>
        <v>9.4240000000000001E-3</v>
      </c>
      <c r="P23" s="38">
        <f t="shared" si="4"/>
        <v>1.0510712438388898</v>
      </c>
      <c r="Q23" s="38">
        <f t="shared" si="5"/>
        <v>3.9894599107089604E-2</v>
      </c>
      <c r="R23" s="38">
        <v>4.2332978679000002</v>
      </c>
      <c r="S23" s="38">
        <v>0.248</v>
      </c>
      <c r="T23" s="38">
        <v>8.9999999999999993E-3</v>
      </c>
      <c r="U23" s="38">
        <f t="shared" si="6"/>
        <v>1.0498578712391999</v>
      </c>
      <c r="V23" s="38">
        <f t="shared" si="7"/>
        <v>3.8099680811099997E-2</v>
      </c>
      <c r="W23" s="38">
        <v>0.47499999999999998</v>
      </c>
      <c r="X23" s="38">
        <v>0.49632190700000001</v>
      </c>
    </row>
    <row r="24" spans="1:24" x14ac:dyDescent="0.25">
      <c r="A24" s="37">
        <v>15</v>
      </c>
      <c r="B24" s="37">
        <v>13</v>
      </c>
      <c r="C24" s="38">
        <v>28.993830837600001</v>
      </c>
      <c r="D24" s="37">
        <v>56</v>
      </c>
      <c r="E24" s="37">
        <v>15</v>
      </c>
      <c r="F24" s="37">
        <v>13</v>
      </c>
      <c r="G24" s="37" t="s">
        <v>121</v>
      </c>
      <c r="H24" s="38">
        <v>5.9490026150000004</v>
      </c>
      <c r="I24" s="38">
        <v>0.45900000000000002</v>
      </c>
      <c r="J24" s="38">
        <f t="shared" si="0"/>
        <v>172.48437547175007</v>
      </c>
      <c r="K24" s="38">
        <f t="shared" si="1"/>
        <v>13.308168354458401</v>
      </c>
      <c r="L24" s="38">
        <v>0.47299999999999998</v>
      </c>
      <c r="M24" s="38">
        <v>0.503</v>
      </c>
      <c r="N24" s="38">
        <f t="shared" si="2"/>
        <v>2.8138782368949999</v>
      </c>
      <c r="O24" s="38">
        <f t="shared" si="3"/>
        <v>0.230877</v>
      </c>
      <c r="P24" s="38">
        <f t="shared" si="4"/>
        <v>81.585109598137777</v>
      </c>
      <c r="Q24" s="38">
        <f t="shared" si="5"/>
        <v>6.6940086822925755</v>
      </c>
      <c r="R24" s="38">
        <v>28.993830837600001</v>
      </c>
      <c r="S24" s="38">
        <v>2.8109999999999999</v>
      </c>
      <c r="T24" s="38">
        <v>0.23100000000000001</v>
      </c>
      <c r="U24" s="38">
        <f t="shared" si="6"/>
        <v>81.501658484493603</v>
      </c>
      <c r="V24" s="38">
        <f t="shared" si="7"/>
        <v>6.6975749234856004</v>
      </c>
      <c r="W24" s="38">
        <v>0.47299999999999998</v>
      </c>
      <c r="X24" s="38">
        <v>0.50270579999999998</v>
      </c>
    </row>
    <row r="25" spans="1:24" x14ac:dyDescent="0.25">
      <c r="A25" s="37">
        <v>16</v>
      </c>
      <c r="B25" s="37">
        <v>1</v>
      </c>
      <c r="C25" s="38">
        <v>283.95252929999998</v>
      </c>
      <c r="D25" s="37">
        <v>57</v>
      </c>
      <c r="E25" s="37">
        <v>0</v>
      </c>
      <c r="F25" s="37">
        <v>0</v>
      </c>
      <c r="H25" s="38">
        <v>0</v>
      </c>
      <c r="I25" s="38">
        <v>0</v>
      </c>
      <c r="J25" s="38">
        <f t="shared" si="0"/>
        <v>0</v>
      </c>
      <c r="K25" s="38">
        <f t="shared" si="1"/>
        <v>0</v>
      </c>
      <c r="L25" s="38">
        <v>0</v>
      </c>
      <c r="M25" s="38">
        <v>0</v>
      </c>
      <c r="N25" s="38">
        <f t="shared" si="2"/>
        <v>0</v>
      </c>
      <c r="O25" s="38">
        <f t="shared" si="3"/>
        <v>0</v>
      </c>
      <c r="P25" s="38">
        <f t="shared" si="4"/>
        <v>0</v>
      </c>
      <c r="Q25" s="38">
        <f t="shared" si="5"/>
        <v>0</v>
      </c>
      <c r="R25" s="38">
        <v>283.95252929999998</v>
      </c>
      <c r="S25" s="38">
        <v>0</v>
      </c>
      <c r="T25" s="38">
        <v>0</v>
      </c>
      <c r="U25" s="38">
        <f t="shared" si="6"/>
        <v>0</v>
      </c>
      <c r="V25" s="38">
        <f t="shared" si="7"/>
        <v>0</v>
      </c>
      <c r="W25" s="38">
        <v>0</v>
      </c>
      <c r="X25" s="38">
        <v>0</v>
      </c>
    </row>
    <row r="26" spans="1:24" x14ac:dyDescent="0.25">
      <c r="A26" s="37">
        <v>16</v>
      </c>
      <c r="B26" s="37">
        <v>2</v>
      </c>
      <c r="C26" s="38">
        <v>590.00318463899998</v>
      </c>
      <c r="D26" s="37">
        <v>58</v>
      </c>
      <c r="E26" s="37">
        <v>0</v>
      </c>
      <c r="F26" s="37">
        <v>0</v>
      </c>
      <c r="H26" s="38">
        <v>0</v>
      </c>
      <c r="I26" s="38">
        <v>0</v>
      </c>
      <c r="J26" s="38">
        <f t="shared" si="0"/>
        <v>0</v>
      </c>
      <c r="K26" s="38">
        <f t="shared" si="1"/>
        <v>0</v>
      </c>
      <c r="L26" s="38">
        <v>0</v>
      </c>
      <c r="M26" s="38">
        <v>0</v>
      </c>
      <c r="N26" s="38">
        <f t="shared" si="2"/>
        <v>0</v>
      </c>
      <c r="O26" s="38">
        <f t="shared" si="3"/>
        <v>0</v>
      </c>
      <c r="P26" s="38">
        <f t="shared" si="4"/>
        <v>0</v>
      </c>
      <c r="Q26" s="38">
        <f t="shared" si="5"/>
        <v>0</v>
      </c>
      <c r="R26" s="38">
        <v>590.00318463899998</v>
      </c>
      <c r="S26" s="38">
        <v>0</v>
      </c>
      <c r="T26" s="38">
        <v>0</v>
      </c>
      <c r="U26" s="38">
        <f t="shared" si="6"/>
        <v>0</v>
      </c>
      <c r="V26" s="38">
        <f t="shared" si="7"/>
        <v>0</v>
      </c>
      <c r="W26" s="38">
        <v>0</v>
      </c>
      <c r="X26" s="38">
        <v>0</v>
      </c>
    </row>
    <row r="27" spans="1:24" x14ac:dyDescent="0.25">
      <c r="A27" s="37">
        <v>16</v>
      </c>
      <c r="B27" s="37">
        <v>3</v>
      </c>
      <c r="C27" s="38">
        <v>64.951163289799993</v>
      </c>
      <c r="D27" s="37">
        <v>59</v>
      </c>
      <c r="E27" s="37">
        <v>0</v>
      </c>
      <c r="F27" s="37">
        <v>0</v>
      </c>
      <c r="H27" s="38">
        <v>0</v>
      </c>
      <c r="I27" s="38">
        <v>0</v>
      </c>
      <c r="J27" s="38">
        <f t="shared" si="0"/>
        <v>0</v>
      </c>
      <c r="K27" s="38">
        <f t="shared" si="1"/>
        <v>0</v>
      </c>
      <c r="L27" s="38">
        <v>0</v>
      </c>
      <c r="M27" s="38">
        <v>0</v>
      </c>
      <c r="N27" s="38">
        <f t="shared" si="2"/>
        <v>0</v>
      </c>
      <c r="O27" s="38">
        <f t="shared" si="3"/>
        <v>0</v>
      </c>
      <c r="P27" s="38">
        <f t="shared" si="4"/>
        <v>0</v>
      </c>
      <c r="Q27" s="38">
        <f t="shared" si="5"/>
        <v>0</v>
      </c>
      <c r="R27" s="38">
        <v>64.951163289799993</v>
      </c>
      <c r="S27" s="38">
        <v>0</v>
      </c>
      <c r="T27" s="38">
        <v>0</v>
      </c>
      <c r="U27" s="38">
        <f t="shared" si="6"/>
        <v>0</v>
      </c>
      <c r="V27" s="38">
        <f t="shared" si="7"/>
        <v>0</v>
      </c>
      <c r="W27" s="38">
        <v>0</v>
      </c>
      <c r="X27" s="38">
        <v>0</v>
      </c>
    </row>
    <row r="28" spans="1:24" x14ac:dyDescent="0.25">
      <c r="A28" s="37">
        <v>16</v>
      </c>
      <c r="B28" s="37">
        <v>4</v>
      </c>
      <c r="C28" s="38">
        <v>93.482230086499996</v>
      </c>
      <c r="D28" s="37">
        <v>60</v>
      </c>
      <c r="E28" s="37">
        <v>0</v>
      </c>
      <c r="F28" s="37">
        <v>0</v>
      </c>
      <c r="H28" s="38">
        <v>0</v>
      </c>
      <c r="I28" s="38">
        <v>0</v>
      </c>
      <c r="J28" s="38">
        <f t="shared" si="0"/>
        <v>0</v>
      </c>
      <c r="K28" s="38">
        <f t="shared" si="1"/>
        <v>0</v>
      </c>
      <c r="L28" s="38">
        <v>0</v>
      </c>
      <c r="M28" s="38">
        <v>0</v>
      </c>
      <c r="N28" s="38">
        <f t="shared" si="2"/>
        <v>0</v>
      </c>
      <c r="O28" s="38">
        <f t="shared" si="3"/>
        <v>0</v>
      </c>
      <c r="P28" s="38">
        <f t="shared" si="4"/>
        <v>0</v>
      </c>
      <c r="Q28" s="38">
        <f t="shared" si="5"/>
        <v>0</v>
      </c>
      <c r="R28" s="38">
        <v>93.482230086499996</v>
      </c>
      <c r="S28" s="38">
        <v>0</v>
      </c>
      <c r="T28" s="38">
        <v>0</v>
      </c>
      <c r="U28" s="38">
        <f t="shared" si="6"/>
        <v>0</v>
      </c>
      <c r="V28" s="38">
        <f t="shared" si="7"/>
        <v>0</v>
      </c>
      <c r="W28" s="38">
        <v>0</v>
      </c>
      <c r="X28" s="38">
        <v>0</v>
      </c>
    </row>
    <row r="29" spans="1:24" x14ac:dyDescent="0.25">
      <c r="A29" s="37">
        <v>16</v>
      </c>
      <c r="B29" s="37">
        <v>6</v>
      </c>
      <c r="C29" s="38">
        <v>15.149946145099999</v>
      </c>
      <c r="D29" s="37">
        <v>61</v>
      </c>
      <c r="E29" s="37">
        <v>0</v>
      </c>
      <c r="F29" s="37">
        <v>0</v>
      </c>
      <c r="H29" s="38">
        <v>0</v>
      </c>
      <c r="I29" s="38">
        <v>0</v>
      </c>
      <c r="J29" s="38">
        <f t="shared" si="0"/>
        <v>0</v>
      </c>
      <c r="K29" s="38">
        <f t="shared" si="1"/>
        <v>0</v>
      </c>
      <c r="L29" s="38">
        <v>0</v>
      </c>
      <c r="M29" s="38">
        <v>0</v>
      </c>
      <c r="N29" s="38">
        <f t="shared" si="2"/>
        <v>0</v>
      </c>
      <c r="O29" s="38">
        <f t="shared" si="3"/>
        <v>0</v>
      </c>
      <c r="P29" s="38">
        <f t="shared" si="4"/>
        <v>0</v>
      </c>
      <c r="Q29" s="38">
        <f t="shared" si="5"/>
        <v>0</v>
      </c>
      <c r="R29" s="38">
        <v>15.149946145099999</v>
      </c>
      <c r="S29" s="38">
        <v>0</v>
      </c>
      <c r="T29" s="38">
        <v>0</v>
      </c>
      <c r="U29" s="38">
        <f t="shared" si="6"/>
        <v>0</v>
      </c>
      <c r="V29" s="38">
        <f t="shared" si="7"/>
        <v>0</v>
      </c>
      <c r="W29" s="38">
        <v>0</v>
      </c>
      <c r="X29" s="38">
        <v>0</v>
      </c>
    </row>
    <row r="30" spans="1:24" x14ac:dyDescent="0.25">
      <c r="A30" s="37">
        <v>16</v>
      </c>
      <c r="B30" s="37">
        <v>8</v>
      </c>
      <c r="C30" s="38">
        <v>0.43225714398300003</v>
      </c>
      <c r="D30" s="37">
        <v>62</v>
      </c>
      <c r="E30" s="37">
        <v>0</v>
      </c>
      <c r="F30" s="37">
        <v>0</v>
      </c>
      <c r="H30" s="38">
        <v>0</v>
      </c>
      <c r="I30" s="38">
        <v>0</v>
      </c>
      <c r="J30" s="38">
        <f t="shared" si="0"/>
        <v>0</v>
      </c>
      <c r="K30" s="38">
        <f t="shared" si="1"/>
        <v>0</v>
      </c>
      <c r="L30" s="38">
        <v>0</v>
      </c>
      <c r="M30" s="38">
        <v>0</v>
      </c>
      <c r="N30" s="38">
        <f t="shared" si="2"/>
        <v>0</v>
      </c>
      <c r="O30" s="38">
        <f t="shared" si="3"/>
        <v>0</v>
      </c>
      <c r="P30" s="38">
        <f t="shared" si="4"/>
        <v>0</v>
      </c>
      <c r="Q30" s="38">
        <f t="shared" si="5"/>
        <v>0</v>
      </c>
      <c r="R30" s="38">
        <v>0.43225714398300003</v>
      </c>
      <c r="S30" s="38">
        <v>0</v>
      </c>
      <c r="T30" s="38">
        <v>0</v>
      </c>
      <c r="U30" s="38">
        <f t="shared" si="6"/>
        <v>0</v>
      </c>
      <c r="V30" s="38">
        <f t="shared" si="7"/>
        <v>0</v>
      </c>
      <c r="W30" s="38">
        <v>0</v>
      </c>
      <c r="X30" s="38">
        <v>0</v>
      </c>
    </row>
    <row r="31" spans="1:24" x14ac:dyDescent="0.25">
      <c r="A31" s="37">
        <v>16</v>
      </c>
      <c r="B31" s="37">
        <v>10</v>
      </c>
      <c r="C31" s="38">
        <v>22.3245503401</v>
      </c>
      <c r="D31" s="37">
        <v>63</v>
      </c>
      <c r="E31" s="37">
        <v>0</v>
      </c>
      <c r="F31" s="37">
        <v>0</v>
      </c>
      <c r="H31" s="38">
        <v>0</v>
      </c>
      <c r="I31" s="38">
        <v>0</v>
      </c>
      <c r="J31" s="38">
        <f t="shared" si="0"/>
        <v>0</v>
      </c>
      <c r="K31" s="38">
        <f t="shared" si="1"/>
        <v>0</v>
      </c>
      <c r="L31" s="38">
        <v>0</v>
      </c>
      <c r="M31" s="38">
        <v>0</v>
      </c>
      <c r="N31" s="38">
        <f t="shared" si="2"/>
        <v>0</v>
      </c>
      <c r="O31" s="38">
        <f t="shared" si="3"/>
        <v>0</v>
      </c>
      <c r="P31" s="38">
        <f t="shared" si="4"/>
        <v>0</v>
      </c>
      <c r="Q31" s="38">
        <f t="shared" si="5"/>
        <v>0</v>
      </c>
      <c r="R31" s="38">
        <v>22.3245503401</v>
      </c>
      <c r="S31" s="38">
        <v>0</v>
      </c>
      <c r="T31" s="38">
        <v>0</v>
      </c>
      <c r="U31" s="38">
        <f t="shared" si="6"/>
        <v>0</v>
      </c>
      <c r="V31" s="38">
        <f t="shared" si="7"/>
        <v>0</v>
      </c>
      <c r="W31" s="38">
        <v>0</v>
      </c>
      <c r="X31" s="38">
        <v>0</v>
      </c>
    </row>
    <row r="32" spans="1:24" x14ac:dyDescent="0.25">
      <c r="A32" s="37">
        <v>16</v>
      </c>
      <c r="B32" s="37">
        <v>11</v>
      </c>
      <c r="C32" s="38">
        <v>59.539672223499998</v>
      </c>
      <c r="D32" s="37">
        <v>64</v>
      </c>
      <c r="E32" s="37">
        <v>0</v>
      </c>
      <c r="F32" s="37">
        <v>0</v>
      </c>
      <c r="H32" s="38">
        <v>0</v>
      </c>
      <c r="I32" s="38">
        <v>0</v>
      </c>
      <c r="J32" s="38">
        <f t="shared" si="0"/>
        <v>0</v>
      </c>
      <c r="K32" s="38">
        <f t="shared" si="1"/>
        <v>0</v>
      </c>
      <c r="L32" s="38">
        <v>0</v>
      </c>
      <c r="M32" s="38">
        <v>0</v>
      </c>
      <c r="N32" s="38">
        <f t="shared" si="2"/>
        <v>0</v>
      </c>
      <c r="O32" s="38">
        <f t="shared" si="3"/>
        <v>0</v>
      </c>
      <c r="P32" s="38">
        <f t="shared" si="4"/>
        <v>0</v>
      </c>
      <c r="Q32" s="38">
        <f t="shared" si="5"/>
        <v>0</v>
      </c>
      <c r="R32" s="38">
        <v>59.539672223499998</v>
      </c>
      <c r="S32" s="38">
        <v>0</v>
      </c>
      <c r="T32" s="38">
        <v>0</v>
      </c>
      <c r="U32" s="38">
        <f t="shared" si="6"/>
        <v>0</v>
      </c>
      <c r="V32" s="38">
        <f t="shared" si="7"/>
        <v>0</v>
      </c>
      <c r="W32" s="38">
        <v>0</v>
      </c>
      <c r="X32" s="38">
        <v>0</v>
      </c>
    </row>
    <row r="33" spans="1:24" x14ac:dyDescent="0.25">
      <c r="A33" s="37">
        <v>16</v>
      </c>
      <c r="B33" s="37">
        <v>12</v>
      </c>
      <c r="C33" s="38">
        <v>57.285916159199999</v>
      </c>
      <c r="D33" s="37">
        <v>65</v>
      </c>
      <c r="E33" s="37">
        <v>0</v>
      </c>
      <c r="F33" s="37">
        <v>0</v>
      </c>
      <c r="H33" s="38">
        <v>0</v>
      </c>
      <c r="I33" s="38">
        <v>0</v>
      </c>
      <c r="J33" s="38">
        <f t="shared" si="0"/>
        <v>0</v>
      </c>
      <c r="K33" s="38">
        <f t="shared" si="1"/>
        <v>0</v>
      </c>
      <c r="L33" s="38">
        <v>0</v>
      </c>
      <c r="M33" s="38">
        <v>0</v>
      </c>
      <c r="N33" s="38">
        <f t="shared" si="2"/>
        <v>0</v>
      </c>
      <c r="O33" s="38">
        <f t="shared" si="3"/>
        <v>0</v>
      </c>
      <c r="P33" s="38">
        <f t="shared" si="4"/>
        <v>0</v>
      </c>
      <c r="Q33" s="38">
        <f t="shared" si="5"/>
        <v>0</v>
      </c>
      <c r="R33" s="38">
        <v>57.285916159199999</v>
      </c>
      <c r="S33" s="38">
        <v>0</v>
      </c>
      <c r="T33" s="38">
        <v>0</v>
      </c>
      <c r="U33" s="38">
        <f t="shared" si="6"/>
        <v>0</v>
      </c>
      <c r="V33" s="38">
        <f t="shared" si="7"/>
        <v>0</v>
      </c>
      <c r="W33" s="38">
        <v>0</v>
      </c>
      <c r="X33" s="38">
        <v>0</v>
      </c>
    </row>
    <row r="34" spans="1:24" x14ac:dyDescent="0.25">
      <c r="A34" s="37">
        <v>16</v>
      </c>
      <c r="B34" s="37">
        <v>13</v>
      </c>
      <c r="C34" s="38">
        <v>127.44728937799999</v>
      </c>
      <c r="D34" s="37">
        <v>66</v>
      </c>
      <c r="E34" s="37">
        <v>0</v>
      </c>
      <c r="F34" s="37">
        <v>0</v>
      </c>
      <c r="H34" s="38">
        <v>0</v>
      </c>
      <c r="I34" s="38">
        <v>0</v>
      </c>
      <c r="J34" s="38">
        <f t="shared" si="0"/>
        <v>0</v>
      </c>
      <c r="K34" s="38">
        <f t="shared" si="1"/>
        <v>0</v>
      </c>
      <c r="L34" s="38">
        <v>0</v>
      </c>
      <c r="M34" s="38">
        <v>0</v>
      </c>
      <c r="N34" s="38">
        <f t="shared" si="2"/>
        <v>0</v>
      </c>
      <c r="O34" s="38">
        <f t="shared" si="3"/>
        <v>0</v>
      </c>
      <c r="P34" s="38">
        <f t="shared" si="4"/>
        <v>0</v>
      </c>
      <c r="Q34" s="38">
        <f t="shared" si="5"/>
        <v>0</v>
      </c>
      <c r="R34" s="38">
        <v>127.44728937799999</v>
      </c>
      <c r="S34" s="38">
        <v>0</v>
      </c>
      <c r="T34" s="38">
        <v>0</v>
      </c>
      <c r="U34" s="38">
        <f t="shared" si="6"/>
        <v>0</v>
      </c>
      <c r="V34" s="38">
        <f t="shared" si="7"/>
        <v>0</v>
      </c>
      <c r="W34" s="38">
        <v>0</v>
      </c>
      <c r="X34" s="38">
        <v>0</v>
      </c>
    </row>
    <row r="35" spans="1:24" x14ac:dyDescent="0.25">
      <c r="A35" s="37">
        <v>17</v>
      </c>
      <c r="B35" s="37">
        <v>1</v>
      </c>
      <c r="C35" s="38">
        <v>27.451550237300001</v>
      </c>
      <c r="D35" s="37">
        <v>67</v>
      </c>
      <c r="E35" s="37">
        <v>17</v>
      </c>
      <c r="F35" s="37">
        <v>1</v>
      </c>
      <c r="G35" s="37" t="s">
        <v>114</v>
      </c>
      <c r="H35" s="38">
        <v>3.196596215</v>
      </c>
      <c r="I35" s="38">
        <v>0.13800000000000001</v>
      </c>
      <c r="J35" s="38">
        <f t="shared" si="0"/>
        <v>87.751521584435537</v>
      </c>
      <c r="K35" s="38">
        <f t="shared" si="1"/>
        <v>3.7883139327474002</v>
      </c>
      <c r="L35" s="38">
        <v>0.19600000000000001</v>
      </c>
      <c r="M35" s="38">
        <v>0.245</v>
      </c>
      <c r="N35" s="38">
        <f t="shared" si="2"/>
        <v>0.62653285814000004</v>
      </c>
      <c r="O35" s="38">
        <f t="shared" si="3"/>
        <v>3.381E-2</v>
      </c>
      <c r="P35" s="38">
        <f t="shared" si="4"/>
        <v>17.199298230549367</v>
      </c>
      <c r="Q35" s="38">
        <f t="shared" si="5"/>
        <v>0.92813691352311301</v>
      </c>
      <c r="R35" s="38">
        <v>27.451550237300001</v>
      </c>
      <c r="S35" s="38">
        <v>0.33600000000000002</v>
      </c>
      <c r="T35" s="38">
        <v>1.7000000000000001E-2</v>
      </c>
      <c r="U35" s="38">
        <f t="shared" si="6"/>
        <v>9.2237208797328005</v>
      </c>
      <c r="V35" s="38">
        <f t="shared" si="7"/>
        <v>0.46667635403410007</v>
      </c>
      <c r="W35" s="38">
        <v>0.105</v>
      </c>
      <c r="X35" s="38">
        <v>0.122586719</v>
      </c>
    </row>
    <row r="36" spans="1:24" x14ac:dyDescent="0.25">
      <c r="A36" s="37">
        <v>17</v>
      </c>
      <c r="B36" s="37">
        <v>2</v>
      </c>
      <c r="C36" s="38">
        <v>103.829535944</v>
      </c>
      <c r="D36" s="37">
        <v>68</v>
      </c>
      <c r="E36" s="37">
        <v>17</v>
      </c>
      <c r="F36" s="37">
        <v>2</v>
      </c>
      <c r="G36" s="37" t="s">
        <v>115</v>
      </c>
      <c r="H36" s="38">
        <v>6.4584220170000002</v>
      </c>
      <c r="I36" s="38">
        <v>0.30499999999999999</v>
      </c>
      <c r="J36" s="38">
        <f t="shared" si="0"/>
        <v>670.57496095562249</v>
      </c>
      <c r="K36" s="38">
        <f t="shared" si="1"/>
        <v>31.66800846292</v>
      </c>
      <c r="L36" s="38">
        <v>0.19400000000000001</v>
      </c>
      <c r="M36" s="38">
        <v>0.24199999999999999</v>
      </c>
      <c r="N36" s="38">
        <f t="shared" si="2"/>
        <v>1.252933871298</v>
      </c>
      <c r="O36" s="38">
        <f t="shared" si="3"/>
        <v>7.3810000000000001E-2</v>
      </c>
      <c r="P36" s="38">
        <f t="shared" si="4"/>
        <v>130.09154242539077</v>
      </c>
      <c r="Q36" s="38">
        <f t="shared" si="5"/>
        <v>7.6636580480266403</v>
      </c>
      <c r="R36" s="38">
        <v>103.829535944</v>
      </c>
      <c r="S36" s="38">
        <v>0.67100000000000004</v>
      </c>
      <c r="T36" s="38">
        <v>3.6999999999999998E-2</v>
      </c>
      <c r="U36" s="38">
        <f t="shared" si="6"/>
        <v>69.66961861842401</v>
      </c>
      <c r="V36" s="38">
        <f t="shared" si="7"/>
        <v>3.8416928299279998</v>
      </c>
      <c r="W36" s="38">
        <v>0.104</v>
      </c>
      <c r="X36" s="38">
        <v>0.120607636</v>
      </c>
    </row>
    <row r="37" spans="1:24" x14ac:dyDescent="0.25">
      <c r="A37" s="37">
        <v>17</v>
      </c>
      <c r="B37" s="37">
        <v>3</v>
      </c>
      <c r="C37" s="38">
        <v>373.79598801999998</v>
      </c>
      <c r="D37" s="37">
        <v>69</v>
      </c>
      <c r="E37" s="37">
        <v>17</v>
      </c>
      <c r="F37" s="37">
        <v>3</v>
      </c>
      <c r="G37" s="37" t="s">
        <v>116</v>
      </c>
      <c r="H37" s="38">
        <v>14.819816680000001</v>
      </c>
      <c r="I37" s="38">
        <v>1.1180000000000001</v>
      </c>
      <c r="J37" s="38">
        <f t="shared" si="0"/>
        <v>5539.5880181758757</v>
      </c>
      <c r="K37" s="38">
        <f t="shared" si="1"/>
        <v>417.90391460636005</v>
      </c>
      <c r="L37" s="38">
        <v>0.19400000000000001</v>
      </c>
      <c r="M37" s="38">
        <v>0.252</v>
      </c>
      <c r="N37" s="38">
        <f t="shared" si="2"/>
        <v>2.87504443592</v>
      </c>
      <c r="O37" s="38">
        <f t="shared" si="3"/>
        <v>0.28173600000000004</v>
      </c>
      <c r="P37" s="38">
        <f t="shared" si="4"/>
        <v>1074.6800755261199</v>
      </c>
      <c r="Q37" s="38">
        <f t="shared" si="5"/>
        <v>105.31178648080272</v>
      </c>
      <c r="R37" s="38">
        <v>373.79598801999998</v>
      </c>
      <c r="S37" s="38">
        <v>1.538</v>
      </c>
      <c r="T37" s="38">
        <v>0.14199999999999999</v>
      </c>
      <c r="U37" s="38">
        <f t="shared" si="6"/>
        <v>574.89822957475997</v>
      </c>
      <c r="V37" s="38">
        <f t="shared" si="7"/>
        <v>53.079030298839996</v>
      </c>
      <c r="W37" s="38">
        <v>0.104</v>
      </c>
      <c r="X37" s="38">
        <v>0.126711674</v>
      </c>
    </row>
    <row r="38" spans="1:24" x14ac:dyDescent="0.25">
      <c r="A38" s="37">
        <v>17</v>
      </c>
      <c r="B38" s="37">
        <v>4</v>
      </c>
      <c r="C38" s="38">
        <v>643.51942301700001</v>
      </c>
      <c r="D38" s="37">
        <v>70</v>
      </c>
      <c r="E38" s="37">
        <v>17</v>
      </c>
      <c r="F38" s="37">
        <v>4</v>
      </c>
      <c r="G38" s="37" t="s">
        <v>117</v>
      </c>
      <c r="H38" s="38">
        <v>10.680272</v>
      </c>
      <c r="I38" s="38">
        <v>0.91700000000000004</v>
      </c>
      <c r="J38" s="38">
        <f t="shared" si="0"/>
        <v>6872.9624751046213</v>
      </c>
      <c r="K38" s="38">
        <f t="shared" si="1"/>
        <v>590.10731090658908</v>
      </c>
      <c r="L38" s="38">
        <v>0.185</v>
      </c>
      <c r="M38" s="38">
        <v>0.24099999999999999</v>
      </c>
      <c r="N38" s="38">
        <f t="shared" si="2"/>
        <v>1.9758503200000002</v>
      </c>
      <c r="O38" s="38">
        <f t="shared" si="3"/>
        <v>0.220997</v>
      </c>
      <c r="P38" s="38">
        <f t="shared" si="4"/>
        <v>1271.498057894355</v>
      </c>
      <c r="Q38" s="38">
        <f t="shared" si="5"/>
        <v>142.21586192848795</v>
      </c>
      <c r="R38" s="38">
        <v>643.51942301700001</v>
      </c>
      <c r="S38" s="38">
        <v>1.044</v>
      </c>
      <c r="T38" s="38">
        <v>0.109</v>
      </c>
      <c r="U38" s="38">
        <f t="shared" si="6"/>
        <v>671.83427762974804</v>
      </c>
      <c r="V38" s="38">
        <f t="shared" si="7"/>
        <v>70.143617108853007</v>
      </c>
      <c r="W38" s="38">
        <v>9.8000000000000004E-2</v>
      </c>
      <c r="X38" s="38">
        <v>0.119122902</v>
      </c>
    </row>
    <row r="39" spans="1:24" x14ac:dyDescent="0.25">
      <c r="A39" s="37">
        <v>17</v>
      </c>
      <c r="B39" s="37">
        <v>6</v>
      </c>
      <c r="C39" s="38">
        <v>8.0387011205000007</v>
      </c>
      <c r="D39" s="37">
        <v>71</v>
      </c>
      <c r="E39" s="37">
        <v>17</v>
      </c>
      <c r="F39" s="37">
        <v>6</v>
      </c>
      <c r="G39" s="37" t="s">
        <v>135</v>
      </c>
      <c r="H39" s="38">
        <v>2.875516121</v>
      </c>
      <c r="I39" s="38">
        <v>0.115</v>
      </c>
      <c r="J39" s="38">
        <f t="shared" si="0"/>
        <v>23.115414663898516</v>
      </c>
      <c r="K39" s="38">
        <f t="shared" si="1"/>
        <v>0.92445062885750018</v>
      </c>
      <c r="L39" s="38">
        <v>0.20300000000000001</v>
      </c>
      <c r="M39" s="38">
        <v>0.25600000000000001</v>
      </c>
      <c r="N39" s="38">
        <f t="shared" si="2"/>
        <v>0.58372977256300007</v>
      </c>
      <c r="O39" s="38">
        <f t="shared" si="3"/>
        <v>2.9440000000000001E-2</v>
      </c>
      <c r="P39" s="38">
        <f t="shared" si="4"/>
        <v>4.692429176771399</v>
      </c>
      <c r="Q39" s="38">
        <f t="shared" si="5"/>
        <v>0.23665936098752002</v>
      </c>
      <c r="R39" s="38">
        <v>8.0387011205000007</v>
      </c>
      <c r="S39" s="38">
        <v>0.317</v>
      </c>
      <c r="T39" s="38">
        <v>1.4999999999999999E-2</v>
      </c>
      <c r="U39" s="38">
        <f t="shared" si="6"/>
        <v>2.5482682551985003</v>
      </c>
      <c r="V39" s="38">
        <f t="shared" si="7"/>
        <v>0.12058051680750001</v>
      </c>
      <c r="W39" s="38">
        <v>0.11</v>
      </c>
      <c r="X39" s="38">
        <v>0.12933028899999999</v>
      </c>
    </row>
    <row r="40" spans="1:24" x14ac:dyDescent="0.25">
      <c r="A40" s="37">
        <v>17</v>
      </c>
      <c r="B40" s="37">
        <v>7</v>
      </c>
      <c r="C40" s="38">
        <v>35.595966902000001</v>
      </c>
      <c r="D40" s="37">
        <v>72</v>
      </c>
      <c r="E40" s="37">
        <v>17</v>
      </c>
      <c r="F40" s="37">
        <v>7</v>
      </c>
      <c r="G40" s="37" t="s">
        <v>137</v>
      </c>
      <c r="H40" s="38">
        <v>5.8480883459999999</v>
      </c>
      <c r="I40" s="38">
        <v>0.28499999999999998</v>
      </c>
      <c r="J40" s="38">
        <f t="shared" si="0"/>
        <v>208.16835920418794</v>
      </c>
      <c r="K40" s="38">
        <f t="shared" si="1"/>
        <v>10.14485056707</v>
      </c>
      <c r="L40" s="38">
        <v>0.20699999999999999</v>
      </c>
      <c r="M40" s="38">
        <v>0.26500000000000001</v>
      </c>
      <c r="N40" s="38">
        <f t="shared" si="2"/>
        <v>1.2105542876219999</v>
      </c>
      <c r="O40" s="38">
        <f t="shared" si="3"/>
        <v>7.5524999999999995E-2</v>
      </c>
      <c r="P40" s="38">
        <f t="shared" si="4"/>
        <v>43.090850355266895</v>
      </c>
      <c r="Q40" s="38">
        <f t="shared" si="5"/>
        <v>2.6883854002735497</v>
      </c>
      <c r="R40" s="38">
        <v>35.595966902000001</v>
      </c>
      <c r="S40" s="38">
        <v>0.65900000000000003</v>
      </c>
      <c r="T40" s="38">
        <v>3.7999999999999999E-2</v>
      </c>
      <c r="U40" s="38">
        <f t="shared" si="6"/>
        <v>23.457742188418003</v>
      </c>
      <c r="V40" s="38">
        <f t="shared" si="7"/>
        <v>1.352646742276</v>
      </c>
      <c r="W40" s="38">
        <v>0.113</v>
      </c>
      <c r="X40" s="38">
        <v>0.13486452299999999</v>
      </c>
    </row>
    <row r="41" spans="1:24" x14ac:dyDescent="0.25">
      <c r="A41" s="37">
        <v>17</v>
      </c>
      <c r="B41" s="37">
        <v>8</v>
      </c>
      <c r="C41" s="38">
        <v>8.9005082443799996E-2</v>
      </c>
      <c r="D41" s="37">
        <v>73</v>
      </c>
      <c r="E41" s="37">
        <v>17</v>
      </c>
      <c r="F41" s="37">
        <v>8</v>
      </c>
      <c r="G41" s="37" t="s">
        <v>136</v>
      </c>
      <c r="H41" s="38">
        <v>6.4024869610000001</v>
      </c>
      <c r="I41" s="38">
        <v>0.313</v>
      </c>
      <c r="J41" s="38">
        <f t="shared" si="0"/>
        <v>0.56985387980915947</v>
      </c>
      <c r="K41" s="38">
        <f t="shared" si="1"/>
        <v>2.7858590804909399E-2</v>
      </c>
      <c r="L41" s="38">
        <v>0.21199999999999999</v>
      </c>
      <c r="M41" s="38">
        <v>0.27300000000000002</v>
      </c>
      <c r="N41" s="38">
        <f t="shared" si="2"/>
        <v>1.3573272357320001</v>
      </c>
      <c r="O41" s="38">
        <f t="shared" si="3"/>
        <v>8.5449000000000011E-2</v>
      </c>
      <c r="P41" s="38">
        <f t="shared" si="4"/>
        <v>0.12080902251954181</v>
      </c>
      <c r="Q41" s="38">
        <f t="shared" si="5"/>
        <v>7.6053952897402665E-3</v>
      </c>
      <c r="R41" s="38">
        <v>8.9005082443799996E-2</v>
      </c>
      <c r="S41" s="38">
        <v>0.74099999999999999</v>
      </c>
      <c r="T41" s="38">
        <v>4.4999999999999998E-2</v>
      </c>
      <c r="U41" s="38">
        <f t="shared" si="6"/>
        <v>6.5952766090855791E-2</v>
      </c>
      <c r="V41" s="38">
        <f t="shared" si="7"/>
        <v>4.005228709971E-3</v>
      </c>
      <c r="W41" s="38">
        <v>0.11600000000000001</v>
      </c>
      <c r="X41" s="38">
        <v>0.14342168699999999</v>
      </c>
    </row>
    <row r="42" spans="1:24" x14ac:dyDescent="0.25">
      <c r="A42" s="37">
        <v>17</v>
      </c>
      <c r="B42" s="37">
        <v>10</v>
      </c>
      <c r="C42" s="38">
        <v>21.9495897161</v>
      </c>
      <c r="D42" s="37">
        <v>74</v>
      </c>
      <c r="E42" s="37">
        <v>17</v>
      </c>
      <c r="F42" s="37">
        <v>10</v>
      </c>
      <c r="G42" s="37" t="s">
        <v>118</v>
      </c>
      <c r="H42" s="38">
        <v>2.2880424619999999</v>
      </c>
      <c r="I42" s="38">
        <v>8.5999999999999993E-2</v>
      </c>
      <c r="J42" s="38">
        <f t="shared" si="0"/>
        <v>50.221593293915326</v>
      </c>
      <c r="K42" s="38">
        <f t="shared" si="1"/>
        <v>1.8876647155845998</v>
      </c>
      <c r="L42" s="38">
        <v>0.21099999999999999</v>
      </c>
      <c r="M42" s="38">
        <v>0.26700000000000002</v>
      </c>
      <c r="N42" s="38">
        <f t="shared" si="2"/>
        <v>0.48277695948199995</v>
      </c>
      <c r="O42" s="38">
        <f t="shared" si="3"/>
        <v>2.2962E-2</v>
      </c>
      <c r="P42" s="38">
        <f t="shared" si="4"/>
        <v>10.596756185016133</v>
      </c>
      <c r="Q42" s="38">
        <f t="shared" si="5"/>
        <v>0.5040064790610882</v>
      </c>
      <c r="R42" s="38">
        <v>21.9495897161</v>
      </c>
      <c r="S42" s="38">
        <v>0.26400000000000001</v>
      </c>
      <c r="T42" s="38">
        <v>1.2E-2</v>
      </c>
      <c r="U42" s="38">
        <f t="shared" si="6"/>
        <v>5.7946916850504007</v>
      </c>
      <c r="V42" s="38">
        <f t="shared" si="7"/>
        <v>0.26339507659319999</v>
      </c>
      <c r="W42" s="38">
        <v>0.115</v>
      </c>
      <c r="X42" s="38">
        <v>0.13702006799999999</v>
      </c>
    </row>
    <row r="43" spans="1:24" x14ac:dyDescent="0.25">
      <c r="A43" s="37">
        <v>17</v>
      </c>
      <c r="B43" s="37">
        <v>11</v>
      </c>
      <c r="C43" s="38">
        <v>20.188219896500001</v>
      </c>
      <c r="D43" s="37">
        <v>75</v>
      </c>
      <c r="E43" s="37">
        <v>17</v>
      </c>
      <c r="F43" s="37">
        <v>11</v>
      </c>
      <c r="G43" s="37" t="s">
        <v>119</v>
      </c>
      <c r="H43" s="38">
        <v>1.208028393</v>
      </c>
      <c r="I43" s="38">
        <v>4.3999999999999997E-2</v>
      </c>
      <c r="J43" s="38">
        <f t="shared" si="0"/>
        <v>24.387942839099523</v>
      </c>
      <c r="K43" s="38">
        <f t="shared" si="1"/>
        <v>0.88828167544600001</v>
      </c>
      <c r="L43" s="38">
        <v>0.22</v>
      </c>
      <c r="M43" s="38">
        <v>0.29499999999999998</v>
      </c>
      <c r="N43" s="38">
        <f t="shared" si="2"/>
        <v>0.26576624646000002</v>
      </c>
      <c r="O43" s="38">
        <f t="shared" si="3"/>
        <v>1.2979999999999998E-2</v>
      </c>
      <c r="P43" s="38">
        <f t="shared" si="4"/>
        <v>5.3653474246018957</v>
      </c>
      <c r="Q43" s="38">
        <f t="shared" si="5"/>
        <v>0.26204309425656996</v>
      </c>
      <c r="R43" s="38">
        <v>20.188219896500001</v>
      </c>
      <c r="S43" s="38">
        <v>0.14599999999999999</v>
      </c>
      <c r="T43" s="38">
        <v>7.0000000000000001E-3</v>
      </c>
      <c r="U43" s="38">
        <f t="shared" si="6"/>
        <v>2.9474801048890003</v>
      </c>
      <c r="V43" s="38">
        <f t="shared" si="7"/>
        <v>0.1413175392755</v>
      </c>
      <c r="W43" s="38">
        <v>0.121</v>
      </c>
      <c r="X43" s="38">
        <v>0.153067376</v>
      </c>
    </row>
    <row r="44" spans="1:24" x14ac:dyDescent="0.25">
      <c r="A44" s="37">
        <v>17</v>
      </c>
      <c r="B44" s="37">
        <v>12</v>
      </c>
      <c r="C44" s="38">
        <v>152.029458576</v>
      </c>
      <c r="D44" s="37">
        <v>76</v>
      </c>
      <c r="E44" s="37">
        <v>17</v>
      </c>
      <c r="F44" s="37">
        <v>12</v>
      </c>
      <c r="G44" s="37" t="s">
        <v>120</v>
      </c>
      <c r="H44" s="38">
        <v>0.13257986599999999</v>
      </c>
      <c r="I44" s="38">
        <v>3.0000000000000001E-3</v>
      </c>
      <c r="J44" s="38">
        <f t="shared" si="0"/>
        <v>20.156045246058628</v>
      </c>
      <c r="K44" s="38">
        <f t="shared" si="1"/>
        <v>0.45608837572799998</v>
      </c>
      <c r="L44" s="38">
        <v>0.23300000000000001</v>
      </c>
      <c r="M44" s="38">
        <v>0.3</v>
      </c>
      <c r="N44" s="38">
        <f t="shared" si="2"/>
        <v>3.0891108777999998E-2</v>
      </c>
      <c r="O44" s="38">
        <f t="shared" si="3"/>
        <v>8.9999999999999998E-4</v>
      </c>
      <c r="P44" s="38">
        <f t="shared" si="4"/>
        <v>4.6963585423316605</v>
      </c>
      <c r="Q44" s="38">
        <f t="shared" si="5"/>
        <v>0.13682651271839999</v>
      </c>
      <c r="R44" s="38">
        <v>152.029458576</v>
      </c>
      <c r="S44" s="38">
        <v>1.7000000000000001E-2</v>
      </c>
      <c r="T44" s="38">
        <v>0</v>
      </c>
      <c r="U44" s="38">
        <f t="shared" si="6"/>
        <v>2.5845007957920001</v>
      </c>
      <c r="V44" s="38">
        <f t="shared" si="7"/>
        <v>0</v>
      </c>
      <c r="W44" s="38">
        <v>0.13100000000000001</v>
      </c>
      <c r="X44" s="38">
        <v>0.15787464300000001</v>
      </c>
    </row>
    <row r="45" spans="1:24" x14ac:dyDescent="0.25">
      <c r="A45" s="37">
        <v>17</v>
      </c>
      <c r="B45" s="37">
        <v>13</v>
      </c>
      <c r="C45" s="38">
        <v>92.947273652099994</v>
      </c>
      <c r="D45" s="37">
        <v>77</v>
      </c>
      <c r="E45" s="37">
        <v>17</v>
      </c>
      <c r="F45" s="37">
        <v>13</v>
      </c>
      <c r="G45" s="37" t="s">
        <v>121</v>
      </c>
      <c r="H45" s="38">
        <v>10.07434471</v>
      </c>
      <c r="I45" s="38">
        <v>0.59</v>
      </c>
      <c r="J45" s="38">
        <f t="shared" si="0"/>
        <v>936.38287462595599</v>
      </c>
      <c r="K45" s="38">
        <f t="shared" si="1"/>
        <v>54.838891454738992</v>
      </c>
      <c r="L45" s="38">
        <v>0.188</v>
      </c>
      <c r="M45" s="38">
        <v>0.24399999999999999</v>
      </c>
      <c r="N45" s="38">
        <f t="shared" si="2"/>
        <v>1.8939768054799999</v>
      </c>
      <c r="O45" s="38">
        <f t="shared" si="3"/>
        <v>0.14395999999999998</v>
      </c>
      <c r="P45" s="38">
        <f t="shared" si="4"/>
        <v>176.0399804296797</v>
      </c>
      <c r="Q45" s="38">
        <f t="shared" si="5"/>
        <v>13.380689514956313</v>
      </c>
      <c r="R45" s="38">
        <v>92.947273652099994</v>
      </c>
      <c r="S45" s="38">
        <v>1.0029999999999999</v>
      </c>
      <c r="T45" s="38">
        <v>7.1999999999999995E-2</v>
      </c>
      <c r="U45" s="38">
        <f t="shared" si="6"/>
        <v>93.226115473056282</v>
      </c>
      <c r="V45" s="38">
        <f t="shared" si="7"/>
        <v>6.6922037029511987</v>
      </c>
      <c r="W45" s="38">
        <v>0.1</v>
      </c>
      <c r="X45" s="38">
        <v>0.121300569</v>
      </c>
    </row>
    <row r="46" spans="1:24" x14ac:dyDescent="0.25">
      <c r="A46" s="37">
        <v>18</v>
      </c>
      <c r="B46" s="37">
        <v>1</v>
      </c>
      <c r="C46" s="38">
        <v>290.03747608200001</v>
      </c>
      <c r="D46" s="37">
        <v>78</v>
      </c>
      <c r="E46" s="37">
        <v>18</v>
      </c>
      <c r="F46" s="37">
        <v>1</v>
      </c>
      <c r="G46" s="37" t="s">
        <v>114</v>
      </c>
      <c r="H46" s="38">
        <v>3.1521646809999999</v>
      </c>
      <c r="I46" s="38">
        <v>0.14399999999999999</v>
      </c>
      <c r="J46" s="38">
        <f t="shared" si="0"/>
        <v>914.24588827206264</v>
      </c>
      <c r="K46" s="38">
        <f t="shared" si="1"/>
        <v>41.765396555807996</v>
      </c>
      <c r="L46" s="38">
        <v>0.58399999999999996</v>
      </c>
      <c r="M46" s="38">
        <v>0.53</v>
      </c>
      <c r="N46" s="38">
        <f t="shared" si="2"/>
        <v>1.8408641737039999</v>
      </c>
      <c r="O46" s="38">
        <f t="shared" si="3"/>
        <v>7.6319999999999999E-2</v>
      </c>
      <c r="P46" s="38">
        <f t="shared" si="4"/>
        <v>533.91959875088457</v>
      </c>
      <c r="Q46" s="38">
        <f t="shared" si="5"/>
        <v>22.135660174578241</v>
      </c>
      <c r="R46" s="38">
        <v>290.03747608200001</v>
      </c>
      <c r="S46" s="38">
        <v>1.6479999999999999</v>
      </c>
      <c r="T46" s="38">
        <v>7.0000000000000007E-2</v>
      </c>
      <c r="U46" s="38">
        <f t="shared" si="6"/>
        <v>477.98176058313601</v>
      </c>
      <c r="V46" s="38">
        <f t="shared" si="7"/>
        <v>20.302623325740004</v>
      </c>
      <c r="W46" s="38">
        <v>0.52300000000000002</v>
      </c>
      <c r="X46" s="38">
        <v>0.482704839</v>
      </c>
    </row>
    <row r="47" spans="1:24" x14ac:dyDescent="0.25">
      <c r="A47" s="37">
        <v>18</v>
      </c>
      <c r="B47" s="37">
        <v>2</v>
      </c>
      <c r="C47" s="38">
        <v>446.62015950300002</v>
      </c>
      <c r="D47" s="37">
        <v>79</v>
      </c>
      <c r="E47" s="37">
        <v>18</v>
      </c>
      <c r="F47" s="37">
        <v>2</v>
      </c>
      <c r="G47" s="37" t="s">
        <v>115</v>
      </c>
      <c r="H47" s="38">
        <v>6.3654747819999997</v>
      </c>
      <c r="I47" s="38">
        <v>0.317</v>
      </c>
      <c r="J47" s="38">
        <f t="shared" si="0"/>
        <v>2842.9493624491643</v>
      </c>
      <c r="K47" s="38">
        <f t="shared" si="1"/>
        <v>141.57859056245101</v>
      </c>
      <c r="L47" s="38">
        <v>0.58199999999999996</v>
      </c>
      <c r="M47" s="38">
        <v>0.52700000000000002</v>
      </c>
      <c r="N47" s="38">
        <f t="shared" si="2"/>
        <v>3.7047063231239994</v>
      </c>
      <c r="O47" s="38">
        <f t="shared" si="3"/>
        <v>0.16705900000000001</v>
      </c>
      <c r="P47" s="38">
        <f t="shared" si="4"/>
        <v>1654.5965289454134</v>
      </c>
      <c r="Q47" s="38">
        <f t="shared" si="5"/>
        <v>74.611917226411691</v>
      </c>
      <c r="R47" s="38">
        <v>446.62015950300002</v>
      </c>
      <c r="S47" s="38">
        <v>3.3140000000000001</v>
      </c>
      <c r="T47" s="38">
        <v>0.152</v>
      </c>
      <c r="U47" s="38">
        <f t="shared" si="6"/>
        <v>1480.0992085929422</v>
      </c>
      <c r="V47" s="38">
        <f t="shared" si="7"/>
        <v>67.886264244456001</v>
      </c>
      <c r="W47" s="38">
        <v>0.52100000000000002</v>
      </c>
      <c r="X47" s="38">
        <v>0.47953706000000001</v>
      </c>
    </row>
    <row r="48" spans="1:24" x14ac:dyDescent="0.25">
      <c r="A48" s="37">
        <v>18</v>
      </c>
      <c r="B48" s="37">
        <v>3</v>
      </c>
      <c r="C48" s="38">
        <v>196.87401317699999</v>
      </c>
      <c r="D48" s="37">
        <v>80</v>
      </c>
      <c r="E48" s="37">
        <v>18</v>
      </c>
      <c r="F48" s="37">
        <v>3</v>
      </c>
      <c r="G48" s="37" t="s">
        <v>116</v>
      </c>
      <c r="H48" s="38">
        <v>14.583883</v>
      </c>
      <c r="I48" s="38">
        <v>1.1579999999999999</v>
      </c>
      <c r="J48" s="38">
        <f t="shared" si="0"/>
        <v>2871.1875739138263</v>
      </c>
      <c r="K48" s="38">
        <f t="shared" si="1"/>
        <v>227.98010725896597</v>
      </c>
      <c r="L48" s="38">
        <v>0.58199999999999996</v>
      </c>
      <c r="M48" s="38">
        <v>0.53</v>
      </c>
      <c r="N48" s="38">
        <f t="shared" si="2"/>
        <v>8.4878199060000004</v>
      </c>
      <c r="O48" s="38">
        <f t="shared" si="3"/>
        <v>0.61373999999999995</v>
      </c>
      <c r="P48" s="38">
        <f t="shared" si="4"/>
        <v>1671.031168017847</v>
      </c>
      <c r="Q48" s="38">
        <f t="shared" si="5"/>
        <v>120.82945684725196</v>
      </c>
      <c r="R48" s="38">
        <v>196.87401317699999</v>
      </c>
      <c r="S48" s="38">
        <v>7.5919999999999996</v>
      </c>
      <c r="T48" s="38">
        <v>0.56000000000000005</v>
      </c>
      <c r="U48" s="38">
        <f t="shared" si="6"/>
        <v>1494.6675080397838</v>
      </c>
      <c r="V48" s="38">
        <f t="shared" si="7"/>
        <v>110.24944737912001</v>
      </c>
      <c r="W48" s="38">
        <v>0.52100000000000002</v>
      </c>
      <c r="X48" s="38">
        <v>0.483402946</v>
      </c>
    </row>
    <row r="49" spans="1:24" x14ac:dyDescent="0.25">
      <c r="A49" s="37">
        <v>18</v>
      </c>
      <c r="B49" s="37">
        <v>4</v>
      </c>
      <c r="C49" s="38">
        <v>270.15619091299999</v>
      </c>
      <c r="D49" s="37">
        <v>81</v>
      </c>
      <c r="E49" s="37">
        <v>18</v>
      </c>
      <c r="F49" s="37">
        <v>4</v>
      </c>
      <c r="G49" s="37" t="s">
        <v>117</v>
      </c>
      <c r="H49" s="38">
        <v>10.5582587</v>
      </c>
      <c r="I49" s="38">
        <v>0.95899999999999996</v>
      </c>
      <c r="J49" s="38">
        <f t="shared" si="0"/>
        <v>2852.3789530660429</v>
      </c>
      <c r="K49" s="38">
        <f t="shared" si="1"/>
        <v>259.07978708556698</v>
      </c>
      <c r="L49" s="38">
        <v>0.57099999999999995</v>
      </c>
      <c r="M49" s="38">
        <v>0.52100000000000002</v>
      </c>
      <c r="N49" s="38">
        <f t="shared" si="2"/>
        <v>6.0287657176999989</v>
      </c>
      <c r="O49" s="38">
        <f t="shared" si="3"/>
        <v>0.499639</v>
      </c>
      <c r="P49" s="38">
        <f t="shared" si="4"/>
        <v>1628.7083822007103</v>
      </c>
      <c r="Q49" s="38">
        <f t="shared" si="5"/>
        <v>134.98056907158039</v>
      </c>
      <c r="R49" s="38">
        <v>270.15619091299999</v>
      </c>
      <c r="S49" s="38">
        <v>5.3789999999999996</v>
      </c>
      <c r="T49" s="38">
        <v>0.45400000000000001</v>
      </c>
      <c r="U49" s="38">
        <f t="shared" si="6"/>
        <v>1453.1701509210268</v>
      </c>
      <c r="V49" s="38">
        <f t="shared" si="7"/>
        <v>122.650910674502</v>
      </c>
      <c r="W49" s="38">
        <v>0.50900000000000001</v>
      </c>
      <c r="X49" s="38">
        <v>0.473428079</v>
      </c>
    </row>
    <row r="50" spans="1:24" x14ac:dyDescent="0.25">
      <c r="A50" s="37">
        <v>18</v>
      </c>
      <c r="B50" s="37">
        <v>6</v>
      </c>
      <c r="C50" s="38">
        <v>16.121533400400001</v>
      </c>
      <c r="D50" s="37">
        <v>82</v>
      </c>
      <c r="E50" s="37">
        <v>18</v>
      </c>
      <c r="F50" s="37">
        <v>6</v>
      </c>
      <c r="G50" s="37" t="s">
        <v>135</v>
      </c>
      <c r="H50" s="38">
        <v>2.7936445710000002</v>
      </c>
      <c r="I50" s="38">
        <v>0.11799999999999999</v>
      </c>
      <c r="J50" s="38">
        <f t="shared" si="0"/>
        <v>45.037834260222631</v>
      </c>
      <c r="K50" s="38">
        <f t="shared" si="1"/>
        <v>1.9023409412471999</v>
      </c>
      <c r="L50" s="38">
        <v>0.59199999999999997</v>
      </c>
      <c r="M50" s="38">
        <v>0.54</v>
      </c>
      <c r="N50" s="38">
        <f t="shared" si="2"/>
        <v>1.653837586032</v>
      </c>
      <c r="O50" s="38">
        <f t="shared" si="3"/>
        <v>6.3719999999999999E-2</v>
      </c>
      <c r="P50" s="38">
        <f t="shared" si="4"/>
        <v>26.662397882051799</v>
      </c>
      <c r="Q50" s="38">
        <f t="shared" si="5"/>
        <v>1.0272641082734881</v>
      </c>
      <c r="R50" s="38">
        <v>16.121533400400001</v>
      </c>
      <c r="S50" s="38">
        <v>1.486</v>
      </c>
      <c r="T50" s="38">
        <v>5.8000000000000003E-2</v>
      </c>
      <c r="U50" s="38">
        <f t="shared" si="6"/>
        <v>23.9565986329944</v>
      </c>
      <c r="V50" s="38">
        <f t="shared" si="7"/>
        <v>0.93504893722320004</v>
      </c>
      <c r="W50" s="38">
        <v>0.53200000000000003</v>
      </c>
      <c r="X50" s="38">
        <v>0.49284789000000001</v>
      </c>
    </row>
    <row r="51" spans="1:24" x14ac:dyDescent="0.25">
      <c r="A51" s="37">
        <v>18</v>
      </c>
      <c r="B51" s="37">
        <v>7</v>
      </c>
      <c r="C51" s="38">
        <v>43.603832477499999</v>
      </c>
      <c r="D51" s="37">
        <v>83</v>
      </c>
      <c r="E51" s="37">
        <v>18</v>
      </c>
      <c r="F51" s="37">
        <v>7</v>
      </c>
      <c r="G51" s="37" t="s">
        <v>137</v>
      </c>
      <c r="H51" s="38">
        <v>5.7558428030000002</v>
      </c>
      <c r="I51" s="38">
        <v>0.29199999999999998</v>
      </c>
      <c r="J51" s="38">
        <f t="shared" si="0"/>
        <v>250.97680534883602</v>
      </c>
      <c r="K51" s="38">
        <f t="shared" si="1"/>
        <v>12.732319083429999</v>
      </c>
      <c r="L51" s="38">
        <v>0.59599999999999997</v>
      </c>
      <c r="M51" s="38">
        <v>0.54500000000000004</v>
      </c>
      <c r="N51" s="38">
        <f t="shared" si="2"/>
        <v>3.4304823105879998</v>
      </c>
      <c r="O51" s="38">
        <f t="shared" si="3"/>
        <v>0.15914</v>
      </c>
      <c r="P51" s="38">
        <f t="shared" si="4"/>
        <v>149.58217598790625</v>
      </c>
      <c r="Q51" s="38">
        <f t="shared" si="5"/>
        <v>6.9391139004693496</v>
      </c>
      <c r="R51" s="38">
        <v>43.603832477499999</v>
      </c>
      <c r="S51" s="38">
        <v>3.0830000000000002</v>
      </c>
      <c r="T51" s="38">
        <v>0.14499999999999999</v>
      </c>
      <c r="U51" s="38">
        <f t="shared" si="6"/>
        <v>134.43061552813251</v>
      </c>
      <c r="V51" s="38">
        <f t="shared" si="7"/>
        <v>6.3225557092374993</v>
      </c>
      <c r="W51" s="38">
        <v>0.53600000000000003</v>
      </c>
      <c r="X51" s="38">
        <v>0.49832321699999998</v>
      </c>
    </row>
    <row r="52" spans="1:24" x14ac:dyDescent="0.25">
      <c r="A52" s="37">
        <v>18</v>
      </c>
      <c r="B52" s="37">
        <v>8</v>
      </c>
      <c r="C52" s="38">
        <v>9.4755078831899997</v>
      </c>
      <c r="D52" s="37">
        <v>84</v>
      </c>
      <c r="E52" s="37">
        <v>18</v>
      </c>
      <c r="F52" s="37">
        <v>8</v>
      </c>
      <c r="G52" s="37" t="s">
        <v>136</v>
      </c>
      <c r="H52" s="38">
        <v>6.3985366460000002</v>
      </c>
      <c r="I52" s="38">
        <v>0.32500000000000001</v>
      </c>
      <c r="J52" s="38">
        <f t="shared" si="0"/>
        <v>60.629384430053101</v>
      </c>
      <c r="K52" s="38">
        <f t="shared" si="1"/>
        <v>3.0795400620367501</v>
      </c>
      <c r="L52" s="38">
        <v>0.59899999999999998</v>
      </c>
      <c r="M52" s="38">
        <v>0.54700000000000004</v>
      </c>
      <c r="N52" s="38">
        <f t="shared" si="2"/>
        <v>3.832723450954</v>
      </c>
      <c r="O52" s="38">
        <f t="shared" si="3"/>
        <v>0.17777500000000002</v>
      </c>
      <c r="P52" s="38">
        <f t="shared" si="4"/>
        <v>36.317001273601811</v>
      </c>
      <c r="Q52" s="38">
        <f t="shared" si="5"/>
        <v>1.6845084139341024</v>
      </c>
      <c r="R52" s="38">
        <v>9.4755078831899997</v>
      </c>
      <c r="S52" s="38">
        <v>3.4430000000000001</v>
      </c>
      <c r="T52" s="38">
        <v>0.16300000000000001</v>
      </c>
      <c r="U52" s="38">
        <f t="shared" si="6"/>
        <v>32.62417364182317</v>
      </c>
      <c r="V52" s="38">
        <f t="shared" si="7"/>
        <v>1.54450778495997</v>
      </c>
      <c r="W52" s="38">
        <v>0.53800000000000003</v>
      </c>
      <c r="X52" s="38">
        <v>0.500504265</v>
      </c>
    </row>
    <row r="53" spans="1:24" x14ac:dyDescent="0.25">
      <c r="A53" s="37">
        <v>18</v>
      </c>
      <c r="B53" s="37">
        <v>10</v>
      </c>
      <c r="C53" s="38">
        <v>8.1584212101499993</v>
      </c>
      <c r="D53" s="37">
        <v>85</v>
      </c>
      <c r="E53" s="37">
        <v>18</v>
      </c>
      <c r="F53" s="37">
        <v>10</v>
      </c>
      <c r="G53" s="37" t="s">
        <v>118</v>
      </c>
      <c r="H53" s="38">
        <v>2.2482884570000001</v>
      </c>
      <c r="I53" s="38">
        <v>8.7999999999999995E-2</v>
      </c>
      <c r="J53" s="38">
        <f t="shared" si="0"/>
        <v>18.342484234124214</v>
      </c>
      <c r="K53" s="38">
        <f t="shared" si="1"/>
        <v>0.71794106649319989</v>
      </c>
      <c r="L53" s="38">
        <v>0.59899999999999998</v>
      </c>
      <c r="M53" s="38">
        <v>0.54700000000000004</v>
      </c>
      <c r="N53" s="38">
        <f t="shared" si="2"/>
        <v>1.346724785743</v>
      </c>
      <c r="O53" s="38">
        <f t="shared" si="3"/>
        <v>4.8135999999999998E-2</v>
      </c>
      <c r="P53" s="38">
        <f t="shared" si="4"/>
        <v>10.987148056240406</v>
      </c>
      <c r="Q53" s="38">
        <f t="shared" si="5"/>
        <v>0.39271376337178038</v>
      </c>
      <c r="R53" s="38">
        <v>8.1584212101499993</v>
      </c>
      <c r="S53" s="38">
        <v>1.2110000000000001</v>
      </c>
      <c r="T53" s="38">
        <v>4.3999999999999997E-2</v>
      </c>
      <c r="U53" s="38">
        <f t="shared" si="6"/>
        <v>9.8798480854916502</v>
      </c>
      <c r="V53" s="38">
        <f t="shared" si="7"/>
        <v>0.35897053324659994</v>
      </c>
      <c r="W53" s="38">
        <v>0.53900000000000003</v>
      </c>
      <c r="X53" s="38">
        <v>0.50024884300000005</v>
      </c>
    </row>
    <row r="54" spans="1:24" x14ac:dyDescent="0.25">
      <c r="A54" s="37">
        <v>18</v>
      </c>
      <c r="B54" s="37">
        <v>11</v>
      </c>
      <c r="C54" s="38">
        <v>73.659853094599995</v>
      </c>
      <c r="D54" s="37">
        <v>86</v>
      </c>
      <c r="E54" s="37">
        <v>18</v>
      </c>
      <c r="F54" s="37">
        <v>11</v>
      </c>
      <c r="G54" s="37" t="s">
        <v>119</v>
      </c>
      <c r="H54" s="38">
        <v>1.2162064829999999</v>
      </c>
      <c r="I54" s="38">
        <v>4.5999999999999999E-2</v>
      </c>
      <c r="J54" s="38">
        <f t="shared" si="0"/>
        <v>89.585590870480118</v>
      </c>
      <c r="K54" s="38">
        <f t="shared" si="1"/>
        <v>3.3883532423515996</v>
      </c>
      <c r="L54" s="38">
        <v>0.60199999999999998</v>
      </c>
      <c r="M54" s="38">
        <v>0.55300000000000005</v>
      </c>
      <c r="N54" s="38">
        <f t="shared" si="2"/>
        <v>0.73215630276599986</v>
      </c>
      <c r="O54" s="38">
        <f t="shared" si="3"/>
        <v>2.5438000000000002E-2</v>
      </c>
      <c r="P54" s="38">
        <f t="shared" si="4"/>
        <v>53.930525704029023</v>
      </c>
      <c r="Q54" s="38">
        <f t="shared" si="5"/>
        <v>1.8737593430204349</v>
      </c>
      <c r="R54" s="38">
        <v>73.659853094599995</v>
      </c>
      <c r="S54" s="38">
        <v>0.65800000000000003</v>
      </c>
      <c r="T54" s="38">
        <v>2.3E-2</v>
      </c>
      <c r="U54" s="38">
        <f t="shared" si="6"/>
        <v>48.468183336246803</v>
      </c>
      <c r="V54" s="38">
        <f t="shared" si="7"/>
        <v>1.6941766211757998</v>
      </c>
      <c r="W54" s="38">
        <v>0.54100000000000004</v>
      </c>
      <c r="X54" s="38">
        <v>0.50633202799999999</v>
      </c>
    </row>
    <row r="55" spans="1:24" x14ac:dyDescent="0.25">
      <c r="A55" s="37">
        <v>18</v>
      </c>
      <c r="B55" s="37">
        <v>12</v>
      </c>
      <c r="C55" s="38">
        <v>30.298269468499999</v>
      </c>
      <c r="D55" s="37">
        <v>87</v>
      </c>
      <c r="E55" s="37">
        <v>18</v>
      </c>
      <c r="F55" s="37">
        <v>12</v>
      </c>
      <c r="G55" s="37" t="s">
        <v>120</v>
      </c>
      <c r="H55" s="38">
        <v>0.171372944</v>
      </c>
      <c r="I55" s="38">
        <v>4.0000000000000001E-3</v>
      </c>
      <c r="J55" s="38">
        <f t="shared" si="0"/>
        <v>5.1923036369221602</v>
      </c>
      <c r="K55" s="38">
        <f t="shared" si="1"/>
        <v>0.12119307787399999</v>
      </c>
      <c r="L55" s="38">
        <v>0.61299999999999999</v>
      </c>
      <c r="M55" s="38">
        <v>0.55800000000000005</v>
      </c>
      <c r="N55" s="38">
        <f t="shared" si="2"/>
        <v>0.105051614672</v>
      </c>
      <c r="O55" s="38">
        <f t="shared" si="3"/>
        <v>2.232E-3</v>
      </c>
      <c r="P55" s="38">
        <f t="shared" si="4"/>
        <v>3.1828821294332843</v>
      </c>
      <c r="Q55" s="38">
        <f t="shared" si="5"/>
        <v>6.7625737453692006E-2</v>
      </c>
      <c r="R55" s="38">
        <v>30.298269468499999</v>
      </c>
      <c r="S55" s="38">
        <v>9.5000000000000001E-2</v>
      </c>
      <c r="T55" s="38">
        <v>2E-3</v>
      </c>
      <c r="U55" s="38">
        <f t="shared" si="6"/>
        <v>2.8783355995075</v>
      </c>
      <c r="V55" s="38">
        <f t="shared" si="7"/>
        <v>6.0596538936999997E-2</v>
      </c>
      <c r="W55" s="38">
        <v>0.55400000000000005</v>
      </c>
      <c r="X55" s="38">
        <v>0.51224065799999996</v>
      </c>
    </row>
    <row r="56" spans="1:24" x14ac:dyDescent="0.25">
      <c r="A56" s="37">
        <v>18</v>
      </c>
      <c r="B56" s="37">
        <v>13</v>
      </c>
      <c r="C56" s="38">
        <v>477.64213718299999</v>
      </c>
      <c r="D56" s="37">
        <v>88</v>
      </c>
      <c r="E56" s="37">
        <v>18</v>
      </c>
      <c r="F56" s="37">
        <v>13</v>
      </c>
      <c r="G56" s="37" t="s">
        <v>121</v>
      </c>
      <c r="H56" s="38">
        <v>6.3298899779999998</v>
      </c>
      <c r="I56" s="38">
        <v>0.46700000000000003</v>
      </c>
      <c r="J56" s="38">
        <f t="shared" si="0"/>
        <v>3023.4221772251726</v>
      </c>
      <c r="K56" s="38">
        <f t="shared" si="1"/>
        <v>223.058878064461</v>
      </c>
      <c r="L56" s="38">
        <v>0.59099999999999997</v>
      </c>
      <c r="M56" s="38">
        <v>0.54900000000000004</v>
      </c>
      <c r="N56" s="38">
        <f t="shared" si="2"/>
        <v>3.7409649769979998</v>
      </c>
      <c r="O56" s="38">
        <f t="shared" si="3"/>
        <v>0.25638300000000003</v>
      </c>
      <c r="P56" s="38">
        <f t="shared" si="4"/>
        <v>1786.8425067400769</v>
      </c>
      <c r="Q56" s="38">
        <f t="shared" si="5"/>
        <v>122.4593240573891</v>
      </c>
      <c r="R56" s="38">
        <v>477.64213718299999</v>
      </c>
      <c r="S56" s="38">
        <v>3.3570000000000002</v>
      </c>
      <c r="T56" s="38">
        <v>0.23499999999999999</v>
      </c>
      <c r="U56" s="38">
        <f t="shared" si="6"/>
        <v>1603.4446545233311</v>
      </c>
      <c r="V56" s="38">
        <f t="shared" si="7"/>
        <v>112.24590223800499</v>
      </c>
      <c r="W56" s="38">
        <v>0.53</v>
      </c>
      <c r="X56" s="38">
        <v>0.50182863200000005</v>
      </c>
    </row>
    <row r="57" spans="1:24" x14ac:dyDescent="0.25">
      <c r="A57" s="37">
        <v>20</v>
      </c>
      <c r="B57" s="37">
        <v>1</v>
      </c>
      <c r="C57" s="38">
        <v>53.080381044900001</v>
      </c>
      <c r="D57" s="37">
        <v>89</v>
      </c>
      <c r="E57" s="37">
        <v>20</v>
      </c>
      <c r="F57" s="37">
        <v>1</v>
      </c>
      <c r="G57" s="37" t="s">
        <v>114</v>
      </c>
      <c r="H57" s="38">
        <v>3.092680584</v>
      </c>
      <c r="I57" s="38">
        <v>0.13400000000000001</v>
      </c>
      <c r="J57" s="38">
        <f t="shared" si="0"/>
        <v>164.16066384888387</v>
      </c>
      <c r="K57" s="38">
        <f t="shared" si="1"/>
        <v>7.112771060016601</v>
      </c>
      <c r="L57" s="38">
        <v>0.26300000000000001</v>
      </c>
      <c r="M57" s="38">
        <v>0.31</v>
      </c>
      <c r="N57" s="38">
        <f t="shared" si="2"/>
        <v>0.81337499359200005</v>
      </c>
      <c r="O57" s="38">
        <f t="shared" si="3"/>
        <v>4.1540000000000001E-2</v>
      </c>
      <c r="P57" s="38">
        <f t="shared" si="4"/>
        <v>43.17425459225646</v>
      </c>
      <c r="Q57" s="38">
        <f t="shared" si="5"/>
        <v>2.2049590286051459</v>
      </c>
      <c r="R57" s="38">
        <v>53.080381044900001</v>
      </c>
      <c r="S57" s="38">
        <v>0.72799999999999998</v>
      </c>
      <c r="T57" s="38">
        <v>3.7999999999999999E-2</v>
      </c>
      <c r="U57" s="38">
        <f t="shared" si="6"/>
        <v>38.642517400687197</v>
      </c>
      <c r="V57" s="38">
        <f t="shared" si="7"/>
        <v>2.0170544797062</v>
      </c>
      <c r="W57" s="38">
        <v>0.23499999999999999</v>
      </c>
      <c r="X57" s="38">
        <v>0.28310987900000001</v>
      </c>
    </row>
    <row r="58" spans="1:24" x14ac:dyDescent="0.25">
      <c r="A58" s="37">
        <v>20</v>
      </c>
      <c r="B58" s="37">
        <v>2</v>
      </c>
      <c r="C58" s="38">
        <v>293.05811212700002</v>
      </c>
      <c r="D58" s="37">
        <v>90</v>
      </c>
      <c r="E58" s="37">
        <v>20</v>
      </c>
      <c r="F58" s="37">
        <v>2</v>
      </c>
      <c r="G58" s="37" t="s">
        <v>115</v>
      </c>
      <c r="H58" s="38">
        <v>6.2353144970000001</v>
      </c>
      <c r="I58" s="38">
        <v>0.29499999999999998</v>
      </c>
      <c r="J58" s="38">
        <f t="shared" si="0"/>
        <v>1827.3094950089346</v>
      </c>
      <c r="K58" s="38">
        <f t="shared" si="1"/>
        <v>86.452143077464996</v>
      </c>
      <c r="L58" s="38">
        <v>0.26100000000000001</v>
      </c>
      <c r="M58" s="38">
        <v>0.30599999999999999</v>
      </c>
      <c r="N58" s="38">
        <f t="shared" si="2"/>
        <v>1.6274170837170001</v>
      </c>
      <c r="O58" s="38">
        <f t="shared" si="3"/>
        <v>9.0269999999999989E-2</v>
      </c>
      <c r="P58" s="38">
        <f t="shared" si="4"/>
        <v>476.92777819733197</v>
      </c>
      <c r="Q58" s="38">
        <f t="shared" si="5"/>
        <v>26.454355781704287</v>
      </c>
      <c r="R58" s="38">
        <v>293.05811212700002</v>
      </c>
      <c r="S58" s="38">
        <v>1.4570000000000001</v>
      </c>
      <c r="T58" s="38">
        <v>8.2000000000000003E-2</v>
      </c>
      <c r="U58" s="38">
        <f t="shared" si="6"/>
        <v>426.98566936903904</v>
      </c>
      <c r="V58" s="38">
        <f t="shared" si="7"/>
        <v>24.030765194414002</v>
      </c>
      <c r="W58" s="38">
        <v>0.23400000000000001</v>
      </c>
      <c r="X58" s="38">
        <v>0.27918207099999998</v>
      </c>
    </row>
    <row r="59" spans="1:24" x14ac:dyDescent="0.25">
      <c r="A59" s="37">
        <v>20</v>
      </c>
      <c r="B59" s="37">
        <v>3</v>
      </c>
      <c r="C59" s="38">
        <v>198.40772945699999</v>
      </c>
      <c r="D59" s="37">
        <v>91</v>
      </c>
      <c r="E59" s="37">
        <v>20</v>
      </c>
      <c r="F59" s="37">
        <v>3</v>
      </c>
      <c r="G59" s="37" t="s">
        <v>116</v>
      </c>
      <c r="H59" s="38">
        <v>14.298134409999999</v>
      </c>
      <c r="I59" s="38">
        <v>1.08</v>
      </c>
      <c r="J59" s="38">
        <f t="shared" si="0"/>
        <v>2836.8603837591022</v>
      </c>
      <c r="K59" s="38">
        <f t="shared" si="1"/>
        <v>214.28034781356001</v>
      </c>
      <c r="L59" s="38">
        <v>0.26100000000000001</v>
      </c>
      <c r="M59" s="38">
        <v>0.32300000000000001</v>
      </c>
      <c r="N59" s="38">
        <f t="shared" si="2"/>
        <v>3.7318130810099999</v>
      </c>
      <c r="O59" s="38">
        <f t="shared" si="3"/>
        <v>0.34884000000000004</v>
      </c>
      <c r="P59" s="38">
        <f t="shared" si="4"/>
        <v>740.42056016112565</v>
      </c>
      <c r="Q59" s="38">
        <f t="shared" si="5"/>
        <v>69.21255234377989</v>
      </c>
      <c r="R59" s="38">
        <v>198.40772945699999</v>
      </c>
      <c r="S59" s="38">
        <v>3.3410000000000002</v>
      </c>
      <c r="T59" s="38">
        <v>0.31900000000000001</v>
      </c>
      <c r="U59" s="38">
        <f t="shared" si="6"/>
        <v>662.880224115837</v>
      </c>
      <c r="V59" s="38">
        <f t="shared" si="7"/>
        <v>63.292065696782998</v>
      </c>
      <c r="W59" s="38">
        <v>0.23400000000000001</v>
      </c>
      <c r="X59" s="38">
        <v>0.29531943799999999</v>
      </c>
    </row>
    <row r="60" spans="1:24" x14ac:dyDescent="0.25">
      <c r="A60" s="37">
        <v>20</v>
      </c>
      <c r="B60" s="37">
        <v>4</v>
      </c>
      <c r="C60" s="38">
        <v>205.55166540799999</v>
      </c>
      <c r="D60" s="37">
        <v>92</v>
      </c>
      <c r="E60" s="37">
        <v>20</v>
      </c>
      <c r="F60" s="37">
        <v>4</v>
      </c>
      <c r="G60" s="37" t="s">
        <v>117</v>
      </c>
      <c r="H60" s="38">
        <v>10.23610154</v>
      </c>
      <c r="I60" s="38">
        <v>0.88200000000000001</v>
      </c>
      <c r="J60" s="38">
        <f t="shared" si="0"/>
        <v>2104.0477188323935</v>
      </c>
      <c r="K60" s="38">
        <f t="shared" si="1"/>
        <v>181.29656888985599</v>
      </c>
      <c r="L60" s="38">
        <v>0.253</v>
      </c>
      <c r="M60" s="38">
        <v>0.30499999999999999</v>
      </c>
      <c r="N60" s="38">
        <f t="shared" si="2"/>
        <v>2.5897336896200001</v>
      </c>
      <c r="O60" s="38">
        <f t="shared" si="3"/>
        <v>0.26900999999999997</v>
      </c>
      <c r="P60" s="38">
        <f t="shared" si="4"/>
        <v>532.32407286459556</v>
      </c>
      <c r="Q60" s="38">
        <f t="shared" si="5"/>
        <v>55.295453511406073</v>
      </c>
      <c r="R60" s="38">
        <v>205.55166540799999</v>
      </c>
      <c r="S60" s="38">
        <v>2.3130000000000002</v>
      </c>
      <c r="T60" s="38">
        <v>0.246</v>
      </c>
      <c r="U60" s="38">
        <f t="shared" si="6"/>
        <v>475.44100208870401</v>
      </c>
      <c r="V60" s="38">
        <f t="shared" si="7"/>
        <v>50.565709690367996</v>
      </c>
      <c r="W60" s="38">
        <v>0.22600000000000001</v>
      </c>
      <c r="X60" s="38">
        <v>0.27836971999999999</v>
      </c>
    </row>
    <row r="61" spans="1:24" x14ac:dyDescent="0.25">
      <c r="A61" s="37">
        <v>20</v>
      </c>
      <c r="B61" s="37">
        <v>6</v>
      </c>
      <c r="C61" s="38">
        <v>49.134922967199998</v>
      </c>
      <c r="D61" s="37">
        <v>93</v>
      </c>
      <c r="E61" s="37">
        <v>20</v>
      </c>
      <c r="F61" s="37">
        <v>6</v>
      </c>
      <c r="G61" s="37" t="s">
        <v>135</v>
      </c>
      <c r="H61" s="38">
        <v>2.796497365</v>
      </c>
      <c r="I61" s="38">
        <v>0.113</v>
      </c>
      <c r="J61" s="38">
        <f t="shared" si="0"/>
        <v>137.40568260725277</v>
      </c>
      <c r="K61" s="38">
        <f t="shared" si="1"/>
        <v>5.5522462952935996</v>
      </c>
      <c r="L61" s="38">
        <v>0.27</v>
      </c>
      <c r="M61" s="38">
        <v>0.32600000000000001</v>
      </c>
      <c r="N61" s="38">
        <f t="shared" si="2"/>
        <v>0.75505428855000001</v>
      </c>
      <c r="O61" s="38">
        <f t="shared" si="3"/>
        <v>3.6838000000000003E-2</v>
      </c>
      <c r="P61" s="38">
        <f t="shared" si="4"/>
        <v>37.099534303958251</v>
      </c>
      <c r="Q61" s="38">
        <f t="shared" si="5"/>
        <v>1.8100322922657137</v>
      </c>
      <c r="R61" s="38">
        <v>49.134922967199998</v>
      </c>
      <c r="S61" s="38">
        <v>0.67700000000000005</v>
      </c>
      <c r="T61" s="38">
        <v>3.4000000000000002E-2</v>
      </c>
      <c r="U61" s="38">
        <f t="shared" si="6"/>
        <v>33.264342848794399</v>
      </c>
      <c r="V61" s="38">
        <f t="shared" si="7"/>
        <v>1.6705873808848</v>
      </c>
      <c r="W61" s="38">
        <v>0.24199999999999999</v>
      </c>
      <c r="X61" s="38">
        <v>0.29815921899999998</v>
      </c>
    </row>
    <row r="62" spans="1:24" x14ac:dyDescent="0.25">
      <c r="A62" s="37">
        <v>20</v>
      </c>
      <c r="B62" s="37">
        <v>7</v>
      </c>
      <c r="C62" s="38">
        <v>17.654097191999998</v>
      </c>
      <c r="D62" s="37">
        <v>94</v>
      </c>
      <c r="E62" s="37">
        <v>20</v>
      </c>
      <c r="F62" s="37">
        <v>7</v>
      </c>
      <c r="G62" s="37" t="s">
        <v>137</v>
      </c>
      <c r="H62" s="38">
        <v>5.8912099930000004</v>
      </c>
      <c r="I62" s="38">
        <v>0.28699999999999998</v>
      </c>
      <c r="J62" s="38">
        <f t="shared" si="0"/>
        <v>104.00399379490364</v>
      </c>
      <c r="K62" s="38">
        <f t="shared" si="1"/>
        <v>5.0667258941039988</v>
      </c>
      <c r="L62" s="38">
        <v>0.27400000000000002</v>
      </c>
      <c r="M62" s="38">
        <v>0.34</v>
      </c>
      <c r="N62" s="38">
        <f t="shared" si="2"/>
        <v>1.6141915380820002</v>
      </c>
      <c r="O62" s="38">
        <f t="shared" si="3"/>
        <v>9.758E-2</v>
      </c>
      <c r="P62" s="38">
        <f t="shared" si="4"/>
        <v>28.497094299803599</v>
      </c>
      <c r="Q62" s="38">
        <f t="shared" si="5"/>
        <v>1.7226868039953598</v>
      </c>
      <c r="R62" s="38">
        <v>17.654097191999998</v>
      </c>
      <c r="S62" s="38">
        <v>1.4490000000000001</v>
      </c>
      <c r="T62" s="38">
        <v>8.8999999999999996E-2</v>
      </c>
      <c r="U62" s="38">
        <f t="shared" si="6"/>
        <v>25.580786831207998</v>
      </c>
      <c r="V62" s="38">
        <f t="shared" si="7"/>
        <v>1.5712146500879998</v>
      </c>
      <c r="W62" s="38">
        <v>0.246</v>
      </c>
      <c r="X62" s="38">
        <v>0.31143470899999998</v>
      </c>
    </row>
    <row r="63" spans="1:24" x14ac:dyDescent="0.25">
      <c r="A63" s="37">
        <v>20</v>
      </c>
      <c r="B63" s="37">
        <v>8</v>
      </c>
      <c r="C63" s="38">
        <v>33.838706045400002</v>
      </c>
      <c r="D63" s="37">
        <v>95</v>
      </c>
      <c r="E63" s="37">
        <v>20</v>
      </c>
      <c r="F63" s="37">
        <v>8</v>
      </c>
      <c r="G63" s="37" t="s">
        <v>136</v>
      </c>
      <c r="H63" s="38">
        <v>6.6475421680000002</v>
      </c>
      <c r="I63" s="38">
        <v>0.32600000000000001</v>
      </c>
      <c r="J63" s="38">
        <f t="shared" si="0"/>
        <v>224.94422534735304</v>
      </c>
      <c r="K63" s="38">
        <f t="shared" si="1"/>
        <v>11.031418170800402</v>
      </c>
      <c r="L63" s="38">
        <v>0.27900000000000003</v>
      </c>
      <c r="M63" s="38">
        <v>0.35199999999999998</v>
      </c>
      <c r="N63" s="38">
        <f t="shared" si="2"/>
        <v>1.8546642648720002</v>
      </c>
      <c r="O63" s="38">
        <f t="shared" si="3"/>
        <v>0.11475199999999999</v>
      </c>
      <c r="P63" s="38">
        <f t="shared" si="4"/>
        <v>62.759438871911506</v>
      </c>
      <c r="Q63" s="38">
        <f t="shared" si="5"/>
        <v>3.8830591961217409</v>
      </c>
      <c r="R63" s="38">
        <v>33.838706045400002</v>
      </c>
      <c r="S63" s="38">
        <v>1.669</v>
      </c>
      <c r="T63" s="38">
        <v>0.105</v>
      </c>
      <c r="U63" s="38">
        <f t="shared" si="6"/>
        <v>56.476800389772606</v>
      </c>
      <c r="V63" s="38">
        <f t="shared" si="7"/>
        <v>3.5530641347670002</v>
      </c>
      <c r="W63" s="38">
        <v>0.251</v>
      </c>
      <c r="X63" s="38">
        <v>0.32246682999999998</v>
      </c>
    </row>
    <row r="64" spans="1:24" x14ac:dyDescent="0.25">
      <c r="A64" s="37">
        <v>20</v>
      </c>
      <c r="B64" s="37">
        <v>10</v>
      </c>
      <c r="C64" s="38">
        <v>14.1067310032</v>
      </c>
      <c r="D64" s="37">
        <v>96</v>
      </c>
      <c r="E64" s="37">
        <v>20</v>
      </c>
      <c r="F64" s="37">
        <v>10</v>
      </c>
      <c r="G64" s="37" t="s">
        <v>118</v>
      </c>
      <c r="H64" s="38">
        <v>2.331507421</v>
      </c>
      <c r="I64" s="38">
        <v>8.7999999999999995E-2</v>
      </c>
      <c r="J64" s="38">
        <f t="shared" si="0"/>
        <v>32.889948020011573</v>
      </c>
      <c r="K64" s="38">
        <f t="shared" si="1"/>
        <v>1.2413923282816</v>
      </c>
      <c r="L64" s="38">
        <v>0.27700000000000002</v>
      </c>
      <c r="M64" s="38">
        <v>0.34200000000000003</v>
      </c>
      <c r="N64" s="38">
        <f t="shared" si="2"/>
        <v>0.645827555617</v>
      </c>
      <c r="O64" s="38">
        <f t="shared" si="3"/>
        <v>3.0096000000000001E-2</v>
      </c>
      <c r="P64" s="38">
        <f t="shared" si="4"/>
        <v>9.1105156015432058</v>
      </c>
      <c r="Q64" s="38">
        <f t="shared" si="5"/>
        <v>0.42455617627230724</v>
      </c>
      <c r="R64" s="38">
        <v>14.1067310032</v>
      </c>
      <c r="S64" s="38">
        <v>0.58099999999999996</v>
      </c>
      <c r="T64" s="38">
        <v>2.8000000000000001E-2</v>
      </c>
      <c r="U64" s="38">
        <f t="shared" si="6"/>
        <v>8.1960107128592004</v>
      </c>
      <c r="V64" s="38">
        <f t="shared" si="7"/>
        <v>0.39498846808960003</v>
      </c>
      <c r="W64" s="38">
        <v>0.249</v>
      </c>
      <c r="X64" s="38">
        <v>0.31336728600000002</v>
      </c>
    </row>
    <row r="65" spans="1:24" x14ac:dyDescent="0.25">
      <c r="A65" s="37">
        <v>20</v>
      </c>
      <c r="B65" s="37">
        <v>11</v>
      </c>
      <c r="C65" s="38">
        <v>50.780046804199998</v>
      </c>
      <c r="D65" s="37">
        <v>97</v>
      </c>
      <c r="E65" s="37">
        <v>20</v>
      </c>
      <c r="F65" s="37">
        <v>11</v>
      </c>
      <c r="G65" s="37" t="s">
        <v>119</v>
      </c>
      <c r="H65" s="38">
        <v>1.228138647</v>
      </c>
      <c r="I65" s="38">
        <v>4.2999999999999997E-2</v>
      </c>
      <c r="J65" s="38">
        <f t="shared" si="0"/>
        <v>62.364937976706855</v>
      </c>
      <c r="K65" s="38">
        <f t="shared" si="1"/>
        <v>2.1835420125805998</v>
      </c>
      <c r="L65" s="38">
        <v>0.28899999999999998</v>
      </c>
      <c r="M65" s="38">
        <v>0.39200000000000002</v>
      </c>
      <c r="N65" s="38">
        <f t="shared" si="2"/>
        <v>0.35493206898299995</v>
      </c>
      <c r="O65" s="38">
        <f t="shared" si="3"/>
        <v>1.6855999999999999E-2</v>
      </c>
      <c r="P65" s="38">
        <f t="shared" si="4"/>
        <v>18.023467075268279</v>
      </c>
      <c r="Q65" s="38">
        <f t="shared" si="5"/>
        <v>0.85594846893159515</v>
      </c>
      <c r="R65" s="38">
        <v>50.780046804199998</v>
      </c>
      <c r="S65" s="38">
        <v>0.31900000000000001</v>
      </c>
      <c r="T65" s="38">
        <v>1.6E-2</v>
      </c>
      <c r="U65" s="38">
        <f t="shared" si="6"/>
        <v>16.1988349305398</v>
      </c>
      <c r="V65" s="38">
        <f t="shared" si="7"/>
        <v>0.81248074886720001</v>
      </c>
      <c r="W65" s="38">
        <v>0.26</v>
      </c>
      <c r="X65" s="38">
        <v>0.359732473</v>
      </c>
    </row>
    <row r="66" spans="1:24" x14ac:dyDescent="0.25">
      <c r="A66" s="37">
        <v>20</v>
      </c>
      <c r="B66" s="37">
        <v>12</v>
      </c>
      <c r="C66" s="38">
        <v>47.556780731099998</v>
      </c>
      <c r="D66" s="37">
        <v>98</v>
      </c>
      <c r="E66" s="37">
        <v>20</v>
      </c>
      <c r="F66" s="37">
        <v>12</v>
      </c>
      <c r="G66" s="37" t="s">
        <v>120</v>
      </c>
      <c r="H66" s="38">
        <v>0.16087048100000001</v>
      </c>
      <c r="I66" s="38">
        <v>3.0000000000000001E-3</v>
      </c>
      <c r="J66" s="38">
        <f t="shared" si="0"/>
        <v>7.6504821910235892</v>
      </c>
      <c r="K66" s="38">
        <f t="shared" si="1"/>
        <v>0.14267034219329999</v>
      </c>
      <c r="L66" s="38">
        <v>0.29799999999999999</v>
      </c>
      <c r="M66" s="38">
        <v>0.38400000000000001</v>
      </c>
      <c r="N66" s="38">
        <f t="shared" si="2"/>
        <v>4.7939403338000001E-2</v>
      </c>
      <c r="O66" s="38">
        <f t="shared" si="3"/>
        <v>1.152E-3</v>
      </c>
      <c r="P66" s="38">
        <f t="shared" si="4"/>
        <v>2.2798436929250294</v>
      </c>
      <c r="Q66" s="38">
        <f t="shared" si="5"/>
        <v>5.4785411402227202E-2</v>
      </c>
      <c r="R66" s="38">
        <v>47.556780731099998</v>
      </c>
      <c r="S66" s="38">
        <v>4.2999999999999997E-2</v>
      </c>
      <c r="T66" s="38">
        <v>1E-3</v>
      </c>
      <c r="U66" s="38">
        <f t="shared" si="6"/>
        <v>2.0449415714372998</v>
      </c>
      <c r="V66" s="38">
        <f t="shared" si="7"/>
        <v>4.75567807311E-2</v>
      </c>
      <c r="W66" s="38">
        <v>0.27</v>
      </c>
      <c r="X66" s="38">
        <v>0.35321625099999998</v>
      </c>
    </row>
    <row r="67" spans="1:24" x14ac:dyDescent="0.25">
      <c r="A67" s="37">
        <v>20</v>
      </c>
      <c r="B67" s="37">
        <v>13</v>
      </c>
      <c r="C67" s="38">
        <v>365.87819006900003</v>
      </c>
      <c r="D67" s="37">
        <v>99</v>
      </c>
      <c r="E67" s="37">
        <v>20</v>
      </c>
      <c r="F67" s="37">
        <v>13</v>
      </c>
      <c r="G67" s="37" t="s">
        <v>121</v>
      </c>
      <c r="H67" s="38">
        <v>4.0215297799999998</v>
      </c>
      <c r="I67" s="38">
        <v>0.221</v>
      </c>
      <c r="J67" s="38">
        <f t="shared" si="0"/>
        <v>1471.3900372149837</v>
      </c>
      <c r="K67" s="38">
        <f t="shared" si="1"/>
        <v>80.859080005249012</v>
      </c>
      <c r="L67" s="38">
        <v>0.27400000000000002</v>
      </c>
      <c r="M67" s="38">
        <v>0.40400000000000003</v>
      </c>
      <c r="N67" s="38">
        <f t="shared" si="2"/>
        <v>1.1018991597200001</v>
      </c>
      <c r="O67" s="38">
        <f t="shared" si="3"/>
        <v>8.9284000000000002E-2</v>
      </c>
      <c r="P67" s="38">
        <f t="shared" si="4"/>
        <v>403.16087019690559</v>
      </c>
      <c r="Q67" s="38">
        <f t="shared" si="5"/>
        <v>32.667068322120599</v>
      </c>
      <c r="R67" s="38">
        <v>365.87819006900003</v>
      </c>
      <c r="S67" s="38">
        <v>0.99199999999999999</v>
      </c>
      <c r="T67" s="38">
        <v>8.2000000000000003E-2</v>
      </c>
      <c r="U67" s="38">
        <f t="shared" si="6"/>
        <v>362.95116454844805</v>
      </c>
      <c r="V67" s="38">
        <f t="shared" si="7"/>
        <v>30.002011585658003</v>
      </c>
      <c r="W67" s="38">
        <v>0.247</v>
      </c>
      <c r="X67" s="38">
        <v>0.37130433499999999</v>
      </c>
    </row>
    <row r="68" spans="1:24" x14ac:dyDescent="0.25">
      <c r="A68" s="37">
        <v>21</v>
      </c>
      <c r="B68" s="37">
        <v>1</v>
      </c>
      <c r="C68" s="38">
        <v>30.2927846469</v>
      </c>
      <c r="D68" s="37">
        <v>100</v>
      </c>
      <c r="E68" s="37">
        <v>21</v>
      </c>
      <c r="F68" s="37">
        <v>1</v>
      </c>
      <c r="G68" s="37" t="s">
        <v>114</v>
      </c>
      <c r="H68" s="38">
        <v>3.3353578370000001</v>
      </c>
      <c r="I68" s="38">
        <v>0.158</v>
      </c>
      <c r="J68" s="38">
        <f t="shared" ref="J68:J131" si="8">C68*H68</f>
        <v>101.03727667659119</v>
      </c>
      <c r="K68" s="38">
        <f t="shared" ref="K68:K131" si="9">C68*I68</f>
        <v>4.7862599742101999</v>
      </c>
      <c r="L68" s="38">
        <v>0.58299999999999996</v>
      </c>
      <c r="M68" s="38">
        <v>0.52400000000000002</v>
      </c>
      <c r="N68" s="38">
        <f t="shared" ref="N68:N131" si="10">H68*L68</f>
        <v>1.9445136189709999</v>
      </c>
      <c r="O68" s="38">
        <f t="shared" ref="O68:O131" si="11">I68*M68</f>
        <v>8.2792000000000004E-2</v>
      </c>
      <c r="P68" s="38">
        <f t="shared" ref="P68:P131" si="12">C68*N68</f>
        <v>58.904732302452665</v>
      </c>
      <c r="Q68" s="38">
        <f t="shared" ref="Q68:Q131" si="13">C68*O68</f>
        <v>2.508000226486145</v>
      </c>
      <c r="R68" s="38">
        <v>30.2927846469</v>
      </c>
      <c r="S68" s="38">
        <v>1.7410000000000001</v>
      </c>
      <c r="T68" s="38">
        <v>7.5999999999999998E-2</v>
      </c>
      <c r="U68" s="38">
        <f t="shared" ref="U68:U131" si="14">R68*S68</f>
        <v>52.739738070252905</v>
      </c>
      <c r="V68" s="38">
        <f t="shared" ref="V68:V131" si="15">R68*T68</f>
        <v>2.3022516331644001</v>
      </c>
      <c r="W68" s="38">
        <v>0.52200000000000002</v>
      </c>
      <c r="X68" s="38">
        <v>0.47822066200000002</v>
      </c>
    </row>
    <row r="69" spans="1:24" x14ac:dyDescent="0.25">
      <c r="A69" s="37">
        <v>21</v>
      </c>
      <c r="B69" s="37">
        <v>2</v>
      </c>
      <c r="C69" s="38">
        <v>323.226184295</v>
      </c>
      <c r="D69" s="37">
        <v>101</v>
      </c>
      <c r="E69" s="37">
        <v>21</v>
      </c>
      <c r="F69" s="37">
        <v>2</v>
      </c>
      <c r="G69" s="37" t="s">
        <v>115</v>
      </c>
      <c r="H69" s="38">
        <v>6.6728868180000003</v>
      </c>
      <c r="I69" s="38">
        <v>0.34399999999999997</v>
      </c>
      <c r="J69" s="38">
        <f t="shared" si="8"/>
        <v>2156.8517444145441</v>
      </c>
      <c r="K69" s="38">
        <f t="shared" si="9"/>
        <v>111.18980739748</v>
      </c>
      <c r="L69" s="38">
        <v>0.58099999999999996</v>
      </c>
      <c r="M69" s="38">
        <v>0.52100000000000002</v>
      </c>
      <c r="N69" s="38">
        <f t="shared" si="10"/>
        <v>3.8769472412579997</v>
      </c>
      <c r="O69" s="38">
        <f t="shared" si="11"/>
        <v>0.17922399999999999</v>
      </c>
      <c r="P69" s="38">
        <f t="shared" si="12"/>
        <v>1253.1308635048501</v>
      </c>
      <c r="Q69" s="38">
        <f t="shared" si="13"/>
        <v>57.929889654087077</v>
      </c>
      <c r="R69" s="38">
        <v>323.226184295</v>
      </c>
      <c r="S69" s="38">
        <v>3.4689999999999999</v>
      </c>
      <c r="T69" s="38">
        <v>0.16300000000000001</v>
      </c>
      <c r="U69" s="38">
        <f t="shared" si="14"/>
        <v>1121.271633319355</v>
      </c>
      <c r="V69" s="38">
        <f t="shared" si="15"/>
        <v>52.685868040085005</v>
      </c>
      <c r="W69" s="38">
        <v>0.52</v>
      </c>
      <c r="X69" s="38">
        <v>0.474813598</v>
      </c>
    </row>
    <row r="70" spans="1:24" x14ac:dyDescent="0.25">
      <c r="A70" s="37">
        <v>21</v>
      </c>
      <c r="B70" s="37">
        <v>3</v>
      </c>
      <c r="C70" s="38">
        <v>0.43766615506099998</v>
      </c>
      <c r="D70" s="37">
        <v>102</v>
      </c>
      <c r="E70" s="37">
        <v>21</v>
      </c>
      <c r="F70" s="37">
        <v>3</v>
      </c>
      <c r="G70" s="37" t="s">
        <v>116</v>
      </c>
      <c r="H70" s="38">
        <v>15.30381028</v>
      </c>
      <c r="I70" s="38">
        <v>1.2849999999999999</v>
      </c>
      <c r="J70" s="38">
        <f t="shared" si="8"/>
        <v>6.6979598030306056</v>
      </c>
      <c r="K70" s="38">
        <f t="shared" si="9"/>
        <v>0.56240100925338499</v>
      </c>
      <c r="L70" s="38">
        <v>0.58099999999999996</v>
      </c>
      <c r="M70" s="38">
        <v>0.52800000000000002</v>
      </c>
      <c r="N70" s="38">
        <f t="shared" si="10"/>
        <v>8.8915137726799998</v>
      </c>
      <c r="O70" s="38">
        <f t="shared" si="11"/>
        <v>0.67847999999999997</v>
      </c>
      <c r="P70" s="38">
        <f t="shared" si="12"/>
        <v>3.8915146455607816</v>
      </c>
      <c r="Q70" s="38">
        <f t="shared" si="13"/>
        <v>0.29694773288578724</v>
      </c>
      <c r="R70" s="38">
        <v>0.43766615506099998</v>
      </c>
      <c r="S70" s="38">
        <v>7.9560000000000004</v>
      </c>
      <c r="T70" s="38">
        <v>0.61899999999999999</v>
      </c>
      <c r="U70" s="38">
        <f t="shared" si="14"/>
        <v>3.4820719296653162</v>
      </c>
      <c r="V70" s="38">
        <f t="shared" si="15"/>
        <v>0.27091534998275901</v>
      </c>
      <c r="W70" s="38">
        <v>0.52</v>
      </c>
      <c r="X70" s="38">
        <v>0.481838816</v>
      </c>
    </row>
    <row r="71" spans="1:24" x14ac:dyDescent="0.25">
      <c r="A71" s="37">
        <v>21</v>
      </c>
      <c r="B71" s="37">
        <v>4</v>
      </c>
      <c r="C71" s="38">
        <v>211.307617609</v>
      </c>
      <c r="D71" s="37">
        <v>103</v>
      </c>
      <c r="E71" s="37">
        <v>21</v>
      </c>
      <c r="F71" s="37">
        <v>4</v>
      </c>
      <c r="G71" s="37" t="s">
        <v>117</v>
      </c>
      <c r="H71" s="38">
        <v>10.531126309999999</v>
      </c>
      <c r="I71" s="38">
        <v>1.016</v>
      </c>
      <c r="J71" s="38">
        <f t="shared" si="8"/>
        <v>2225.3072113055591</v>
      </c>
      <c r="K71" s="38">
        <f t="shared" si="9"/>
        <v>214.68853949074401</v>
      </c>
      <c r="L71" s="38">
        <v>0.56899999999999995</v>
      </c>
      <c r="M71" s="38">
        <v>0.51600000000000001</v>
      </c>
      <c r="N71" s="38">
        <f t="shared" si="10"/>
        <v>5.9922108703899992</v>
      </c>
      <c r="O71" s="38">
        <f t="shared" si="11"/>
        <v>0.52425600000000006</v>
      </c>
      <c r="P71" s="38">
        <f t="shared" si="12"/>
        <v>1266.1998032328631</v>
      </c>
      <c r="Q71" s="38">
        <f t="shared" si="13"/>
        <v>110.77928637722391</v>
      </c>
      <c r="R71" s="38">
        <v>211.307617609</v>
      </c>
      <c r="S71" s="38">
        <v>5.3579999999999997</v>
      </c>
      <c r="T71" s="38">
        <v>0.47699999999999998</v>
      </c>
      <c r="U71" s="38">
        <f t="shared" si="14"/>
        <v>1132.186215149022</v>
      </c>
      <c r="V71" s="38">
        <f t="shared" si="15"/>
        <v>100.793733599493</v>
      </c>
      <c r="W71" s="38">
        <v>0.50900000000000001</v>
      </c>
      <c r="X71" s="38">
        <v>0.46982165399999998</v>
      </c>
    </row>
    <row r="72" spans="1:24" x14ac:dyDescent="0.25">
      <c r="A72" s="37">
        <v>21</v>
      </c>
      <c r="B72" s="37">
        <v>6</v>
      </c>
      <c r="C72" s="38">
        <v>31.646975027300002</v>
      </c>
      <c r="D72" s="37">
        <v>104</v>
      </c>
      <c r="E72" s="37">
        <v>21</v>
      </c>
      <c r="F72" s="37">
        <v>6</v>
      </c>
      <c r="G72" s="37" t="s">
        <v>135</v>
      </c>
      <c r="H72" s="38">
        <v>3.1284584400000002</v>
      </c>
      <c r="I72" s="38">
        <v>0.13800000000000001</v>
      </c>
      <c r="J72" s="38">
        <f t="shared" si="8"/>
        <v>99.006246124625932</v>
      </c>
      <c r="K72" s="38">
        <f t="shared" si="9"/>
        <v>4.3672825537674003</v>
      </c>
      <c r="L72" s="38">
        <v>0.59199999999999997</v>
      </c>
      <c r="M72" s="38">
        <v>0.53600000000000003</v>
      </c>
      <c r="N72" s="38">
        <f t="shared" si="10"/>
        <v>1.8520473964799999</v>
      </c>
      <c r="O72" s="38">
        <f t="shared" si="11"/>
        <v>7.3968000000000006E-2</v>
      </c>
      <c r="P72" s="38">
        <f t="shared" si="12"/>
        <v>58.611697705778546</v>
      </c>
      <c r="Q72" s="38">
        <f t="shared" si="13"/>
        <v>2.3408634488193267</v>
      </c>
      <c r="R72" s="38">
        <v>31.646975027300002</v>
      </c>
      <c r="S72" s="38">
        <v>1.6619999999999999</v>
      </c>
      <c r="T72" s="38">
        <v>6.8000000000000005E-2</v>
      </c>
      <c r="U72" s="38">
        <f t="shared" si="14"/>
        <v>52.5972724953726</v>
      </c>
      <c r="V72" s="38">
        <f t="shared" si="15"/>
        <v>2.1519943018564001</v>
      </c>
      <c r="W72" s="38">
        <v>0.53100000000000003</v>
      </c>
      <c r="X72" s="38">
        <v>0.48946801299999998</v>
      </c>
    </row>
    <row r="73" spans="1:24" x14ac:dyDescent="0.25">
      <c r="A73" s="37">
        <v>21</v>
      </c>
      <c r="B73" s="37">
        <v>10</v>
      </c>
      <c r="C73" s="38">
        <v>41.748828813499998</v>
      </c>
      <c r="D73" s="37">
        <v>105</v>
      </c>
      <c r="E73" s="37">
        <v>21</v>
      </c>
      <c r="F73" s="37">
        <v>10</v>
      </c>
      <c r="G73" s="37" t="s">
        <v>118</v>
      </c>
      <c r="H73" s="38">
        <v>2.6531090989999999</v>
      </c>
      <c r="I73" s="38">
        <v>0.11</v>
      </c>
      <c r="J73" s="38">
        <f t="shared" si="8"/>
        <v>110.76419759769021</v>
      </c>
      <c r="K73" s="38">
        <f t="shared" si="9"/>
        <v>4.5923711694849993</v>
      </c>
      <c r="L73" s="38">
        <v>0.6</v>
      </c>
      <c r="M73" s="38">
        <v>0.54400000000000004</v>
      </c>
      <c r="N73" s="38">
        <f t="shared" si="10"/>
        <v>1.5918654593999999</v>
      </c>
      <c r="O73" s="38">
        <f t="shared" si="11"/>
        <v>5.9840000000000004E-2</v>
      </c>
      <c r="P73" s="38">
        <f t="shared" si="12"/>
        <v>66.458518558614131</v>
      </c>
      <c r="Q73" s="38">
        <f t="shared" si="13"/>
        <v>2.4982499161998399</v>
      </c>
      <c r="R73" s="38">
        <v>41.748828813499998</v>
      </c>
      <c r="S73" s="38">
        <v>1.429</v>
      </c>
      <c r="T73" s="38">
        <v>5.5E-2</v>
      </c>
      <c r="U73" s="38">
        <f t="shared" si="14"/>
        <v>59.659076374491498</v>
      </c>
      <c r="V73" s="38">
        <f t="shared" si="15"/>
        <v>2.2961855847424997</v>
      </c>
      <c r="W73" s="38">
        <v>0.53900000000000003</v>
      </c>
      <c r="X73" s="38">
        <v>0.497253522</v>
      </c>
    </row>
    <row r="74" spans="1:24" x14ac:dyDescent="0.25">
      <c r="A74" s="37">
        <v>21</v>
      </c>
      <c r="B74" s="37">
        <v>11</v>
      </c>
      <c r="C74" s="38">
        <v>35.040849976499999</v>
      </c>
      <c r="D74" s="37">
        <v>106</v>
      </c>
      <c r="E74" s="37">
        <v>21</v>
      </c>
      <c r="F74" s="37">
        <v>11</v>
      </c>
      <c r="G74" s="37" t="s">
        <v>119</v>
      </c>
      <c r="H74" s="38">
        <v>1.446237387</v>
      </c>
      <c r="I74" s="38">
        <v>5.8000000000000003E-2</v>
      </c>
      <c r="J74" s="38">
        <f t="shared" si="8"/>
        <v>50.677387308272372</v>
      </c>
      <c r="K74" s="38">
        <f t="shared" si="9"/>
        <v>2.0323692986370001</v>
      </c>
      <c r="L74" s="38">
        <v>0.61</v>
      </c>
      <c r="M74" s="38">
        <v>0.55900000000000005</v>
      </c>
      <c r="N74" s="38">
        <f t="shared" si="10"/>
        <v>0.88220480606999996</v>
      </c>
      <c r="O74" s="38">
        <f t="shared" si="11"/>
        <v>3.2422000000000006E-2</v>
      </c>
      <c r="P74" s="38">
        <f t="shared" si="12"/>
        <v>30.913206258046145</v>
      </c>
      <c r="Q74" s="38">
        <f t="shared" si="13"/>
        <v>1.1360944379380833</v>
      </c>
      <c r="R74" s="38">
        <v>35.040849976499999</v>
      </c>
      <c r="S74" s="38">
        <v>0.79300000000000004</v>
      </c>
      <c r="T74" s="38">
        <v>0.03</v>
      </c>
      <c r="U74" s="38">
        <f t="shared" si="14"/>
        <v>27.787394031364499</v>
      </c>
      <c r="V74" s="38">
        <f t="shared" si="15"/>
        <v>1.0512254992949999</v>
      </c>
      <c r="W74" s="38">
        <v>0.54800000000000004</v>
      </c>
      <c r="X74" s="38">
        <v>0.51168150700000004</v>
      </c>
    </row>
    <row r="75" spans="1:24" x14ac:dyDescent="0.25">
      <c r="A75" s="37">
        <v>21</v>
      </c>
      <c r="B75" s="37">
        <v>12</v>
      </c>
      <c r="C75" s="38">
        <v>21.901415930399999</v>
      </c>
      <c r="D75" s="37">
        <v>107</v>
      </c>
      <c r="E75" s="37">
        <v>21</v>
      </c>
      <c r="F75" s="37">
        <v>12</v>
      </c>
      <c r="G75" s="37" t="s">
        <v>120</v>
      </c>
      <c r="H75" s="38">
        <v>0.21082983299999999</v>
      </c>
      <c r="I75" s="38">
        <v>5.0000000000000001E-3</v>
      </c>
      <c r="J75" s="38">
        <f t="shared" si="8"/>
        <v>4.6174718630697713</v>
      </c>
      <c r="K75" s="38">
        <f t="shared" si="9"/>
        <v>0.109507079652</v>
      </c>
      <c r="L75" s="38">
        <v>0.624</v>
      </c>
      <c r="M75" s="38">
        <v>0.56299999999999994</v>
      </c>
      <c r="N75" s="38">
        <f t="shared" si="10"/>
        <v>0.13155781579199999</v>
      </c>
      <c r="O75" s="38">
        <f t="shared" si="11"/>
        <v>2.8149999999999998E-3</v>
      </c>
      <c r="P75" s="38">
        <f t="shared" si="12"/>
        <v>2.8813024425555369</v>
      </c>
      <c r="Q75" s="38">
        <f t="shared" si="13"/>
        <v>6.165248584407599E-2</v>
      </c>
      <c r="R75" s="38">
        <v>21.901415930399999</v>
      </c>
      <c r="S75" s="38">
        <v>0.11899999999999999</v>
      </c>
      <c r="T75" s="38">
        <v>3.0000000000000001E-3</v>
      </c>
      <c r="U75" s="38">
        <f t="shared" si="14"/>
        <v>2.6062684957175999</v>
      </c>
      <c r="V75" s="38">
        <f t="shared" si="15"/>
        <v>6.5704247791200002E-2</v>
      </c>
      <c r="W75" s="38">
        <v>0.56499999999999995</v>
      </c>
      <c r="X75" s="38">
        <v>0.51706953300000003</v>
      </c>
    </row>
    <row r="76" spans="1:24" x14ac:dyDescent="0.25">
      <c r="A76" s="37">
        <v>21</v>
      </c>
      <c r="B76" s="37">
        <v>13</v>
      </c>
      <c r="C76" s="38">
        <v>225.36792040899999</v>
      </c>
      <c r="D76" s="37">
        <v>108</v>
      </c>
      <c r="E76" s="37">
        <v>21</v>
      </c>
      <c r="F76" s="37">
        <v>13</v>
      </c>
      <c r="G76" s="37" t="s">
        <v>121</v>
      </c>
      <c r="H76" s="38">
        <v>9.1935943869999992</v>
      </c>
      <c r="I76" s="38">
        <v>0.65800000000000003</v>
      </c>
      <c r="J76" s="38">
        <f t="shared" si="8"/>
        <v>2071.9412480820447</v>
      </c>
      <c r="K76" s="38">
        <f t="shared" si="9"/>
        <v>148.29209162912201</v>
      </c>
      <c r="L76" s="38">
        <v>0.57599999999999996</v>
      </c>
      <c r="M76" s="38">
        <v>0.52400000000000002</v>
      </c>
      <c r="N76" s="38">
        <f t="shared" si="10"/>
        <v>5.2955103669119987</v>
      </c>
      <c r="O76" s="38">
        <f t="shared" si="11"/>
        <v>0.34479200000000004</v>
      </c>
      <c r="P76" s="38">
        <f t="shared" si="12"/>
        <v>1193.4381588952576</v>
      </c>
      <c r="Q76" s="38">
        <f t="shared" si="13"/>
        <v>77.705056013659942</v>
      </c>
      <c r="R76" s="38">
        <v>225.36792040899999</v>
      </c>
      <c r="S76" s="38">
        <v>4.7359999999999998</v>
      </c>
      <c r="T76" s="38">
        <v>0.314</v>
      </c>
      <c r="U76" s="38">
        <f t="shared" si="14"/>
        <v>1067.3424710570239</v>
      </c>
      <c r="V76" s="38">
        <f t="shared" si="15"/>
        <v>70.765527008425991</v>
      </c>
      <c r="W76" s="38">
        <v>0.51500000000000001</v>
      </c>
      <c r="X76" s="38">
        <v>0.47751617699999999</v>
      </c>
    </row>
    <row r="77" spans="1:24" x14ac:dyDescent="0.25">
      <c r="A77" s="37">
        <v>22</v>
      </c>
      <c r="B77" s="37">
        <v>1</v>
      </c>
      <c r="C77" s="38">
        <v>44.124025132600003</v>
      </c>
      <c r="D77" s="37">
        <v>109</v>
      </c>
      <c r="E77" s="37">
        <v>22</v>
      </c>
      <c r="F77" s="37">
        <v>1</v>
      </c>
      <c r="G77" s="37" t="s">
        <v>114</v>
      </c>
      <c r="H77" s="38">
        <v>3.7854401879999999</v>
      </c>
      <c r="I77" s="38">
        <v>0.16800000000000001</v>
      </c>
      <c r="J77" s="38">
        <f t="shared" si="8"/>
        <v>167.02885799326609</v>
      </c>
      <c r="K77" s="38">
        <f t="shared" si="9"/>
        <v>7.4128362222768009</v>
      </c>
      <c r="L77" s="38">
        <v>0.5</v>
      </c>
      <c r="M77" s="38">
        <v>0.58699999999999997</v>
      </c>
      <c r="N77" s="38">
        <f t="shared" si="10"/>
        <v>1.892720094</v>
      </c>
      <c r="O77" s="38">
        <f t="shared" si="11"/>
        <v>9.8615999999999995E-2</v>
      </c>
      <c r="P77" s="38">
        <f t="shared" si="12"/>
        <v>83.514428996633043</v>
      </c>
      <c r="Q77" s="38">
        <f t="shared" si="13"/>
        <v>4.3513348624764818</v>
      </c>
      <c r="R77" s="38">
        <v>44.124025132600003</v>
      </c>
      <c r="S77" s="38">
        <v>1.6990000000000001</v>
      </c>
      <c r="T77" s="38">
        <v>0.09</v>
      </c>
      <c r="U77" s="38">
        <f t="shared" si="14"/>
        <v>74.966718700287416</v>
      </c>
      <c r="V77" s="38">
        <f t="shared" si="15"/>
        <v>3.9711622619340003</v>
      </c>
      <c r="W77" s="38">
        <v>0.44900000000000001</v>
      </c>
      <c r="X77" s="38">
        <v>0.53587641500000005</v>
      </c>
    </row>
    <row r="78" spans="1:24" x14ac:dyDescent="0.25">
      <c r="A78" s="37">
        <v>22</v>
      </c>
      <c r="B78" s="37">
        <v>2</v>
      </c>
      <c r="C78" s="38">
        <v>19.047865446599999</v>
      </c>
      <c r="D78" s="37">
        <v>110</v>
      </c>
      <c r="E78" s="37">
        <v>22</v>
      </c>
      <c r="F78" s="37">
        <v>2</v>
      </c>
      <c r="G78" s="37" t="s">
        <v>115</v>
      </c>
      <c r="H78" s="38">
        <v>7.1240204279999997</v>
      </c>
      <c r="I78" s="38">
        <v>0.33500000000000002</v>
      </c>
      <c r="J78" s="38">
        <f t="shared" si="8"/>
        <v>135.69738255137372</v>
      </c>
      <c r="K78" s="38">
        <f t="shared" si="9"/>
        <v>6.3810349246109999</v>
      </c>
      <c r="L78" s="38">
        <v>0.499</v>
      </c>
      <c r="M78" s="38">
        <v>0.58499999999999996</v>
      </c>
      <c r="N78" s="38">
        <f t="shared" si="10"/>
        <v>3.554886193572</v>
      </c>
      <c r="O78" s="38">
        <f t="shared" si="11"/>
        <v>0.19597500000000001</v>
      </c>
      <c r="P78" s="38">
        <f t="shared" si="12"/>
        <v>67.71299389313549</v>
      </c>
      <c r="Q78" s="38">
        <f t="shared" si="13"/>
        <v>3.7329054308974352</v>
      </c>
      <c r="R78" s="38">
        <v>19.047865446599999</v>
      </c>
      <c r="S78" s="38">
        <v>3.1859999999999999</v>
      </c>
      <c r="T78" s="38">
        <v>0.17899999999999999</v>
      </c>
      <c r="U78" s="38">
        <f t="shared" si="14"/>
        <v>60.686499312867596</v>
      </c>
      <c r="V78" s="38">
        <f t="shared" si="15"/>
        <v>3.4095679149413995</v>
      </c>
      <c r="W78" s="38">
        <v>0.44700000000000001</v>
      </c>
      <c r="X78" s="38">
        <v>0.53363199900000002</v>
      </c>
    </row>
    <row r="79" spans="1:24" x14ac:dyDescent="0.25">
      <c r="A79" s="37">
        <v>22</v>
      </c>
      <c r="B79" s="37">
        <v>3</v>
      </c>
      <c r="C79" s="38">
        <v>25.0524776241</v>
      </c>
      <c r="D79" s="37">
        <v>111</v>
      </c>
      <c r="E79" s="37">
        <v>22</v>
      </c>
      <c r="F79" s="37">
        <v>3</v>
      </c>
      <c r="G79" s="37" t="s">
        <v>116</v>
      </c>
      <c r="H79" s="38">
        <v>15.2242718</v>
      </c>
      <c r="I79" s="38">
        <v>1.119</v>
      </c>
      <c r="J79" s="38">
        <f t="shared" si="8"/>
        <v>381.40572861271664</v>
      </c>
      <c r="K79" s="38">
        <f t="shared" si="9"/>
        <v>28.033722461367901</v>
      </c>
      <c r="L79" s="38">
        <v>0.499</v>
      </c>
      <c r="M79" s="38">
        <v>0.59199999999999997</v>
      </c>
      <c r="N79" s="38">
        <f t="shared" si="10"/>
        <v>7.5969116282</v>
      </c>
      <c r="O79" s="38">
        <f t="shared" si="11"/>
        <v>0.66244799999999993</v>
      </c>
      <c r="P79" s="38">
        <f t="shared" si="12"/>
        <v>190.3214585777456</v>
      </c>
      <c r="Q79" s="38">
        <f t="shared" si="13"/>
        <v>16.595963697129793</v>
      </c>
      <c r="R79" s="38">
        <v>25.0524776241</v>
      </c>
      <c r="S79" s="38">
        <v>6.8040000000000003</v>
      </c>
      <c r="T79" s="38">
        <v>0.60399999999999998</v>
      </c>
      <c r="U79" s="38">
        <f t="shared" si="14"/>
        <v>170.45705775437639</v>
      </c>
      <c r="V79" s="38">
        <f t="shared" si="15"/>
        <v>15.1316964849564</v>
      </c>
      <c r="W79" s="38">
        <v>0.44700000000000001</v>
      </c>
      <c r="X79" s="38">
        <v>0.53971977299999996</v>
      </c>
    </row>
    <row r="80" spans="1:24" x14ac:dyDescent="0.25">
      <c r="A80" s="37">
        <v>22</v>
      </c>
      <c r="B80" s="37">
        <v>4</v>
      </c>
      <c r="C80" s="38">
        <v>289.19779192700003</v>
      </c>
      <c r="D80" s="37">
        <v>112</v>
      </c>
      <c r="E80" s="37">
        <v>22</v>
      </c>
      <c r="F80" s="37">
        <v>4</v>
      </c>
      <c r="G80" s="37" t="s">
        <v>117</v>
      </c>
      <c r="H80" s="38">
        <v>10.25345982</v>
      </c>
      <c r="I80" s="38">
        <v>0.86</v>
      </c>
      <c r="J80" s="38">
        <f t="shared" si="8"/>
        <v>2965.2779395562152</v>
      </c>
      <c r="K80" s="38">
        <f t="shared" si="9"/>
        <v>248.71010105722002</v>
      </c>
      <c r="L80" s="38">
        <v>0.49</v>
      </c>
      <c r="M80" s="38">
        <v>0.58299999999999996</v>
      </c>
      <c r="N80" s="38">
        <f t="shared" si="10"/>
        <v>5.0241953117999998</v>
      </c>
      <c r="O80" s="38">
        <f t="shared" si="11"/>
        <v>0.50137999999999994</v>
      </c>
      <c r="P80" s="38">
        <f t="shared" si="12"/>
        <v>1452.9861903825454</v>
      </c>
      <c r="Q80" s="38">
        <f t="shared" si="13"/>
        <v>144.99798891635925</v>
      </c>
      <c r="R80" s="38">
        <v>289.19779192700003</v>
      </c>
      <c r="S80" s="38">
        <v>4.4950000000000001</v>
      </c>
      <c r="T80" s="38">
        <v>0.45700000000000002</v>
      </c>
      <c r="U80" s="38">
        <f t="shared" si="14"/>
        <v>1299.9440747118651</v>
      </c>
      <c r="V80" s="38">
        <f t="shared" si="15"/>
        <v>132.16339091063901</v>
      </c>
      <c r="W80" s="38">
        <v>0.438</v>
      </c>
      <c r="X80" s="38">
        <v>0.53063599299999997</v>
      </c>
    </row>
    <row r="81" spans="1:24" x14ac:dyDescent="0.25">
      <c r="A81" s="37">
        <v>22</v>
      </c>
      <c r="B81" s="37">
        <v>6</v>
      </c>
      <c r="C81" s="38">
        <v>1.8729482341100001</v>
      </c>
      <c r="D81" s="37">
        <v>113</v>
      </c>
      <c r="E81" s="37">
        <v>22</v>
      </c>
      <c r="F81" s="37">
        <v>6</v>
      </c>
      <c r="G81" s="37" t="s">
        <v>135</v>
      </c>
      <c r="H81" s="38">
        <v>3.665448354</v>
      </c>
      <c r="I81" s="38">
        <v>0.154</v>
      </c>
      <c r="J81" s="38">
        <f t="shared" si="8"/>
        <v>6.8651950218457065</v>
      </c>
      <c r="K81" s="38">
        <f t="shared" si="9"/>
        <v>0.28843402805293999</v>
      </c>
      <c r="L81" s="38">
        <v>0.505</v>
      </c>
      <c r="M81" s="38">
        <v>0.59199999999999997</v>
      </c>
      <c r="N81" s="38">
        <f t="shared" si="10"/>
        <v>1.85105141877</v>
      </c>
      <c r="O81" s="38">
        <f t="shared" si="11"/>
        <v>9.1167999999999999E-2</v>
      </c>
      <c r="P81" s="38">
        <f t="shared" si="12"/>
        <v>3.4669234860320817</v>
      </c>
      <c r="Q81" s="38">
        <f t="shared" si="13"/>
        <v>0.1707529446073405</v>
      </c>
      <c r="R81" s="38">
        <v>1.8729482341100001</v>
      </c>
      <c r="S81" s="38">
        <v>1.661</v>
      </c>
      <c r="T81" s="38">
        <v>8.3000000000000004E-2</v>
      </c>
      <c r="U81" s="38">
        <f t="shared" si="14"/>
        <v>3.1109670168567103</v>
      </c>
      <c r="V81" s="38">
        <f t="shared" si="15"/>
        <v>0.15545470343113002</v>
      </c>
      <c r="W81" s="38">
        <v>0.45300000000000001</v>
      </c>
      <c r="X81" s="38">
        <v>0.54096145699999998</v>
      </c>
    </row>
    <row r="82" spans="1:24" x14ac:dyDescent="0.25">
      <c r="A82" s="37">
        <v>22</v>
      </c>
      <c r="B82" s="37">
        <v>8</v>
      </c>
      <c r="C82" s="38">
        <v>27.1472002838</v>
      </c>
      <c r="D82" s="37">
        <v>114</v>
      </c>
      <c r="E82" s="37">
        <v>22</v>
      </c>
      <c r="F82" s="37">
        <v>8</v>
      </c>
      <c r="G82" s="37" t="s">
        <v>136</v>
      </c>
      <c r="H82" s="38">
        <v>8.4245282620000008</v>
      </c>
      <c r="I82" s="38">
        <v>0.40100000000000002</v>
      </c>
      <c r="J82" s="38">
        <f t="shared" si="8"/>
        <v>228.70235602504755</v>
      </c>
      <c r="K82" s="38">
        <f t="shared" si="9"/>
        <v>10.886027313803801</v>
      </c>
      <c r="L82" s="38">
        <v>0.51200000000000001</v>
      </c>
      <c r="M82" s="38">
        <v>0.60099999999999998</v>
      </c>
      <c r="N82" s="38">
        <f t="shared" si="10"/>
        <v>4.3133584701440002</v>
      </c>
      <c r="O82" s="38">
        <f t="shared" si="11"/>
        <v>0.24100099999999999</v>
      </c>
      <c r="P82" s="38">
        <f t="shared" si="12"/>
        <v>117.09560628482434</v>
      </c>
      <c r="Q82" s="38">
        <f t="shared" si="13"/>
        <v>6.5425024155960836</v>
      </c>
      <c r="R82" s="38">
        <v>27.1472002838</v>
      </c>
      <c r="S82" s="38">
        <v>3.8759999999999999</v>
      </c>
      <c r="T82" s="38">
        <v>0.22</v>
      </c>
      <c r="U82" s="38">
        <f t="shared" si="14"/>
        <v>105.2225483000088</v>
      </c>
      <c r="V82" s="38">
        <f t="shared" si="15"/>
        <v>5.9723840624360003</v>
      </c>
      <c r="W82" s="38">
        <v>0.46</v>
      </c>
      <c r="X82" s="38">
        <v>0.54949273300000001</v>
      </c>
    </row>
    <row r="83" spans="1:24" x14ac:dyDescent="0.25">
      <c r="A83" s="37">
        <v>22</v>
      </c>
      <c r="B83" s="37">
        <v>9</v>
      </c>
      <c r="C83" s="38">
        <v>1.6105199959800001</v>
      </c>
      <c r="D83" s="37">
        <v>115</v>
      </c>
      <c r="E83" s="37">
        <v>22</v>
      </c>
      <c r="F83" s="37">
        <v>9</v>
      </c>
      <c r="G83" s="37" t="s">
        <v>138</v>
      </c>
      <c r="H83" s="38">
        <v>5.2843558740000001</v>
      </c>
      <c r="I83" s="38">
        <v>0.23400000000000001</v>
      </c>
      <c r="J83" s="38">
        <f t="shared" si="8"/>
        <v>8.5105608009513691</v>
      </c>
      <c r="K83" s="38">
        <f t="shared" si="9"/>
        <v>0.37686167905932005</v>
      </c>
      <c r="L83" s="38">
        <v>0.51200000000000001</v>
      </c>
      <c r="M83" s="38">
        <v>0.60099999999999998</v>
      </c>
      <c r="N83" s="38">
        <f t="shared" si="10"/>
        <v>2.7055902074880001</v>
      </c>
      <c r="O83" s="38">
        <f t="shared" si="11"/>
        <v>0.14063400000000001</v>
      </c>
      <c r="P83" s="38">
        <f t="shared" si="12"/>
        <v>4.3574071300871013</v>
      </c>
      <c r="Q83" s="38">
        <f t="shared" si="13"/>
        <v>0.22649386911465133</v>
      </c>
      <c r="R83" s="38">
        <v>1.6105199959800001</v>
      </c>
      <c r="S83" s="38">
        <v>2.4329999999999998</v>
      </c>
      <c r="T83" s="38">
        <v>0.128</v>
      </c>
      <c r="U83" s="38">
        <f t="shared" si="14"/>
        <v>3.9183951502193399</v>
      </c>
      <c r="V83" s="38">
        <f t="shared" si="15"/>
        <v>0.20614655948544</v>
      </c>
      <c r="W83" s="38">
        <v>0.46</v>
      </c>
      <c r="X83" s="38">
        <v>0.54922952300000005</v>
      </c>
    </row>
    <row r="84" spans="1:24" x14ac:dyDescent="0.25">
      <c r="A84" s="37">
        <v>22</v>
      </c>
      <c r="B84" s="37">
        <v>10</v>
      </c>
      <c r="C84" s="38">
        <v>22.944553060400001</v>
      </c>
      <c r="D84" s="37">
        <v>116</v>
      </c>
      <c r="E84" s="37">
        <v>22</v>
      </c>
      <c r="F84" s="37">
        <v>10</v>
      </c>
      <c r="G84" s="37" t="s">
        <v>118</v>
      </c>
      <c r="H84" s="38">
        <v>2.6672006549999998</v>
      </c>
      <c r="I84" s="38">
        <v>0.10299999999999999</v>
      </c>
      <c r="J84" s="38">
        <f t="shared" si="8"/>
        <v>61.197726951381135</v>
      </c>
      <c r="K84" s="38">
        <f t="shared" si="9"/>
        <v>2.3632889652212001</v>
      </c>
      <c r="L84" s="38">
        <v>0.51200000000000001</v>
      </c>
      <c r="M84" s="38">
        <v>0.6</v>
      </c>
      <c r="N84" s="38">
        <f t="shared" si="10"/>
        <v>1.3656067353599999</v>
      </c>
      <c r="O84" s="38">
        <f t="shared" si="11"/>
        <v>6.1799999999999994E-2</v>
      </c>
      <c r="P84" s="38">
        <f t="shared" si="12"/>
        <v>31.333236199107137</v>
      </c>
      <c r="Q84" s="38">
        <f t="shared" si="13"/>
        <v>1.4179733791327198</v>
      </c>
      <c r="R84" s="38">
        <v>22.944553060400001</v>
      </c>
      <c r="S84" s="38">
        <v>1.2270000000000001</v>
      </c>
      <c r="T84" s="38">
        <v>5.7000000000000002E-2</v>
      </c>
      <c r="U84" s="38">
        <f t="shared" si="14"/>
        <v>28.152966605110802</v>
      </c>
      <c r="V84" s="38">
        <f t="shared" si="15"/>
        <v>1.3078395244428</v>
      </c>
      <c r="W84" s="38">
        <v>0.46</v>
      </c>
      <c r="X84" s="38">
        <v>0.54855003099999999</v>
      </c>
    </row>
    <row r="85" spans="1:24" x14ac:dyDescent="0.25">
      <c r="A85" s="37">
        <v>22</v>
      </c>
      <c r="B85" s="37">
        <v>11</v>
      </c>
      <c r="C85" s="38">
        <v>72.774735855200007</v>
      </c>
      <c r="D85" s="37">
        <v>117</v>
      </c>
      <c r="E85" s="37">
        <v>22</v>
      </c>
      <c r="F85" s="37">
        <v>11</v>
      </c>
      <c r="G85" s="37" t="s">
        <v>119</v>
      </c>
      <c r="H85" s="38">
        <v>1.7192755719999999</v>
      </c>
      <c r="I85" s="38">
        <v>6.5000000000000002E-2</v>
      </c>
      <c r="J85" s="38">
        <f t="shared" si="8"/>
        <v>125.1198256145979</v>
      </c>
      <c r="K85" s="38">
        <f t="shared" si="9"/>
        <v>4.7303578305880007</v>
      </c>
      <c r="L85" s="38">
        <v>0.52100000000000002</v>
      </c>
      <c r="M85" s="38">
        <v>0.61099999999999999</v>
      </c>
      <c r="N85" s="38">
        <f t="shared" si="10"/>
        <v>0.895742573012</v>
      </c>
      <c r="O85" s="38">
        <f t="shared" si="11"/>
        <v>3.9715E-2</v>
      </c>
      <c r="P85" s="38">
        <f t="shared" si="12"/>
        <v>65.187429145205499</v>
      </c>
      <c r="Q85" s="38">
        <f t="shared" si="13"/>
        <v>2.8902486344892684</v>
      </c>
      <c r="R85" s="38">
        <v>72.774735855200007</v>
      </c>
      <c r="S85" s="38">
        <v>0.80500000000000005</v>
      </c>
      <c r="T85" s="38">
        <v>3.5999999999999997E-2</v>
      </c>
      <c r="U85" s="38">
        <f t="shared" si="14"/>
        <v>58.583662363436012</v>
      </c>
      <c r="V85" s="38">
        <f t="shared" si="15"/>
        <v>2.6198904907872</v>
      </c>
      <c r="W85" s="38">
        <v>0.46800000000000003</v>
      </c>
      <c r="X85" s="38">
        <v>0.55883461999999995</v>
      </c>
    </row>
    <row r="86" spans="1:24" x14ac:dyDescent="0.25">
      <c r="A86" s="37">
        <v>22</v>
      </c>
      <c r="B86" s="37">
        <v>12</v>
      </c>
      <c r="C86" s="38">
        <v>15.1063388639</v>
      </c>
      <c r="D86" s="37">
        <v>118</v>
      </c>
      <c r="E86" s="37">
        <v>22</v>
      </c>
      <c r="F86" s="37">
        <v>12</v>
      </c>
      <c r="G86" s="37" t="s">
        <v>120</v>
      </c>
      <c r="H86" s="38">
        <v>0.46969314899999998</v>
      </c>
      <c r="I86" s="38">
        <v>1.4E-2</v>
      </c>
      <c r="J86" s="38">
        <f t="shared" si="8"/>
        <v>7.095343870846273</v>
      </c>
      <c r="K86" s="38">
        <f t="shared" si="9"/>
        <v>0.2114887440946</v>
      </c>
      <c r="L86" s="38">
        <v>0.51100000000000001</v>
      </c>
      <c r="M86" s="38">
        <v>0.59099999999999997</v>
      </c>
      <c r="N86" s="38">
        <f t="shared" si="10"/>
        <v>0.24001319913899999</v>
      </c>
      <c r="O86" s="38">
        <f t="shared" si="11"/>
        <v>8.2740000000000001E-3</v>
      </c>
      <c r="P86" s="38">
        <f t="shared" si="12"/>
        <v>3.6257207180024453</v>
      </c>
      <c r="Q86" s="38">
        <f t="shared" si="13"/>
        <v>0.1249898477599086</v>
      </c>
      <c r="R86" s="38">
        <v>15.1063388639</v>
      </c>
      <c r="S86" s="38">
        <v>0.216</v>
      </c>
      <c r="T86" s="38">
        <v>8.0000000000000002E-3</v>
      </c>
      <c r="U86" s="38">
        <f t="shared" si="14"/>
        <v>3.2629691946024</v>
      </c>
      <c r="V86" s="38">
        <f t="shared" si="15"/>
        <v>0.1208507109112</v>
      </c>
      <c r="W86" s="38">
        <v>0.46</v>
      </c>
      <c r="X86" s="38">
        <v>0.54072774000000001</v>
      </c>
    </row>
    <row r="87" spans="1:24" x14ac:dyDescent="0.25">
      <c r="A87" s="37">
        <v>22</v>
      </c>
      <c r="B87" s="37">
        <v>13</v>
      </c>
      <c r="C87" s="38">
        <v>264.91001234100003</v>
      </c>
      <c r="D87" s="37">
        <v>119</v>
      </c>
      <c r="E87" s="37">
        <v>22</v>
      </c>
      <c r="F87" s="37">
        <v>13</v>
      </c>
      <c r="G87" s="37" t="s">
        <v>121</v>
      </c>
      <c r="H87" s="38">
        <v>8.4439582219999991</v>
      </c>
      <c r="I87" s="38">
        <v>0.52300000000000002</v>
      </c>
      <c r="J87" s="38">
        <f t="shared" si="8"/>
        <v>2236.8890767969083</v>
      </c>
      <c r="K87" s="38">
        <f t="shared" si="9"/>
        <v>138.54793645434302</v>
      </c>
      <c r="L87" s="38">
        <v>0.49199999999999999</v>
      </c>
      <c r="M87" s="38">
        <v>0.58499999999999996</v>
      </c>
      <c r="N87" s="38">
        <f t="shared" si="10"/>
        <v>4.1544274452239991</v>
      </c>
      <c r="O87" s="38">
        <f t="shared" si="11"/>
        <v>0.30595499999999998</v>
      </c>
      <c r="P87" s="38">
        <f t="shared" si="12"/>
        <v>1100.5494257840787</v>
      </c>
      <c r="Q87" s="38">
        <f t="shared" si="13"/>
        <v>81.050542825790657</v>
      </c>
      <c r="R87" s="38">
        <v>264.91001234100003</v>
      </c>
      <c r="S87" s="38">
        <v>3.7170000000000001</v>
      </c>
      <c r="T87" s="38">
        <v>0.27900000000000003</v>
      </c>
      <c r="U87" s="38">
        <f t="shared" si="14"/>
        <v>984.67051587149717</v>
      </c>
      <c r="V87" s="38">
        <f t="shared" si="15"/>
        <v>73.909893443139012</v>
      </c>
      <c r="W87" s="38">
        <v>0.44</v>
      </c>
      <c r="X87" s="38">
        <v>0.53268672500000003</v>
      </c>
    </row>
    <row r="88" spans="1:24" x14ac:dyDescent="0.25">
      <c r="A88" s="37">
        <v>23</v>
      </c>
      <c r="B88" s="37">
        <v>1</v>
      </c>
      <c r="C88" s="38">
        <v>14.2475738295</v>
      </c>
      <c r="D88" s="37">
        <v>120</v>
      </c>
      <c r="E88" s="37">
        <v>23</v>
      </c>
      <c r="F88" s="37">
        <v>1</v>
      </c>
      <c r="G88" s="37" t="s">
        <v>114</v>
      </c>
      <c r="H88" s="38">
        <v>3.7740775470000001</v>
      </c>
      <c r="I88" s="38">
        <v>0.17299999999999999</v>
      </c>
      <c r="J88" s="38">
        <f t="shared" si="8"/>
        <v>53.771448489140759</v>
      </c>
      <c r="K88" s="38">
        <f t="shared" si="9"/>
        <v>2.4648302725034998</v>
      </c>
      <c r="L88" s="38">
        <v>0.89500000000000002</v>
      </c>
      <c r="M88" s="38">
        <v>0.91100000000000003</v>
      </c>
      <c r="N88" s="38">
        <f t="shared" si="10"/>
        <v>3.3777994045650002</v>
      </c>
      <c r="O88" s="38">
        <f t="shared" si="11"/>
        <v>0.15760299999999999</v>
      </c>
      <c r="P88" s="38">
        <f t="shared" si="12"/>
        <v>48.125446397780983</v>
      </c>
      <c r="Q88" s="38">
        <f t="shared" si="13"/>
        <v>2.2454603782506886</v>
      </c>
      <c r="R88" s="38">
        <v>14.2475738295</v>
      </c>
      <c r="S88" s="38">
        <v>3.379</v>
      </c>
      <c r="T88" s="38">
        <v>0.158</v>
      </c>
      <c r="U88" s="38">
        <f t="shared" si="14"/>
        <v>48.1425519698805</v>
      </c>
      <c r="V88" s="38">
        <f t="shared" si="15"/>
        <v>2.2511166650610002</v>
      </c>
      <c r="W88" s="38">
        <v>0.89500000000000002</v>
      </c>
      <c r="X88" s="38">
        <v>0.91115342799999999</v>
      </c>
    </row>
    <row r="89" spans="1:24" x14ac:dyDescent="0.25">
      <c r="A89" s="37">
        <v>23</v>
      </c>
      <c r="B89" s="37">
        <v>2</v>
      </c>
      <c r="C89" s="38">
        <v>330.98151942800001</v>
      </c>
      <c r="D89" s="37">
        <v>121</v>
      </c>
      <c r="E89" s="37">
        <v>23</v>
      </c>
      <c r="F89" s="37">
        <v>2</v>
      </c>
      <c r="G89" s="37" t="s">
        <v>115</v>
      </c>
      <c r="H89" s="38">
        <v>7.085098243</v>
      </c>
      <c r="I89" s="38">
        <v>0.34499999999999997</v>
      </c>
      <c r="J89" s="38">
        <f t="shared" si="8"/>
        <v>2345.0365817647935</v>
      </c>
      <c r="K89" s="38">
        <f t="shared" si="9"/>
        <v>114.18862420265999</v>
      </c>
      <c r="L89" s="38">
        <v>0.89500000000000002</v>
      </c>
      <c r="M89" s="38">
        <v>0.91100000000000003</v>
      </c>
      <c r="N89" s="38">
        <f t="shared" si="10"/>
        <v>6.3411629274850005</v>
      </c>
      <c r="O89" s="38">
        <f t="shared" si="11"/>
        <v>0.31429499999999999</v>
      </c>
      <c r="P89" s="38">
        <f t="shared" si="12"/>
        <v>2098.8077406794901</v>
      </c>
      <c r="Q89" s="38">
        <f t="shared" si="13"/>
        <v>104.02583664862325</v>
      </c>
      <c r="R89" s="38">
        <v>330.98151942800001</v>
      </c>
      <c r="S89" s="38">
        <v>6.34</v>
      </c>
      <c r="T89" s="38">
        <v>0.314</v>
      </c>
      <c r="U89" s="38">
        <f t="shared" si="14"/>
        <v>2098.4228331735198</v>
      </c>
      <c r="V89" s="38">
        <f t="shared" si="15"/>
        <v>103.928197100392</v>
      </c>
      <c r="W89" s="38">
        <v>0.89500000000000002</v>
      </c>
      <c r="X89" s="38">
        <v>0.91059875700000004</v>
      </c>
    </row>
    <row r="90" spans="1:24" x14ac:dyDescent="0.25">
      <c r="A90" s="37">
        <v>23</v>
      </c>
      <c r="B90" s="37">
        <v>3</v>
      </c>
      <c r="C90" s="38">
        <v>310.39870448099998</v>
      </c>
      <c r="D90" s="37">
        <v>122</v>
      </c>
      <c r="E90" s="37">
        <v>23</v>
      </c>
      <c r="F90" s="37">
        <v>3</v>
      </c>
      <c r="G90" s="37" t="s">
        <v>116</v>
      </c>
      <c r="H90" s="38">
        <v>15.13652562</v>
      </c>
      <c r="I90" s="38">
        <v>1.1100000000000001</v>
      </c>
      <c r="J90" s="38">
        <f t="shared" si="8"/>
        <v>4698.3579427914656</v>
      </c>
      <c r="K90" s="38">
        <f t="shared" si="9"/>
        <v>344.54256197390998</v>
      </c>
      <c r="L90" s="38">
        <v>0.89500000000000002</v>
      </c>
      <c r="M90" s="38">
        <v>0.91100000000000003</v>
      </c>
      <c r="N90" s="38">
        <f t="shared" si="10"/>
        <v>13.547190429900001</v>
      </c>
      <c r="O90" s="38">
        <f t="shared" si="11"/>
        <v>1.0112100000000002</v>
      </c>
      <c r="P90" s="38">
        <f t="shared" si="12"/>
        <v>4205.0303587983617</v>
      </c>
      <c r="Q90" s="38">
        <f t="shared" si="13"/>
        <v>313.87827395823206</v>
      </c>
      <c r="R90" s="38">
        <v>310.39870448099998</v>
      </c>
      <c r="S90" s="38">
        <v>13.544</v>
      </c>
      <c r="T90" s="38">
        <v>1.0109999999999999</v>
      </c>
      <c r="U90" s="38">
        <f t="shared" si="14"/>
        <v>4204.0400534906639</v>
      </c>
      <c r="V90" s="38">
        <f t="shared" si="15"/>
        <v>313.81309023029092</v>
      </c>
      <c r="W90" s="38">
        <v>0.89500000000000002</v>
      </c>
      <c r="X90" s="38">
        <v>0.91082200300000005</v>
      </c>
    </row>
    <row r="91" spans="1:24" x14ac:dyDescent="0.25">
      <c r="A91" s="37">
        <v>23</v>
      </c>
      <c r="B91" s="37">
        <v>4</v>
      </c>
      <c r="C91" s="38">
        <v>467.59569681200003</v>
      </c>
      <c r="D91" s="37">
        <v>123</v>
      </c>
      <c r="E91" s="37">
        <v>23</v>
      </c>
      <c r="F91" s="37">
        <v>4</v>
      </c>
      <c r="G91" s="37" t="s">
        <v>117</v>
      </c>
      <c r="H91" s="38">
        <v>10.042220589999999</v>
      </c>
      <c r="I91" s="38">
        <v>0.85</v>
      </c>
      <c r="J91" s="38">
        <f t="shared" si="8"/>
        <v>4695.6991343208638</v>
      </c>
      <c r="K91" s="38">
        <f t="shared" si="9"/>
        <v>397.45634229020004</v>
      </c>
      <c r="L91" s="38">
        <v>0.89300000000000002</v>
      </c>
      <c r="M91" s="38">
        <v>0.90900000000000003</v>
      </c>
      <c r="N91" s="38">
        <f t="shared" si="10"/>
        <v>8.96770298687</v>
      </c>
      <c r="O91" s="38">
        <f t="shared" si="11"/>
        <v>0.77265000000000006</v>
      </c>
      <c r="P91" s="38">
        <f t="shared" si="12"/>
        <v>4193.2593269485315</v>
      </c>
      <c r="Q91" s="38">
        <f t="shared" si="13"/>
        <v>361.28781514179184</v>
      </c>
      <c r="R91" s="38">
        <v>467.59569681200003</v>
      </c>
      <c r="S91" s="38">
        <v>8.9629999999999992</v>
      </c>
      <c r="T91" s="38">
        <v>0.77300000000000002</v>
      </c>
      <c r="U91" s="38">
        <f t="shared" si="14"/>
        <v>4191.0602305259563</v>
      </c>
      <c r="V91" s="38">
        <f t="shared" si="15"/>
        <v>361.45147363567605</v>
      </c>
      <c r="W91" s="38">
        <v>0.89300000000000002</v>
      </c>
      <c r="X91" s="38">
        <v>0.90910035700000003</v>
      </c>
    </row>
    <row r="92" spans="1:24" x14ac:dyDescent="0.25">
      <c r="A92" s="37">
        <v>23</v>
      </c>
      <c r="B92" s="37">
        <v>5</v>
      </c>
      <c r="C92" s="38">
        <v>21.3780939928</v>
      </c>
      <c r="D92" s="37">
        <v>124</v>
      </c>
      <c r="E92" s="37">
        <v>23</v>
      </c>
      <c r="F92" s="37">
        <v>5</v>
      </c>
      <c r="G92" s="37" t="s">
        <v>139</v>
      </c>
      <c r="H92" s="38">
        <v>3.6291386879999998</v>
      </c>
      <c r="I92" s="38">
        <v>0.17699999999999999</v>
      </c>
      <c r="J92" s="38">
        <f t="shared" si="8"/>
        <v>77.584067984970872</v>
      </c>
      <c r="K92" s="38">
        <f t="shared" si="9"/>
        <v>3.7839226367255998</v>
      </c>
      <c r="L92" s="38">
        <v>0.89500000000000002</v>
      </c>
      <c r="M92" s="38">
        <v>0.91100000000000003</v>
      </c>
      <c r="N92" s="38">
        <f t="shared" si="10"/>
        <v>3.2480791257599999</v>
      </c>
      <c r="O92" s="38">
        <f t="shared" si="11"/>
        <v>0.161247</v>
      </c>
      <c r="P92" s="38">
        <f t="shared" si="12"/>
        <v>69.437740846548934</v>
      </c>
      <c r="Q92" s="38">
        <f t="shared" si="13"/>
        <v>3.4471535220570217</v>
      </c>
      <c r="R92" s="38">
        <v>21.3780939928</v>
      </c>
      <c r="S92" s="38">
        <v>3.2490000000000001</v>
      </c>
      <c r="T92" s="38">
        <v>0.161</v>
      </c>
      <c r="U92" s="38">
        <f t="shared" si="14"/>
        <v>69.457427382607207</v>
      </c>
      <c r="V92" s="38">
        <f t="shared" si="15"/>
        <v>3.4418731328408003</v>
      </c>
      <c r="W92" s="38">
        <v>0.89500000000000002</v>
      </c>
      <c r="X92" s="38">
        <v>0.91134473100000002</v>
      </c>
    </row>
    <row r="93" spans="1:24" x14ac:dyDescent="0.25">
      <c r="A93" s="37">
        <v>23</v>
      </c>
      <c r="B93" s="37">
        <v>6</v>
      </c>
      <c r="C93" s="38">
        <v>71.002588166099997</v>
      </c>
      <c r="D93" s="37">
        <v>125</v>
      </c>
      <c r="E93" s="37">
        <v>23</v>
      </c>
      <c r="F93" s="37">
        <v>6</v>
      </c>
      <c r="G93" s="37" t="s">
        <v>135</v>
      </c>
      <c r="H93" s="38">
        <v>3.6975755729999999</v>
      </c>
      <c r="I93" s="38">
        <v>0.161</v>
      </c>
      <c r="J93" s="38">
        <f t="shared" si="8"/>
        <v>262.53743562275019</v>
      </c>
      <c r="K93" s="38">
        <f t="shared" si="9"/>
        <v>11.431416694742099</v>
      </c>
      <c r="L93" s="38">
        <v>0.89600000000000002</v>
      </c>
      <c r="M93" s="38">
        <v>0.91200000000000003</v>
      </c>
      <c r="N93" s="38">
        <f t="shared" si="10"/>
        <v>3.3130277134080002</v>
      </c>
      <c r="O93" s="38">
        <f t="shared" si="11"/>
        <v>0.14683200000000002</v>
      </c>
      <c r="P93" s="38">
        <f t="shared" si="12"/>
        <v>235.23354231798422</v>
      </c>
      <c r="Q93" s="38">
        <f t="shared" si="13"/>
        <v>10.425452025604796</v>
      </c>
      <c r="R93" s="38">
        <v>71.002588166099997</v>
      </c>
      <c r="S93" s="38">
        <v>3.3130000000000002</v>
      </c>
      <c r="T93" s="38">
        <v>0.14699999999999999</v>
      </c>
      <c r="U93" s="38">
        <f t="shared" si="14"/>
        <v>235.2315745942893</v>
      </c>
      <c r="V93" s="38">
        <f t="shared" si="15"/>
        <v>10.4373804604167</v>
      </c>
      <c r="W93" s="38">
        <v>0.89600000000000002</v>
      </c>
      <c r="X93" s="38">
        <v>0.911920913</v>
      </c>
    </row>
    <row r="94" spans="1:24" x14ac:dyDescent="0.25">
      <c r="A94" s="37">
        <v>23</v>
      </c>
      <c r="B94" s="37">
        <v>8</v>
      </c>
      <c r="C94" s="38">
        <v>113.82082841</v>
      </c>
      <c r="D94" s="37">
        <v>126</v>
      </c>
      <c r="E94" s="37">
        <v>23</v>
      </c>
      <c r="F94" s="37">
        <v>8</v>
      </c>
      <c r="G94" s="37" t="s">
        <v>136</v>
      </c>
      <c r="H94" s="38">
        <v>8.6099353359999995</v>
      </c>
      <c r="I94" s="38">
        <v>0.42899999999999999</v>
      </c>
      <c r="J94" s="38">
        <f t="shared" si="8"/>
        <v>979.98997250005164</v>
      </c>
      <c r="K94" s="38">
        <f t="shared" si="9"/>
        <v>48.829135387889998</v>
      </c>
      <c r="L94" s="38">
        <v>0.89700000000000002</v>
      </c>
      <c r="M94" s="38">
        <v>0.91300000000000003</v>
      </c>
      <c r="N94" s="38">
        <f t="shared" si="10"/>
        <v>7.7231119963919994</v>
      </c>
      <c r="O94" s="38">
        <f t="shared" si="11"/>
        <v>0.391677</v>
      </c>
      <c r="P94" s="38">
        <f t="shared" si="12"/>
        <v>879.05100533254631</v>
      </c>
      <c r="Q94" s="38">
        <f t="shared" si="13"/>
        <v>44.581000609143572</v>
      </c>
      <c r="R94" s="38">
        <v>113.82082841</v>
      </c>
      <c r="S94" s="38">
        <v>7.7249999999999996</v>
      </c>
      <c r="T94" s="38">
        <v>0.39100000000000001</v>
      </c>
      <c r="U94" s="38">
        <f t="shared" si="14"/>
        <v>879.26589946724994</v>
      </c>
      <c r="V94" s="38">
        <f t="shared" si="15"/>
        <v>44.503943908310006</v>
      </c>
      <c r="W94" s="38">
        <v>0.89700000000000002</v>
      </c>
      <c r="X94" s="38">
        <v>0.91298126099999999</v>
      </c>
    </row>
    <row r="95" spans="1:24" x14ac:dyDescent="0.25">
      <c r="A95" s="37">
        <v>23</v>
      </c>
      <c r="B95" s="37">
        <v>10</v>
      </c>
      <c r="C95" s="38">
        <v>45.7739550167</v>
      </c>
      <c r="D95" s="37">
        <v>127</v>
      </c>
      <c r="E95" s="37">
        <v>23</v>
      </c>
      <c r="F95" s="37">
        <v>10</v>
      </c>
      <c r="G95" s="37" t="s">
        <v>118</v>
      </c>
      <c r="H95" s="38">
        <v>2.7373750430000001</v>
      </c>
      <c r="I95" s="38">
        <v>0.11</v>
      </c>
      <c r="J95" s="38">
        <f t="shared" si="8"/>
        <v>125.30048208211923</v>
      </c>
      <c r="K95" s="38">
        <f t="shared" si="9"/>
        <v>5.0351350518369999</v>
      </c>
      <c r="L95" s="38">
        <v>0.89700000000000002</v>
      </c>
      <c r="M95" s="38">
        <v>0.91300000000000003</v>
      </c>
      <c r="N95" s="38">
        <f t="shared" si="10"/>
        <v>2.4554254135710001</v>
      </c>
      <c r="O95" s="38">
        <f t="shared" si="11"/>
        <v>0.10043000000000001</v>
      </c>
      <c r="P95" s="38">
        <f t="shared" si="12"/>
        <v>112.39453242766095</v>
      </c>
      <c r="Q95" s="38">
        <f t="shared" si="13"/>
        <v>4.5970783023271817</v>
      </c>
      <c r="R95" s="38">
        <v>45.7739550167</v>
      </c>
      <c r="S95" s="38">
        <v>2.456</v>
      </c>
      <c r="T95" s="38">
        <v>0.10100000000000001</v>
      </c>
      <c r="U95" s="38">
        <f t="shared" si="14"/>
        <v>112.4208335210152</v>
      </c>
      <c r="V95" s="38">
        <f t="shared" si="15"/>
        <v>4.6231694566867008</v>
      </c>
      <c r="W95" s="38">
        <v>0.89700000000000002</v>
      </c>
      <c r="X95" s="38">
        <v>0.91292016399999998</v>
      </c>
    </row>
    <row r="96" spans="1:24" x14ac:dyDescent="0.25">
      <c r="A96" s="37">
        <v>23</v>
      </c>
      <c r="B96" s="37">
        <v>11</v>
      </c>
      <c r="C96" s="38">
        <v>112.41783068399999</v>
      </c>
      <c r="D96" s="37">
        <v>128</v>
      </c>
      <c r="E96" s="37">
        <v>23</v>
      </c>
      <c r="F96" s="37">
        <v>11</v>
      </c>
      <c r="G96" s="37" t="s">
        <v>119</v>
      </c>
      <c r="H96" s="38">
        <v>1.6962123570000001</v>
      </c>
      <c r="I96" s="38">
        <v>6.6000000000000003E-2</v>
      </c>
      <c r="J96" s="38">
        <f t="shared" si="8"/>
        <v>190.68451355333457</v>
      </c>
      <c r="K96" s="38">
        <f t="shared" si="9"/>
        <v>7.4195768251440004</v>
      </c>
      <c r="L96" s="38">
        <v>0.89800000000000002</v>
      </c>
      <c r="M96" s="38">
        <v>0.91400000000000003</v>
      </c>
      <c r="N96" s="38">
        <f t="shared" si="10"/>
        <v>1.523198696586</v>
      </c>
      <c r="O96" s="38">
        <f t="shared" si="11"/>
        <v>6.0324000000000003E-2</v>
      </c>
      <c r="P96" s="38">
        <f t="shared" si="12"/>
        <v>171.23469317089445</v>
      </c>
      <c r="Q96" s="38">
        <f t="shared" si="13"/>
        <v>6.7814932181816161</v>
      </c>
      <c r="R96" s="38">
        <v>112.41783068399999</v>
      </c>
      <c r="S96" s="38">
        <v>1.524</v>
      </c>
      <c r="T96" s="38">
        <v>0.06</v>
      </c>
      <c r="U96" s="38">
        <f t="shared" si="14"/>
        <v>171.324773962416</v>
      </c>
      <c r="V96" s="38">
        <f t="shared" si="15"/>
        <v>6.7450698410399994</v>
      </c>
      <c r="W96" s="38">
        <v>0.89800000000000002</v>
      </c>
      <c r="X96" s="38">
        <v>0.91417299699999999</v>
      </c>
    </row>
    <row r="97" spans="1:24" x14ac:dyDescent="0.25">
      <c r="A97" s="37">
        <v>23</v>
      </c>
      <c r="B97" s="37">
        <v>12</v>
      </c>
      <c r="C97" s="38">
        <v>58.744556924500003</v>
      </c>
      <c r="D97" s="37">
        <v>129</v>
      </c>
      <c r="E97" s="37">
        <v>23</v>
      </c>
      <c r="F97" s="37">
        <v>12</v>
      </c>
      <c r="G97" s="37" t="s">
        <v>120</v>
      </c>
      <c r="H97" s="38">
        <v>0.49355299600000002</v>
      </c>
      <c r="I97" s="38">
        <v>1.6E-2</v>
      </c>
      <c r="J97" s="38">
        <f t="shared" si="8"/>
        <v>28.993552068779522</v>
      </c>
      <c r="K97" s="38">
        <f t="shared" si="9"/>
        <v>0.93991291079200012</v>
      </c>
      <c r="L97" s="38">
        <v>0.89800000000000002</v>
      </c>
      <c r="M97" s="38">
        <v>0.91300000000000003</v>
      </c>
      <c r="N97" s="38">
        <f t="shared" si="10"/>
        <v>0.44321059040800004</v>
      </c>
      <c r="O97" s="38">
        <f t="shared" si="11"/>
        <v>1.4608000000000001E-2</v>
      </c>
      <c r="P97" s="38">
        <f t="shared" si="12"/>
        <v>26.036209757764013</v>
      </c>
      <c r="Q97" s="38">
        <f t="shared" si="13"/>
        <v>0.85814048755309613</v>
      </c>
      <c r="R97" s="38">
        <v>58.744556924500003</v>
      </c>
      <c r="S97" s="38">
        <v>0.443</v>
      </c>
      <c r="T97" s="38">
        <v>1.4E-2</v>
      </c>
      <c r="U97" s="38">
        <f t="shared" si="14"/>
        <v>26.023838717553502</v>
      </c>
      <c r="V97" s="38">
        <f t="shared" si="15"/>
        <v>0.82242379694300005</v>
      </c>
      <c r="W97" s="38">
        <v>0.89800000000000002</v>
      </c>
      <c r="X97" s="38">
        <v>0.91305532099999998</v>
      </c>
    </row>
    <row r="98" spans="1:24" x14ac:dyDescent="0.25">
      <c r="A98" s="37">
        <v>23</v>
      </c>
      <c r="B98" s="37">
        <v>13</v>
      </c>
      <c r="C98" s="38">
        <v>849.69612800699997</v>
      </c>
      <c r="D98" s="37">
        <v>130</v>
      </c>
      <c r="E98" s="37">
        <v>23</v>
      </c>
      <c r="F98" s="37">
        <v>13</v>
      </c>
      <c r="G98" s="37" t="s">
        <v>121</v>
      </c>
      <c r="H98" s="38">
        <v>8.0215731970000004</v>
      </c>
      <c r="I98" s="38">
        <v>0.52600000000000002</v>
      </c>
      <c r="J98" s="38">
        <f t="shared" si="8"/>
        <v>6815.8996860156321</v>
      </c>
      <c r="K98" s="38">
        <f t="shared" si="9"/>
        <v>446.94016333168202</v>
      </c>
      <c r="L98" s="38">
        <v>0.89300000000000002</v>
      </c>
      <c r="M98" s="38">
        <v>0.91</v>
      </c>
      <c r="N98" s="38">
        <f t="shared" si="10"/>
        <v>7.1632648649210005</v>
      </c>
      <c r="O98" s="38">
        <f t="shared" si="11"/>
        <v>0.47866000000000003</v>
      </c>
      <c r="P98" s="38">
        <f t="shared" si="12"/>
        <v>6086.5984196119598</v>
      </c>
      <c r="Q98" s="38">
        <f t="shared" si="13"/>
        <v>406.71554863183064</v>
      </c>
      <c r="R98" s="38">
        <v>849.69612800699997</v>
      </c>
      <c r="S98" s="38">
        <v>7.1660000000000004</v>
      </c>
      <c r="T98" s="38">
        <v>0.47799999999999998</v>
      </c>
      <c r="U98" s="38">
        <f t="shared" si="14"/>
        <v>6088.9224532981625</v>
      </c>
      <c r="V98" s="38">
        <f t="shared" si="15"/>
        <v>406.15474918734594</v>
      </c>
      <c r="W98" s="38">
        <v>0.89300000000000002</v>
      </c>
      <c r="X98" s="38">
        <v>0.90993115000000002</v>
      </c>
    </row>
    <row r="99" spans="1:24" x14ac:dyDescent="0.25">
      <c r="A99" s="37">
        <v>24</v>
      </c>
      <c r="B99" s="37">
        <v>1</v>
      </c>
      <c r="C99" s="38">
        <v>5.34892886037</v>
      </c>
      <c r="D99" s="37">
        <v>131</v>
      </c>
      <c r="E99" s="37">
        <v>24</v>
      </c>
      <c r="F99" s="37">
        <v>1</v>
      </c>
      <c r="G99" s="37" t="s">
        <v>114</v>
      </c>
      <c r="H99" s="38">
        <v>4.6600567130000004</v>
      </c>
      <c r="I99" s="38">
        <v>0.36699999999999999</v>
      </c>
      <c r="J99" s="38">
        <f t="shared" si="8"/>
        <v>24.926311843126662</v>
      </c>
      <c r="K99" s="38">
        <f t="shared" si="9"/>
        <v>1.96305689175579</v>
      </c>
      <c r="L99" s="38">
        <v>0.23300000000000001</v>
      </c>
      <c r="M99" s="38">
        <v>0.12</v>
      </c>
      <c r="N99" s="38">
        <f t="shared" si="10"/>
        <v>1.0857932141290001</v>
      </c>
      <c r="O99" s="38">
        <f t="shared" si="11"/>
        <v>4.4039999999999996E-2</v>
      </c>
      <c r="P99" s="38">
        <f t="shared" si="12"/>
        <v>5.8078306594485118</v>
      </c>
      <c r="Q99" s="38">
        <f t="shared" si="13"/>
        <v>0.23556682701069478</v>
      </c>
      <c r="R99" s="38">
        <v>5.34892886037</v>
      </c>
      <c r="S99" s="38">
        <v>0.628</v>
      </c>
      <c r="T99" s="38">
        <v>2.3E-2</v>
      </c>
      <c r="U99" s="38">
        <f t="shared" si="14"/>
        <v>3.3591273243123601</v>
      </c>
      <c r="V99" s="38">
        <f t="shared" si="15"/>
        <v>0.12302536378850999</v>
      </c>
      <c r="W99" s="38">
        <v>0.13500000000000001</v>
      </c>
      <c r="X99" s="38">
        <v>6.1741439000000002E-2</v>
      </c>
    </row>
    <row r="100" spans="1:24" x14ac:dyDescent="0.25">
      <c r="A100" s="37">
        <v>24</v>
      </c>
      <c r="B100" s="37">
        <v>2</v>
      </c>
      <c r="C100" s="38">
        <v>7.8682751095299999</v>
      </c>
      <c r="D100" s="37">
        <v>132</v>
      </c>
      <c r="E100" s="37">
        <v>24</v>
      </c>
      <c r="F100" s="37">
        <v>2</v>
      </c>
      <c r="G100" s="37" t="s">
        <v>115</v>
      </c>
      <c r="H100" s="38">
        <v>9.1244274799999996</v>
      </c>
      <c r="I100" s="38">
        <v>0.747</v>
      </c>
      <c r="J100" s="38">
        <f t="shared" si="8"/>
        <v>71.793505629595543</v>
      </c>
      <c r="K100" s="38">
        <f t="shared" si="9"/>
        <v>5.8776015068189098</v>
      </c>
      <c r="L100" s="38">
        <v>0.23100000000000001</v>
      </c>
      <c r="M100" s="38">
        <v>0.11700000000000001</v>
      </c>
      <c r="N100" s="38">
        <f t="shared" si="10"/>
        <v>2.1077427478800002</v>
      </c>
      <c r="O100" s="38">
        <f t="shared" si="11"/>
        <v>8.7399000000000004E-2</v>
      </c>
      <c r="P100" s="38">
        <f t="shared" si="12"/>
        <v>16.584299800436572</v>
      </c>
      <c r="Q100" s="38">
        <f t="shared" si="13"/>
        <v>0.68767937629781251</v>
      </c>
      <c r="R100" s="38">
        <v>7.8682751095299999</v>
      </c>
      <c r="S100" s="38">
        <v>1.216</v>
      </c>
      <c r="T100" s="38">
        <v>4.4999999999999998E-2</v>
      </c>
      <c r="U100" s="38">
        <f t="shared" si="14"/>
        <v>9.5678225331884796</v>
      </c>
      <c r="V100" s="38">
        <f t="shared" si="15"/>
        <v>0.35407237992884999</v>
      </c>
      <c r="W100" s="38">
        <v>0.13300000000000001</v>
      </c>
      <c r="X100" s="38">
        <v>6.0038290000000001E-2</v>
      </c>
    </row>
    <row r="101" spans="1:24" x14ac:dyDescent="0.25">
      <c r="A101" s="37">
        <v>24</v>
      </c>
      <c r="B101" s="37">
        <v>4</v>
      </c>
      <c r="C101" s="38">
        <v>2.0150976386799999</v>
      </c>
      <c r="D101" s="37">
        <v>134</v>
      </c>
      <c r="E101" s="37">
        <v>24</v>
      </c>
      <c r="F101" s="37">
        <v>4</v>
      </c>
      <c r="G101" s="37" t="s">
        <v>117</v>
      </c>
      <c r="H101" s="38">
        <v>14.48940277</v>
      </c>
      <c r="I101" s="38">
        <v>1.67</v>
      </c>
      <c r="J101" s="38">
        <f t="shared" si="8"/>
        <v>29.197561307710451</v>
      </c>
      <c r="K101" s="38">
        <f t="shared" si="9"/>
        <v>3.3652130565955996</v>
      </c>
      <c r="L101" s="38">
        <v>0.223</v>
      </c>
      <c r="M101" s="38">
        <v>0.111</v>
      </c>
      <c r="N101" s="38">
        <f t="shared" si="10"/>
        <v>3.2311368177099999</v>
      </c>
      <c r="O101" s="38">
        <f t="shared" si="11"/>
        <v>0.18537000000000001</v>
      </c>
      <c r="P101" s="38">
        <f t="shared" si="12"/>
        <v>6.5110561716194306</v>
      </c>
      <c r="Q101" s="38">
        <f t="shared" si="13"/>
        <v>0.37353864928211161</v>
      </c>
      <c r="R101" s="38">
        <v>2.0150976386799999</v>
      </c>
      <c r="S101" s="38">
        <v>1.8360000000000001</v>
      </c>
      <c r="T101" s="38">
        <v>9.5000000000000001E-2</v>
      </c>
      <c r="U101" s="38">
        <f t="shared" si="14"/>
        <v>3.6997192646164798</v>
      </c>
      <c r="V101" s="38">
        <f t="shared" si="15"/>
        <v>0.1914342756746</v>
      </c>
      <c r="W101" s="38">
        <v>0.127</v>
      </c>
      <c r="X101" s="38">
        <v>5.6659385E-2</v>
      </c>
    </row>
    <row r="102" spans="1:24" x14ac:dyDescent="0.25">
      <c r="A102" s="37">
        <v>24</v>
      </c>
      <c r="B102" s="37">
        <v>11</v>
      </c>
      <c r="C102" s="38">
        <v>0.15696662256499999</v>
      </c>
      <c r="D102" s="37">
        <v>139</v>
      </c>
      <c r="E102" s="37">
        <v>24</v>
      </c>
      <c r="F102" s="37">
        <v>11</v>
      </c>
      <c r="G102" s="37" t="s">
        <v>119</v>
      </c>
      <c r="H102" s="38">
        <v>1.881110399</v>
      </c>
      <c r="I102" s="38">
        <v>0.129</v>
      </c>
      <c r="J102" s="38">
        <f t="shared" si="8"/>
        <v>0.29527154600292954</v>
      </c>
      <c r="K102" s="38">
        <f t="shared" si="9"/>
        <v>2.0248694310884999E-2</v>
      </c>
      <c r="L102" s="38">
        <v>0.255</v>
      </c>
      <c r="M102" s="38">
        <v>0.16700000000000001</v>
      </c>
      <c r="N102" s="38">
        <f t="shared" si="10"/>
        <v>0.47968315174499998</v>
      </c>
      <c r="O102" s="38">
        <f t="shared" si="11"/>
        <v>2.1543000000000003E-2</v>
      </c>
      <c r="P102" s="38">
        <f t="shared" si="12"/>
        <v>7.5294244230747029E-2</v>
      </c>
      <c r="Q102" s="38">
        <f t="shared" si="13"/>
        <v>3.3815319499177952E-3</v>
      </c>
      <c r="R102" s="38">
        <v>0.15696662256499999</v>
      </c>
      <c r="S102" s="38">
        <v>0.28399999999999997</v>
      </c>
      <c r="T102" s="38">
        <v>1.0999999999999999E-2</v>
      </c>
      <c r="U102" s="38">
        <f t="shared" si="14"/>
        <v>4.4578520808459997E-2</v>
      </c>
      <c r="V102" s="38">
        <f t="shared" si="15"/>
        <v>1.7266328482149998E-3</v>
      </c>
      <c r="W102" s="38">
        <v>0.151</v>
      </c>
      <c r="X102" s="38">
        <v>8.8801483000000001E-2</v>
      </c>
    </row>
    <row r="103" spans="1:24" x14ac:dyDescent="0.25">
      <c r="A103" s="37">
        <v>25</v>
      </c>
      <c r="B103" s="37">
        <v>4</v>
      </c>
      <c r="C103" s="38">
        <v>9.5836637561100009</v>
      </c>
      <c r="D103" s="37">
        <v>145</v>
      </c>
      <c r="E103" s="37">
        <v>25</v>
      </c>
      <c r="F103" s="37">
        <v>4</v>
      </c>
      <c r="G103" s="37" t="s">
        <v>117</v>
      </c>
      <c r="H103" s="38">
        <v>11.73345591</v>
      </c>
      <c r="I103" s="38">
        <v>1.4550000000000001</v>
      </c>
      <c r="J103" s="38">
        <f t="shared" si="8"/>
        <v>112.44949613858169</v>
      </c>
      <c r="K103" s="38">
        <f t="shared" si="9"/>
        <v>13.944230765140052</v>
      </c>
      <c r="L103" s="38">
        <v>0.56000000000000005</v>
      </c>
      <c r="M103" s="38">
        <v>0.47599999999999998</v>
      </c>
      <c r="N103" s="38">
        <f t="shared" si="10"/>
        <v>6.5707353096000007</v>
      </c>
      <c r="O103" s="38">
        <f t="shared" si="11"/>
        <v>0.69257999999999997</v>
      </c>
      <c r="P103" s="38">
        <f t="shared" si="12"/>
        <v>62.971717837605752</v>
      </c>
      <c r="Q103" s="38">
        <f t="shared" si="13"/>
        <v>6.6374538442066644</v>
      </c>
      <c r="R103" s="38">
        <v>9.5836637561100009</v>
      </c>
      <c r="S103" s="38">
        <v>6.5670000000000002</v>
      </c>
      <c r="T103" s="38">
        <v>0.69199999999999995</v>
      </c>
      <c r="U103" s="38">
        <f t="shared" si="14"/>
        <v>62.935919886374379</v>
      </c>
      <c r="V103" s="38">
        <f t="shared" si="15"/>
        <v>6.6318953192281205</v>
      </c>
      <c r="W103" s="38">
        <v>0.56000000000000005</v>
      </c>
      <c r="X103" s="38">
        <v>0.47550735900000002</v>
      </c>
    </row>
    <row r="104" spans="1:24" x14ac:dyDescent="0.25">
      <c r="A104" s="37">
        <v>25</v>
      </c>
      <c r="B104" s="37">
        <v>9</v>
      </c>
      <c r="C104" s="38">
        <v>0.212955326887</v>
      </c>
      <c r="D104" s="37">
        <v>149</v>
      </c>
      <c r="E104" s="37">
        <v>25</v>
      </c>
      <c r="F104" s="37">
        <v>9</v>
      </c>
      <c r="G104" s="37" t="s">
        <v>138</v>
      </c>
      <c r="H104" s="38">
        <v>4.9410571709999997</v>
      </c>
      <c r="I104" s="38">
        <v>0.436</v>
      </c>
      <c r="J104" s="38">
        <f t="shared" si="8"/>
        <v>1.0522244450176603</v>
      </c>
      <c r="K104" s="38">
        <f t="shared" si="9"/>
        <v>9.2848522522731999E-2</v>
      </c>
      <c r="L104" s="38">
        <v>0.58199999999999996</v>
      </c>
      <c r="M104" s="38">
        <v>0.497</v>
      </c>
      <c r="N104" s="38">
        <f t="shared" si="10"/>
        <v>2.8756952735219996</v>
      </c>
      <c r="O104" s="38">
        <f t="shared" si="11"/>
        <v>0.216692</v>
      </c>
      <c r="P104" s="38">
        <f t="shared" si="12"/>
        <v>0.61239462700027836</v>
      </c>
      <c r="Q104" s="38">
        <f t="shared" si="13"/>
        <v>4.6145715693797801E-2</v>
      </c>
      <c r="R104" s="38">
        <v>0.212955326887</v>
      </c>
      <c r="S104" s="38">
        <v>2.8759999999999999</v>
      </c>
      <c r="T104" s="38">
        <v>0.217</v>
      </c>
      <c r="U104" s="38">
        <f t="shared" si="14"/>
        <v>0.61245952012701199</v>
      </c>
      <c r="V104" s="38">
        <f t="shared" si="15"/>
        <v>4.6211305934479002E-2</v>
      </c>
      <c r="W104" s="38">
        <v>0.58199999999999996</v>
      </c>
      <c r="X104" s="38">
        <v>0.49730122500000001</v>
      </c>
    </row>
    <row r="105" spans="1:24" x14ac:dyDescent="0.25">
      <c r="A105" s="37">
        <v>25</v>
      </c>
      <c r="B105" s="37">
        <v>11</v>
      </c>
      <c r="C105" s="38">
        <v>0.51831104367900005</v>
      </c>
      <c r="D105" s="37">
        <v>151</v>
      </c>
      <c r="E105" s="37">
        <v>25</v>
      </c>
      <c r="F105" s="37">
        <v>11</v>
      </c>
      <c r="G105" s="37" t="s">
        <v>119</v>
      </c>
      <c r="H105" s="38">
        <v>1.490969515</v>
      </c>
      <c r="I105" s="38">
        <v>0.111</v>
      </c>
      <c r="J105" s="38">
        <f t="shared" si="8"/>
        <v>0.77278596541322253</v>
      </c>
      <c r="K105" s="38">
        <f t="shared" si="9"/>
        <v>5.7532525848369008E-2</v>
      </c>
      <c r="L105" s="38">
        <v>0.58799999999999997</v>
      </c>
      <c r="M105" s="38">
        <v>0.50600000000000001</v>
      </c>
      <c r="N105" s="38">
        <f t="shared" si="10"/>
        <v>0.87669007481999994</v>
      </c>
      <c r="O105" s="38">
        <f t="shared" si="11"/>
        <v>5.6166000000000001E-2</v>
      </c>
      <c r="P105" s="38">
        <f t="shared" si="12"/>
        <v>0.45439814766297482</v>
      </c>
      <c r="Q105" s="38">
        <f t="shared" si="13"/>
        <v>2.9111458079274719E-2</v>
      </c>
      <c r="R105" s="38">
        <v>0.51831104367900005</v>
      </c>
      <c r="S105" s="38">
        <v>0.876</v>
      </c>
      <c r="T105" s="38">
        <v>5.6000000000000001E-2</v>
      </c>
      <c r="U105" s="38">
        <f t="shared" si="14"/>
        <v>0.45404047426280403</v>
      </c>
      <c r="V105" s="38">
        <f t="shared" si="15"/>
        <v>2.9025418446024003E-2</v>
      </c>
      <c r="W105" s="38">
        <v>0.58799999999999997</v>
      </c>
      <c r="X105" s="38">
        <v>0.50621345399999995</v>
      </c>
    </row>
    <row r="106" spans="1:24" x14ac:dyDescent="0.25">
      <c r="A106" s="37">
        <v>39</v>
      </c>
      <c r="B106" s="37">
        <v>1</v>
      </c>
      <c r="C106" s="38">
        <v>14.575998372900001</v>
      </c>
      <c r="D106" s="37">
        <v>259</v>
      </c>
      <c r="E106" s="37">
        <v>39</v>
      </c>
      <c r="F106" s="37">
        <v>1</v>
      </c>
      <c r="G106" s="37" t="s">
        <v>114</v>
      </c>
      <c r="H106" s="38">
        <v>2.8996459090000002</v>
      </c>
      <c r="I106" s="38">
        <v>0.25900000000000001</v>
      </c>
      <c r="J106" s="38">
        <f t="shared" si="8"/>
        <v>42.265234051570147</v>
      </c>
      <c r="K106" s="38">
        <f t="shared" si="9"/>
        <v>3.7751835785811005</v>
      </c>
      <c r="L106" s="38">
        <v>1.075</v>
      </c>
      <c r="M106" s="38">
        <v>1.0820000000000001</v>
      </c>
      <c r="N106" s="38">
        <f t="shared" si="10"/>
        <v>3.117119352175</v>
      </c>
      <c r="O106" s="38">
        <f t="shared" si="11"/>
        <v>0.28023800000000004</v>
      </c>
      <c r="P106" s="38">
        <f t="shared" si="12"/>
        <v>45.435126605437908</v>
      </c>
      <c r="Q106" s="38">
        <f t="shared" si="13"/>
        <v>4.084748632024751</v>
      </c>
      <c r="R106" s="38">
        <v>14.575998372900001</v>
      </c>
      <c r="S106" s="38">
        <v>2.887</v>
      </c>
      <c r="T106" s="38">
        <v>0.254</v>
      </c>
      <c r="U106" s="38">
        <f t="shared" si="14"/>
        <v>42.080907302562302</v>
      </c>
      <c r="V106" s="38">
        <f t="shared" si="15"/>
        <v>3.7023035867166003</v>
      </c>
      <c r="W106" s="38">
        <v>0.996</v>
      </c>
      <c r="X106" s="38">
        <v>0.98368549400000005</v>
      </c>
    </row>
    <row r="107" spans="1:24" x14ac:dyDescent="0.25">
      <c r="A107" s="37">
        <v>39</v>
      </c>
      <c r="B107" s="37">
        <v>8</v>
      </c>
      <c r="C107" s="38">
        <v>7.1623913303900002</v>
      </c>
      <c r="D107" s="37">
        <v>265</v>
      </c>
      <c r="E107" s="37">
        <v>39</v>
      </c>
      <c r="F107" s="37">
        <v>8</v>
      </c>
      <c r="G107" s="37" t="s">
        <v>136</v>
      </c>
      <c r="H107" s="38">
        <v>5.0969266380000002</v>
      </c>
      <c r="I107" s="38">
        <v>0.45100000000000001</v>
      </c>
      <c r="J107" s="38">
        <f t="shared" si="8"/>
        <v>36.506183163645055</v>
      </c>
      <c r="K107" s="38">
        <f t="shared" si="9"/>
        <v>3.23023849000589</v>
      </c>
      <c r="L107" s="38">
        <v>1.075</v>
      </c>
      <c r="M107" s="38">
        <v>1.083</v>
      </c>
      <c r="N107" s="38">
        <f t="shared" si="10"/>
        <v>5.4791961358499996</v>
      </c>
      <c r="O107" s="38">
        <f t="shared" si="11"/>
        <v>0.48843300000000001</v>
      </c>
      <c r="P107" s="38">
        <f t="shared" si="12"/>
        <v>39.24414690091843</v>
      </c>
      <c r="Q107" s="38">
        <f t="shared" si="13"/>
        <v>3.4983482846763789</v>
      </c>
      <c r="R107" s="38">
        <v>7.1623913303900002</v>
      </c>
      <c r="S107" s="38">
        <v>5.0720000000000001</v>
      </c>
      <c r="T107" s="38">
        <v>0.44400000000000001</v>
      </c>
      <c r="U107" s="38">
        <f t="shared" si="14"/>
        <v>36.327648827738081</v>
      </c>
      <c r="V107" s="38">
        <f t="shared" si="15"/>
        <v>3.1801017506931601</v>
      </c>
      <c r="W107" s="38">
        <v>0.995</v>
      </c>
      <c r="X107" s="38">
        <v>0.9843594</v>
      </c>
    </row>
    <row r="108" spans="1:24" x14ac:dyDescent="0.25">
      <c r="A108" s="37">
        <v>39</v>
      </c>
      <c r="B108" s="37">
        <v>12</v>
      </c>
      <c r="C108" s="38">
        <v>0.163945751088</v>
      </c>
      <c r="D108" s="37">
        <v>269</v>
      </c>
      <c r="E108" s="37">
        <v>39</v>
      </c>
      <c r="F108" s="37">
        <v>12</v>
      </c>
      <c r="G108" s="37" t="s">
        <v>120</v>
      </c>
      <c r="H108" s="38">
        <v>0.27850785099999997</v>
      </c>
      <c r="I108" s="38">
        <v>1.9E-2</v>
      </c>
      <c r="J108" s="38">
        <f t="shared" si="8"/>
        <v>4.5660178816099788E-2</v>
      </c>
      <c r="K108" s="38">
        <f t="shared" si="9"/>
        <v>3.114969270672E-3</v>
      </c>
      <c r="L108" s="38">
        <v>1.081</v>
      </c>
      <c r="M108" s="38">
        <v>1.0840000000000001</v>
      </c>
      <c r="N108" s="38">
        <f t="shared" si="10"/>
        <v>0.30106698693099998</v>
      </c>
      <c r="O108" s="38">
        <f t="shared" si="11"/>
        <v>2.0596E-2</v>
      </c>
      <c r="P108" s="38">
        <f t="shared" si="12"/>
        <v>4.9358653300203871E-2</v>
      </c>
      <c r="Q108" s="38">
        <f t="shared" si="13"/>
        <v>3.3766266894084481E-3</v>
      </c>
      <c r="R108" s="38">
        <v>0.163945751088</v>
      </c>
      <c r="S108" s="38">
        <v>0.27900000000000003</v>
      </c>
      <c r="T108" s="38">
        <v>1.9E-2</v>
      </c>
      <c r="U108" s="38">
        <f t="shared" si="14"/>
        <v>4.5740864553552002E-2</v>
      </c>
      <c r="V108" s="38">
        <f t="shared" si="15"/>
        <v>3.114969270672E-3</v>
      </c>
      <c r="W108" s="38">
        <v>1.0009999999999999</v>
      </c>
      <c r="X108" s="38">
        <v>0.98565231099999995</v>
      </c>
    </row>
    <row r="109" spans="1:24" x14ac:dyDescent="0.25">
      <c r="A109" s="37">
        <v>39</v>
      </c>
      <c r="B109" s="37">
        <v>13</v>
      </c>
      <c r="C109" s="38">
        <v>1.21632780818</v>
      </c>
      <c r="D109" s="37">
        <v>270</v>
      </c>
      <c r="E109" s="37">
        <v>39</v>
      </c>
      <c r="F109" s="37">
        <v>13</v>
      </c>
      <c r="G109" s="37" t="s">
        <v>121</v>
      </c>
      <c r="H109" s="38">
        <v>2.414668426</v>
      </c>
      <c r="I109" s="38">
        <v>0.224</v>
      </c>
      <c r="J109" s="38">
        <f t="shared" si="8"/>
        <v>2.9370283540780306</v>
      </c>
      <c r="K109" s="38">
        <f t="shared" si="9"/>
        <v>0.27245742903232001</v>
      </c>
      <c r="L109" s="38">
        <v>1.0820000000000001</v>
      </c>
      <c r="M109" s="38">
        <v>1.085</v>
      </c>
      <c r="N109" s="38">
        <f t="shared" si="10"/>
        <v>2.612671236932</v>
      </c>
      <c r="O109" s="38">
        <f t="shared" si="11"/>
        <v>0.24304000000000001</v>
      </c>
      <c r="P109" s="38">
        <f t="shared" si="12"/>
        <v>3.177864679112429</v>
      </c>
      <c r="Q109" s="38">
        <f t="shared" si="13"/>
        <v>0.2956163105000672</v>
      </c>
      <c r="R109" s="38">
        <v>1.21632780818</v>
      </c>
      <c r="S109" s="38">
        <v>2.419</v>
      </c>
      <c r="T109" s="38">
        <v>0.221</v>
      </c>
      <c r="U109" s="38">
        <f t="shared" si="14"/>
        <v>2.9422969679874198</v>
      </c>
      <c r="V109" s="38">
        <f t="shared" si="15"/>
        <v>0.26880844560778</v>
      </c>
      <c r="W109" s="38">
        <v>1.002</v>
      </c>
      <c r="X109" s="38">
        <v>0.98616795199999996</v>
      </c>
    </row>
    <row r="110" spans="1:24" x14ac:dyDescent="0.25">
      <c r="A110" s="37">
        <v>92</v>
      </c>
      <c r="B110" s="37">
        <v>1</v>
      </c>
      <c r="C110" s="38">
        <v>42.540481138300002</v>
      </c>
      <c r="D110" s="37">
        <v>566</v>
      </c>
      <c r="E110" s="37">
        <v>92</v>
      </c>
      <c r="F110" s="37">
        <v>1</v>
      </c>
      <c r="G110" s="37" t="s">
        <v>114</v>
      </c>
      <c r="H110" s="38">
        <v>5.704939918</v>
      </c>
      <c r="I110" s="38">
        <v>0.26500000000000001</v>
      </c>
      <c r="J110" s="38">
        <f t="shared" si="8"/>
        <v>242.69088897681377</v>
      </c>
      <c r="K110" s="38">
        <f t="shared" si="9"/>
        <v>11.273227501649501</v>
      </c>
      <c r="L110" s="38">
        <v>0.41699999999999998</v>
      </c>
      <c r="M110" s="38">
        <v>0.33700000000000002</v>
      </c>
      <c r="N110" s="38">
        <f t="shared" si="10"/>
        <v>2.3789599458059998</v>
      </c>
      <c r="O110" s="38">
        <f t="shared" si="11"/>
        <v>8.9305000000000009E-2</v>
      </c>
      <c r="P110" s="38">
        <f t="shared" si="12"/>
        <v>101.20210070333133</v>
      </c>
      <c r="Q110" s="38">
        <f t="shared" si="13"/>
        <v>3.7990776680558822</v>
      </c>
      <c r="R110" s="38">
        <v>42.540481138300002</v>
      </c>
      <c r="S110" s="38">
        <v>1.2769999999999999</v>
      </c>
      <c r="T110" s="38">
        <v>4.4999999999999998E-2</v>
      </c>
      <c r="U110" s="38">
        <f t="shared" si="14"/>
        <v>54.324194413609099</v>
      </c>
      <c r="V110" s="38">
        <f t="shared" si="15"/>
        <v>1.9143216512235</v>
      </c>
      <c r="W110" s="38">
        <v>0.224</v>
      </c>
      <c r="X110" s="38">
        <v>0.16990902299999999</v>
      </c>
    </row>
    <row r="111" spans="1:24" x14ac:dyDescent="0.25">
      <c r="A111" s="37">
        <v>92</v>
      </c>
      <c r="B111" s="37">
        <v>2</v>
      </c>
      <c r="C111" s="38">
        <v>277.44007466900001</v>
      </c>
      <c r="D111" s="37">
        <v>567</v>
      </c>
      <c r="E111" s="37">
        <v>92</v>
      </c>
      <c r="F111" s="37">
        <v>2</v>
      </c>
      <c r="G111" s="37" t="s">
        <v>115</v>
      </c>
      <c r="H111" s="38">
        <v>11.43069659</v>
      </c>
      <c r="I111" s="38">
        <v>0.57699999999999996</v>
      </c>
      <c r="J111" s="38">
        <f t="shared" si="8"/>
        <v>3171.3333154482839</v>
      </c>
      <c r="K111" s="38">
        <f t="shared" si="9"/>
        <v>160.082923084013</v>
      </c>
      <c r="L111" s="38">
        <v>0.41499999999999998</v>
      </c>
      <c r="M111" s="38">
        <v>0.33300000000000002</v>
      </c>
      <c r="N111" s="38">
        <f t="shared" si="10"/>
        <v>4.7437390848499996</v>
      </c>
      <c r="O111" s="38">
        <f t="shared" si="11"/>
        <v>0.19214100000000001</v>
      </c>
      <c r="P111" s="38">
        <f t="shared" si="12"/>
        <v>1316.1033259110377</v>
      </c>
      <c r="Q111" s="38">
        <f t="shared" si="13"/>
        <v>53.307613386976335</v>
      </c>
      <c r="R111" s="38">
        <v>277.44007466900001</v>
      </c>
      <c r="S111" s="38">
        <v>2.5339999999999998</v>
      </c>
      <c r="T111" s="38">
        <v>9.6000000000000002E-2</v>
      </c>
      <c r="U111" s="38">
        <f t="shared" si="14"/>
        <v>703.03314921124593</v>
      </c>
      <c r="V111" s="38">
        <f t="shared" si="15"/>
        <v>26.634247168224</v>
      </c>
      <c r="W111" s="38">
        <v>0.222</v>
      </c>
      <c r="X111" s="38">
        <v>0.167172605</v>
      </c>
    </row>
    <row r="112" spans="1:24" x14ac:dyDescent="0.25">
      <c r="A112" s="37">
        <v>92</v>
      </c>
      <c r="B112" s="37">
        <v>3</v>
      </c>
      <c r="C112" s="38">
        <v>23.129648609299998</v>
      </c>
      <c r="D112" s="37">
        <v>568</v>
      </c>
      <c r="E112" s="37">
        <v>92</v>
      </c>
      <c r="F112" s="37">
        <v>3</v>
      </c>
      <c r="G112" s="37" t="s">
        <v>116</v>
      </c>
      <c r="H112" s="38">
        <v>26.23367747</v>
      </c>
      <c r="I112" s="38">
        <v>2.1480000000000001</v>
      </c>
      <c r="J112" s="38">
        <f t="shared" si="8"/>
        <v>606.7757416108102</v>
      </c>
      <c r="K112" s="38">
        <f t="shared" si="9"/>
        <v>49.682485212776399</v>
      </c>
      <c r="L112" s="38">
        <v>0.41499999999999998</v>
      </c>
      <c r="M112" s="38">
        <v>0.34200000000000003</v>
      </c>
      <c r="N112" s="38">
        <f t="shared" si="10"/>
        <v>10.88697615005</v>
      </c>
      <c r="O112" s="38">
        <f t="shared" si="11"/>
        <v>0.73461600000000005</v>
      </c>
      <c r="P112" s="38">
        <f t="shared" si="12"/>
        <v>251.81193276848623</v>
      </c>
      <c r="Q112" s="38">
        <f t="shared" si="13"/>
        <v>16.991409942769529</v>
      </c>
      <c r="R112" s="38">
        <v>23.129648609299998</v>
      </c>
      <c r="S112" s="38">
        <v>5.8159999999999998</v>
      </c>
      <c r="T112" s="38">
        <v>0.375</v>
      </c>
      <c r="U112" s="38">
        <f t="shared" si="14"/>
        <v>134.52203631168879</v>
      </c>
      <c r="V112" s="38">
        <f t="shared" si="15"/>
        <v>8.6736182284874985</v>
      </c>
      <c r="W112" s="38">
        <v>0.222</v>
      </c>
      <c r="X112" s="38">
        <v>0.17449415700000001</v>
      </c>
    </row>
    <row r="113" spans="1:24" x14ac:dyDescent="0.25">
      <c r="A113" s="37">
        <v>92</v>
      </c>
      <c r="B113" s="37">
        <v>4</v>
      </c>
      <c r="C113" s="38">
        <v>109.46588939</v>
      </c>
      <c r="D113" s="37">
        <v>569</v>
      </c>
      <c r="E113" s="37">
        <v>92</v>
      </c>
      <c r="F113" s="37">
        <v>4</v>
      </c>
      <c r="G113" s="37" t="s">
        <v>117</v>
      </c>
      <c r="H113" s="38">
        <v>18.126555679999999</v>
      </c>
      <c r="I113" s="38">
        <v>1.6919999999999999</v>
      </c>
      <c r="J113" s="38">
        <f t="shared" si="8"/>
        <v>1984.2395390885561</v>
      </c>
      <c r="K113" s="38">
        <f t="shared" si="9"/>
        <v>185.21628484787999</v>
      </c>
      <c r="L113" s="38">
        <v>0.40200000000000002</v>
      </c>
      <c r="M113" s="38">
        <v>0.32800000000000001</v>
      </c>
      <c r="N113" s="38">
        <f t="shared" si="10"/>
        <v>7.28687538336</v>
      </c>
      <c r="O113" s="38">
        <f t="shared" si="11"/>
        <v>0.55497600000000002</v>
      </c>
      <c r="P113" s="38">
        <f t="shared" si="12"/>
        <v>797.66429471359959</v>
      </c>
      <c r="Q113" s="38">
        <f t="shared" si="13"/>
        <v>60.750941430104646</v>
      </c>
      <c r="R113" s="38">
        <v>109.46588939</v>
      </c>
      <c r="S113" s="38">
        <v>3.8290000000000002</v>
      </c>
      <c r="T113" s="38">
        <v>0.27800000000000002</v>
      </c>
      <c r="U113" s="38">
        <f t="shared" si="14"/>
        <v>419.14489047431005</v>
      </c>
      <c r="V113" s="38">
        <f t="shared" si="15"/>
        <v>30.431517250420004</v>
      </c>
      <c r="W113" s="38">
        <v>0.21099999999999999</v>
      </c>
      <c r="X113" s="38">
        <v>0.16434912900000001</v>
      </c>
    </row>
    <row r="114" spans="1:24" x14ac:dyDescent="0.25">
      <c r="A114" s="37">
        <v>92</v>
      </c>
      <c r="B114" s="37">
        <v>6</v>
      </c>
      <c r="C114" s="38">
        <v>25.7874071765</v>
      </c>
      <c r="D114" s="37">
        <v>570</v>
      </c>
      <c r="E114" s="37">
        <v>92</v>
      </c>
      <c r="F114" s="37">
        <v>6</v>
      </c>
      <c r="G114" s="37" t="s">
        <v>135</v>
      </c>
      <c r="H114" s="38">
        <v>5.3152340239999996</v>
      </c>
      <c r="I114" s="38">
        <v>0.23200000000000001</v>
      </c>
      <c r="J114" s="38">
        <f t="shared" si="8"/>
        <v>137.06610401527456</v>
      </c>
      <c r="K114" s="38">
        <f t="shared" si="9"/>
        <v>5.982678464948</v>
      </c>
      <c r="L114" s="38">
        <v>0.42599999999999999</v>
      </c>
      <c r="M114" s="38">
        <v>0.34799999999999998</v>
      </c>
      <c r="N114" s="38">
        <f t="shared" si="10"/>
        <v>2.2642896942239998</v>
      </c>
      <c r="O114" s="38">
        <f t="shared" si="11"/>
        <v>8.0736000000000002E-2</v>
      </c>
      <c r="P114" s="38">
        <f t="shared" si="12"/>
        <v>58.390160310506964</v>
      </c>
      <c r="Q114" s="38">
        <f t="shared" si="13"/>
        <v>2.0819721058019041</v>
      </c>
      <c r="R114" s="38">
        <v>25.7874071765</v>
      </c>
      <c r="S114" s="38">
        <v>1.226</v>
      </c>
      <c r="T114" s="38">
        <v>4.1000000000000002E-2</v>
      </c>
      <c r="U114" s="38">
        <f t="shared" si="14"/>
        <v>31.615361198388999</v>
      </c>
      <c r="V114" s="38">
        <f t="shared" si="15"/>
        <v>1.0572836942365</v>
      </c>
      <c r="W114" s="38">
        <v>0.23100000000000001</v>
      </c>
      <c r="X114" s="38">
        <v>0.17740572600000001</v>
      </c>
    </row>
    <row r="115" spans="1:24" x14ac:dyDescent="0.25">
      <c r="A115" s="37">
        <v>92</v>
      </c>
      <c r="B115" s="37">
        <v>7</v>
      </c>
      <c r="C115" s="38">
        <v>4.7259816984000003E-2</v>
      </c>
      <c r="D115" s="37">
        <v>571</v>
      </c>
      <c r="E115" s="37">
        <v>92</v>
      </c>
      <c r="F115" s="37">
        <v>7</v>
      </c>
      <c r="G115" s="37" t="s">
        <v>137</v>
      </c>
      <c r="H115" s="38">
        <v>11.36902225</v>
      </c>
      <c r="I115" s="38">
        <v>0.60699999999999998</v>
      </c>
      <c r="J115" s="38">
        <f t="shared" si="8"/>
        <v>0.53729791082202394</v>
      </c>
      <c r="K115" s="38">
        <f t="shared" si="9"/>
        <v>2.8686708909288001E-2</v>
      </c>
      <c r="L115" s="38">
        <v>0.42899999999999999</v>
      </c>
      <c r="M115" s="38">
        <v>0.35299999999999998</v>
      </c>
      <c r="N115" s="38">
        <f t="shared" si="10"/>
        <v>4.8773105452500003</v>
      </c>
      <c r="O115" s="38">
        <f t="shared" si="11"/>
        <v>0.21427099999999999</v>
      </c>
      <c r="P115" s="38">
        <f t="shared" si="12"/>
        <v>0.23050080374264828</v>
      </c>
      <c r="Q115" s="38">
        <f t="shared" si="13"/>
        <v>1.0126408244978664E-2</v>
      </c>
      <c r="R115" s="38">
        <v>4.7259816984000003E-2</v>
      </c>
      <c r="S115" s="38">
        <v>2.6469999999999998</v>
      </c>
      <c r="T115" s="38">
        <v>0.109</v>
      </c>
      <c r="U115" s="38">
        <f t="shared" si="14"/>
        <v>0.12509673555664799</v>
      </c>
      <c r="V115" s="38">
        <f t="shared" si="15"/>
        <v>5.1513200512560003E-3</v>
      </c>
      <c r="W115" s="38">
        <v>0.23300000000000001</v>
      </c>
      <c r="X115" s="38">
        <v>0.180233107</v>
      </c>
    </row>
    <row r="116" spans="1:24" x14ac:dyDescent="0.25">
      <c r="A116" s="37">
        <v>92</v>
      </c>
      <c r="B116" s="37">
        <v>8</v>
      </c>
      <c r="C116" s="38">
        <v>11.6025189185</v>
      </c>
      <c r="D116" s="37">
        <v>572</v>
      </c>
      <c r="E116" s="37">
        <v>92</v>
      </c>
      <c r="F116" s="37">
        <v>8</v>
      </c>
      <c r="G116" s="37" t="s">
        <v>136</v>
      </c>
      <c r="H116" s="38">
        <v>12.74728073</v>
      </c>
      <c r="I116" s="38">
        <v>0.68700000000000006</v>
      </c>
      <c r="J116" s="38">
        <f t="shared" si="8"/>
        <v>147.90056582925547</v>
      </c>
      <c r="K116" s="38">
        <f t="shared" si="9"/>
        <v>7.9709304970095003</v>
      </c>
      <c r="L116" s="38">
        <v>0.435</v>
      </c>
      <c r="M116" s="38">
        <v>0.36</v>
      </c>
      <c r="N116" s="38">
        <f t="shared" si="10"/>
        <v>5.5450671175500004</v>
      </c>
      <c r="O116" s="38">
        <f t="shared" si="11"/>
        <v>0.24732000000000001</v>
      </c>
      <c r="P116" s="38">
        <f t="shared" si="12"/>
        <v>64.336746135726145</v>
      </c>
      <c r="Q116" s="38">
        <f t="shared" si="13"/>
        <v>2.8695349789234199</v>
      </c>
      <c r="R116" s="38">
        <v>11.6025189185</v>
      </c>
      <c r="S116" s="38">
        <v>3.0270000000000001</v>
      </c>
      <c r="T116" s="38">
        <v>0.127</v>
      </c>
      <c r="U116" s="38">
        <f t="shared" si="14"/>
        <v>35.120824766299499</v>
      </c>
      <c r="V116" s="38">
        <f t="shared" si="15"/>
        <v>1.4735199026495001</v>
      </c>
      <c r="W116" s="38">
        <v>0.23699999999999999</v>
      </c>
      <c r="X116" s="38">
        <v>0.185158881</v>
      </c>
    </row>
    <row r="117" spans="1:24" x14ac:dyDescent="0.25">
      <c r="A117" s="37">
        <v>92</v>
      </c>
      <c r="B117" s="37">
        <v>10</v>
      </c>
      <c r="C117" s="38">
        <v>0.95910743639200002</v>
      </c>
      <c r="D117" s="37">
        <v>573</v>
      </c>
      <c r="E117" s="37">
        <v>92</v>
      </c>
      <c r="F117" s="37">
        <v>10</v>
      </c>
      <c r="G117" s="37" t="s">
        <v>118</v>
      </c>
      <c r="H117" s="38">
        <v>4.4905319160000001</v>
      </c>
      <c r="I117" s="38">
        <v>0.186</v>
      </c>
      <c r="J117" s="38">
        <f t="shared" si="8"/>
        <v>4.3069025539912165</v>
      </c>
      <c r="K117" s="38">
        <f t="shared" si="9"/>
        <v>0.178393983168912</v>
      </c>
      <c r="L117" s="38">
        <v>0.433</v>
      </c>
      <c r="M117" s="38">
        <v>0.35599999999999998</v>
      </c>
      <c r="N117" s="38">
        <f t="shared" si="10"/>
        <v>1.944400319628</v>
      </c>
      <c r="O117" s="38">
        <f t="shared" si="11"/>
        <v>6.6215999999999997E-2</v>
      </c>
      <c r="P117" s="38">
        <f t="shared" si="12"/>
        <v>1.8648888058781965</v>
      </c>
      <c r="Q117" s="38">
        <f t="shared" si="13"/>
        <v>6.3508258008132673E-2</v>
      </c>
      <c r="R117" s="38">
        <v>0.95910743639200002</v>
      </c>
      <c r="S117" s="38">
        <v>1.0629999999999999</v>
      </c>
      <c r="T117" s="38">
        <v>3.4000000000000002E-2</v>
      </c>
      <c r="U117" s="38">
        <f t="shared" si="14"/>
        <v>1.0195312048846961</v>
      </c>
      <c r="V117" s="38">
        <f t="shared" si="15"/>
        <v>3.2609652837328001E-2</v>
      </c>
      <c r="W117" s="38">
        <v>0.23699999999999999</v>
      </c>
      <c r="X117" s="38">
        <v>0.183475257</v>
      </c>
    </row>
    <row r="118" spans="1:24" x14ac:dyDescent="0.25">
      <c r="A118" s="37">
        <v>92</v>
      </c>
      <c r="B118" s="37">
        <v>11</v>
      </c>
      <c r="C118" s="38">
        <v>26.1660892682</v>
      </c>
      <c r="D118" s="37">
        <v>574</v>
      </c>
      <c r="E118" s="37">
        <v>92</v>
      </c>
      <c r="F118" s="37">
        <v>11</v>
      </c>
      <c r="G118" s="37" t="s">
        <v>119</v>
      </c>
      <c r="H118" s="38">
        <v>2.2724137689999999</v>
      </c>
      <c r="I118" s="38">
        <v>9.0999999999999998E-2</v>
      </c>
      <c r="J118" s="38">
        <f t="shared" si="8"/>
        <v>59.460181533940812</v>
      </c>
      <c r="K118" s="38">
        <f t="shared" si="9"/>
        <v>2.3811141234062001</v>
      </c>
      <c r="L118" s="38">
        <v>0.44900000000000001</v>
      </c>
      <c r="M118" s="38">
        <v>0.38200000000000001</v>
      </c>
      <c r="N118" s="38">
        <f t="shared" si="10"/>
        <v>1.020313782281</v>
      </c>
      <c r="O118" s="38">
        <f t="shared" si="11"/>
        <v>3.4762000000000001E-2</v>
      </c>
      <c r="P118" s="38">
        <f t="shared" si="12"/>
        <v>26.697621508739427</v>
      </c>
      <c r="Q118" s="38">
        <f t="shared" si="13"/>
        <v>0.90958559514116843</v>
      </c>
      <c r="R118" s="38">
        <v>26.1660892682</v>
      </c>
      <c r="S118" s="38">
        <v>0.56899999999999995</v>
      </c>
      <c r="T118" s="38">
        <v>1.9E-2</v>
      </c>
      <c r="U118" s="38">
        <f t="shared" si="14"/>
        <v>14.888504793605799</v>
      </c>
      <c r="V118" s="38">
        <f t="shared" si="15"/>
        <v>0.49715569609580001</v>
      </c>
      <c r="W118" s="38">
        <v>0.25</v>
      </c>
      <c r="X118" s="38">
        <v>0.20389243000000001</v>
      </c>
    </row>
    <row r="119" spans="1:24" x14ac:dyDescent="0.25">
      <c r="A119" s="37">
        <v>92</v>
      </c>
      <c r="B119" s="37">
        <v>12</v>
      </c>
      <c r="C119" s="38">
        <v>34.7504653867</v>
      </c>
      <c r="D119" s="37">
        <v>575</v>
      </c>
      <c r="E119" s="37">
        <v>92</v>
      </c>
      <c r="F119" s="37">
        <v>12</v>
      </c>
      <c r="G119" s="37" t="s">
        <v>120</v>
      </c>
      <c r="H119" s="38">
        <v>0.29015908699999998</v>
      </c>
      <c r="I119" s="38">
        <v>7.0000000000000001E-3</v>
      </c>
      <c r="J119" s="38">
        <f t="shared" si="8"/>
        <v>10.083163309429974</v>
      </c>
      <c r="K119" s="38">
        <f t="shared" si="9"/>
        <v>0.24325325770690001</v>
      </c>
      <c r="L119" s="38">
        <v>0.46700000000000003</v>
      </c>
      <c r="M119" s="38">
        <v>0.38800000000000001</v>
      </c>
      <c r="N119" s="38">
        <f t="shared" si="10"/>
        <v>0.13550429362899999</v>
      </c>
      <c r="O119" s="38">
        <f t="shared" si="11"/>
        <v>2.7160000000000001E-3</v>
      </c>
      <c r="P119" s="38">
        <f t="shared" si="12"/>
        <v>4.7088372655037976</v>
      </c>
      <c r="Q119" s="38">
        <f t="shared" si="13"/>
        <v>9.4382263990277201E-2</v>
      </c>
      <c r="R119" s="38">
        <v>34.7504653867</v>
      </c>
      <c r="S119" s="38">
        <v>7.8E-2</v>
      </c>
      <c r="T119" s="38">
        <v>1E-3</v>
      </c>
      <c r="U119" s="38">
        <f t="shared" si="14"/>
        <v>2.7105363001625999</v>
      </c>
      <c r="V119" s="38">
        <f t="shared" si="15"/>
        <v>3.47504653867E-2</v>
      </c>
      <c r="W119" s="38">
        <v>0.26900000000000002</v>
      </c>
      <c r="X119" s="38">
        <v>0.21101856699999999</v>
      </c>
    </row>
    <row r="120" spans="1:24" x14ac:dyDescent="0.25">
      <c r="A120" s="37">
        <v>92</v>
      </c>
      <c r="B120" s="37">
        <v>13</v>
      </c>
      <c r="C120" s="38">
        <v>108.041896057</v>
      </c>
      <c r="D120" s="37">
        <v>576</v>
      </c>
      <c r="E120" s="37">
        <v>92</v>
      </c>
      <c r="F120" s="37">
        <v>13</v>
      </c>
      <c r="G120" s="37" t="s">
        <v>121</v>
      </c>
      <c r="H120" s="38">
        <v>0.79345715500000003</v>
      </c>
      <c r="I120" s="38">
        <v>3.1E-2</v>
      </c>
      <c r="J120" s="38">
        <f t="shared" si="8"/>
        <v>85.726615466192939</v>
      </c>
      <c r="K120" s="38">
        <f t="shared" si="9"/>
        <v>3.3492987777670002</v>
      </c>
      <c r="L120" s="38">
        <v>0.47899999999999998</v>
      </c>
      <c r="M120" s="38">
        <v>0.43</v>
      </c>
      <c r="N120" s="38">
        <f t="shared" si="10"/>
        <v>0.38006597724500002</v>
      </c>
      <c r="O120" s="38">
        <f t="shared" si="11"/>
        <v>1.333E-2</v>
      </c>
      <c r="P120" s="38">
        <f t="shared" si="12"/>
        <v>41.063048808306419</v>
      </c>
      <c r="Q120" s="38">
        <f t="shared" si="13"/>
        <v>1.44019847443981</v>
      </c>
      <c r="R120" s="38">
        <v>108.041896057</v>
      </c>
      <c r="S120" s="38">
        <v>0.222</v>
      </c>
      <c r="T120" s="38">
        <v>8.0000000000000002E-3</v>
      </c>
      <c r="U120" s="38">
        <f t="shared" si="14"/>
        <v>23.985300924654002</v>
      </c>
      <c r="V120" s="38">
        <f t="shared" si="15"/>
        <v>0.864335168456</v>
      </c>
      <c r="W120" s="38">
        <v>0.27900000000000003</v>
      </c>
      <c r="X120" s="38">
        <v>0.245106255</v>
      </c>
    </row>
    <row r="121" spans="1:24" x14ac:dyDescent="0.25">
      <c r="A121" s="37">
        <v>93</v>
      </c>
      <c r="B121" s="37">
        <v>1</v>
      </c>
      <c r="C121" s="38">
        <v>60.831917470500002</v>
      </c>
      <c r="D121" s="37">
        <v>577</v>
      </c>
      <c r="E121" s="37">
        <v>93</v>
      </c>
      <c r="F121" s="37">
        <v>1</v>
      </c>
      <c r="G121" s="37" t="s">
        <v>114</v>
      </c>
      <c r="H121" s="38">
        <v>4.2326437930000003</v>
      </c>
      <c r="I121" s="38">
        <v>0.23499999999999999</v>
      </c>
      <c r="J121" s="38">
        <f t="shared" si="8"/>
        <v>257.47983789780011</v>
      </c>
      <c r="K121" s="38">
        <f t="shared" si="9"/>
        <v>14.295500605567499</v>
      </c>
      <c r="L121" s="38">
        <v>0.59499999999999997</v>
      </c>
      <c r="M121" s="38">
        <v>0.57799999999999996</v>
      </c>
      <c r="N121" s="38">
        <f t="shared" si="10"/>
        <v>2.5184230568350001</v>
      </c>
      <c r="O121" s="38">
        <f t="shared" si="11"/>
        <v>0.13582999999999998</v>
      </c>
      <c r="P121" s="38">
        <f t="shared" si="12"/>
        <v>153.20050354919107</v>
      </c>
      <c r="Q121" s="38">
        <f t="shared" si="13"/>
        <v>8.2627993500180139</v>
      </c>
      <c r="R121" s="38">
        <v>60.831917470500002</v>
      </c>
      <c r="S121" s="38">
        <v>0.57399999999999995</v>
      </c>
      <c r="T121" s="38">
        <v>2.4E-2</v>
      </c>
      <c r="U121" s="38">
        <f t="shared" si="14"/>
        <v>34.917520628066995</v>
      </c>
      <c r="V121" s="38">
        <f t="shared" si="15"/>
        <v>1.4599660192920001</v>
      </c>
      <c r="W121" s="38">
        <v>0.13600000000000001</v>
      </c>
      <c r="X121" s="38">
        <v>0.10265384499999999</v>
      </c>
    </row>
    <row r="122" spans="1:24" x14ac:dyDescent="0.25">
      <c r="A122" s="37">
        <v>93</v>
      </c>
      <c r="B122" s="37">
        <v>2</v>
      </c>
      <c r="C122" s="38">
        <v>63.320150691899997</v>
      </c>
      <c r="D122" s="37">
        <v>578</v>
      </c>
      <c r="E122" s="37">
        <v>93</v>
      </c>
      <c r="F122" s="37">
        <v>2</v>
      </c>
      <c r="G122" s="37" t="s">
        <v>115</v>
      </c>
      <c r="H122" s="38">
        <v>8.4958557670000001</v>
      </c>
      <c r="I122" s="38">
        <v>0.51200000000000001</v>
      </c>
      <c r="J122" s="38">
        <f t="shared" si="8"/>
        <v>537.95886742308767</v>
      </c>
      <c r="K122" s="38">
        <f t="shared" si="9"/>
        <v>32.419917154252801</v>
      </c>
      <c r="L122" s="38">
        <v>0.59199999999999997</v>
      </c>
      <c r="M122" s="38">
        <v>0.57299999999999995</v>
      </c>
      <c r="N122" s="38">
        <f t="shared" si="10"/>
        <v>5.0295466140639995</v>
      </c>
      <c r="O122" s="38">
        <f t="shared" si="11"/>
        <v>0.29337599999999997</v>
      </c>
      <c r="P122" s="38">
        <f t="shared" si="12"/>
        <v>318.47164951446786</v>
      </c>
      <c r="Q122" s="38">
        <f t="shared" si="13"/>
        <v>18.57661252938685</v>
      </c>
      <c r="R122" s="38">
        <v>63.320150691899997</v>
      </c>
      <c r="S122" s="38">
        <v>1.137</v>
      </c>
      <c r="T122" s="38">
        <v>5.0999999999999997E-2</v>
      </c>
      <c r="U122" s="38">
        <f t="shared" si="14"/>
        <v>71.995011336690297</v>
      </c>
      <c r="V122" s="38">
        <f t="shared" si="15"/>
        <v>3.2293276852868997</v>
      </c>
      <c r="W122" s="38">
        <v>0.13400000000000001</v>
      </c>
      <c r="X122" s="38">
        <v>0.100301654</v>
      </c>
    </row>
    <row r="123" spans="1:24" x14ac:dyDescent="0.25">
      <c r="A123" s="37">
        <v>93</v>
      </c>
      <c r="B123" s="37">
        <v>6</v>
      </c>
      <c r="C123" s="38">
        <v>2.54263822292</v>
      </c>
      <c r="D123" s="37">
        <v>579</v>
      </c>
      <c r="E123" s="37">
        <v>93</v>
      </c>
      <c r="F123" s="37">
        <v>6</v>
      </c>
      <c r="G123" s="37" t="s">
        <v>135</v>
      </c>
      <c r="H123" s="38">
        <v>3.916122976</v>
      </c>
      <c r="I123" s="38">
        <v>0.20300000000000001</v>
      </c>
      <c r="J123" s="38">
        <f t="shared" si="8"/>
        <v>9.9572839644328219</v>
      </c>
      <c r="K123" s="38">
        <f t="shared" si="9"/>
        <v>0.51615555925276002</v>
      </c>
      <c r="L123" s="38">
        <v>0.60299999999999998</v>
      </c>
      <c r="M123" s="38">
        <v>0.59099999999999997</v>
      </c>
      <c r="N123" s="38">
        <f t="shared" si="10"/>
        <v>2.3614221545279999</v>
      </c>
      <c r="O123" s="38">
        <f t="shared" si="11"/>
        <v>0.119973</v>
      </c>
      <c r="P123" s="38">
        <f t="shared" si="12"/>
        <v>6.0042422305529914</v>
      </c>
      <c r="Q123" s="38">
        <f t="shared" si="13"/>
        <v>0.30504793551838116</v>
      </c>
      <c r="R123" s="38">
        <v>2.54263822292</v>
      </c>
      <c r="S123" s="38">
        <v>0.55400000000000005</v>
      </c>
      <c r="T123" s="38">
        <v>2.1999999999999999E-2</v>
      </c>
      <c r="U123" s="38">
        <f t="shared" si="14"/>
        <v>1.4086215754976801</v>
      </c>
      <c r="V123" s="38">
        <f t="shared" si="15"/>
        <v>5.5938040904239997E-2</v>
      </c>
      <c r="W123" s="38">
        <v>0.14099999999999999</v>
      </c>
      <c r="X123" s="38">
        <v>0.109257193</v>
      </c>
    </row>
    <row r="124" spans="1:24" x14ac:dyDescent="0.25">
      <c r="A124" s="37">
        <v>93</v>
      </c>
      <c r="B124" s="37">
        <v>7</v>
      </c>
      <c r="C124" s="38">
        <v>80.439314741700002</v>
      </c>
      <c r="D124" s="37">
        <v>580</v>
      </c>
      <c r="E124" s="37">
        <v>93</v>
      </c>
      <c r="F124" s="37">
        <v>7</v>
      </c>
      <c r="G124" s="37" t="s">
        <v>137</v>
      </c>
      <c r="H124" s="38">
        <v>8.3415094419999996</v>
      </c>
      <c r="I124" s="38">
        <v>0.52500000000000002</v>
      </c>
      <c r="J124" s="38">
        <f t="shared" si="8"/>
        <v>670.98530342590027</v>
      </c>
      <c r="K124" s="38">
        <f t="shared" si="9"/>
        <v>42.2306402393925</v>
      </c>
      <c r="L124" s="38">
        <v>0.60699999999999998</v>
      </c>
      <c r="M124" s="38">
        <v>0.60099999999999998</v>
      </c>
      <c r="N124" s="38">
        <f t="shared" si="10"/>
        <v>5.0632962312939993</v>
      </c>
      <c r="O124" s="38">
        <f t="shared" si="11"/>
        <v>0.315525</v>
      </c>
      <c r="P124" s="38">
        <f t="shared" si="12"/>
        <v>407.28807917952145</v>
      </c>
      <c r="Q124" s="38">
        <f t="shared" si="13"/>
        <v>25.380614783874893</v>
      </c>
      <c r="R124" s="38">
        <v>80.439314741700002</v>
      </c>
      <c r="S124" s="38">
        <v>1.196</v>
      </c>
      <c r="T124" s="38">
        <v>5.8999999999999997E-2</v>
      </c>
      <c r="U124" s="38">
        <f t="shared" si="14"/>
        <v>96.205420431073193</v>
      </c>
      <c r="V124" s="38">
        <f t="shared" si="15"/>
        <v>4.7459195697603</v>
      </c>
      <c r="W124" s="38">
        <v>0.14299999999999999</v>
      </c>
      <c r="X124" s="38">
        <v>0.11265199200000001</v>
      </c>
    </row>
    <row r="125" spans="1:24" x14ac:dyDescent="0.25">
      <c r="A125" s="37">
        <v>93</v>
      </c>
      <c r="B125" s="37">
        <v>8</v>
      </c>
      <c r="C125" s="38">
        <v>13.727671275400001</v>
      </c>
      <c r="D125" s="37">
        <v>581</v>
      </c>
      <c r="E125" s="37">
        <v>93</v>
      </c>
      <c r="F125" s="37">
        <v>8</v>
      </c>
      <c r="G125" s="37" t="s">
        <v>136</v>
      </c>
      <c r="H125" s="38">
        <v>9.3151184399999991</v>
      </c>
      <c r="I125" s="38">
        <v>0.59199999999999997</v>
      </c>
      <c r="J125" s="38">
        <f t="shared" si="8"/>
        <v>127.87488383573685</v>
      </c>
      <c r="K125" s="38">
        <f t="shared" si="9"/>
        <v>8.1267813950367991</v>
      </c>
      <c r="L125" s="38">
        <v>0.61499999999999999</v>
      </c>
      <c r="M125" s="38">
        <v>0.60899999999999999</v>
      </c>
      <c r="N125" s="38">
        <f t="shared" si="10"/>
        <v>5.7287978405999995</v>
      </c>
      <c r="O125" s="38">
        <f t="shared" si="11"/>
        <v>0.36052799999999996</v>
      </c>
      <c r="P125" s="38">
        <f t="shared" si="12"/>
        <v>78.643053558978167</v>
      </c>
      <c r="Q125" s="38">
        <f t="shared" si="13"/>
        <v>4.9492098695774107</v>
      </c>
      <c r="R125" s="38">
        <v>13.727671275400001</v>
      </c>
      <c r="S125" s="38">
        <v>1.379</v>
      </c>
      <c r="T125" s="38">
        <v>6.9000000000000006E-2</v>
      </c>
      <c r="U125" s="38">
        <f t="shared" si="14"/>
        <v>18.9304586887766</v>
      </c>
      <c r="V125" s="38">
        <f t="shared" si="15"/>
        <v>0.94720931800260011</v>
      </c>
      <c r="W125" s="38">
        <v>0.14799999999999999</v>
      </c>
      <c r="X125" s="38">
        <v>0.116834444</v>
      </c>
    </row>
    <row r="126" spans="1:24" x14ac:dyDescent="0.25">
      <c r="A126" s="37">
        <v>93</v>
      </c>
      <c r="B126" s="37">
        <v>10</v>
      </c>
      <c r="C126" s="38">
        <v>1.11577491502</v>
      </c>
      <c r="D126" s="37">
        <v>582</v>
      </c>
      <c r="E126" s="37">
        <v>93</v>
      </c>
      <c r="F126" s="37">
        <v>10</v>
      </c>
      <c r="G126" s="37" t="s">
        <v>118</v>
      </c>
      <c r="H126" s="38">
        <v>3.2892747130000002</v>
      </c>
      <c r="I126" s="38">
        <v>0.161</v>
      </c>
      <c r="J126" s="38">
        <f t="shared" si="8"/>
        <v>3.6700902133750102</v>
      </c>
      <c r="K126" s="38">
        <f t="shared" si="9"/>
        <v>0.17963976131822001</v>
      </c>
      <c r="L126" s="38">
        <v>0.61199999999999999</v>
      </c>
      <c r="M126" s="38">
        <v>0.60299999999999998</v>
      </c>
      <c r="N126" s="38">
        <f t="shared" si="10"/>
        <v>2.0130361243560002</v>
      </c>
      <c r="O126" s="38">
        <f t="shared" si="11"/>
        <v>9.7083000000000003E-2</v>
      </c>
      <c r="P126" s="38">
        <f t="shared" si="12"/>
        <v>2.2460952105855063</v>
      </c>
      <c r="Q126" s="38">
        <f t="shared" si="13"/>
        <v>0.10832277607488666</v>
      </c>
      <c r="R126" s="38">
        <v>1.11577491502</v>
      </c>
      <c r="S126" s="38">
        <v>0.48299999999999998</v>
      </c>
      <c r="T126" s="38">
        <v>1.7999999999999999E-2</v>
      </c>
      <c r="U126" s="38">
        <f t="shared" si="14"/>
        <v>0.53891928395466004</v>
      </c>
      <c r="V126" s="38">
        <f t="shared" si="15"/>
        <v>2.0083948470359998E-2</v>
      </c>
      <c r="W126" s="38">
        <v>0.14699999999999999</v>
      </c>
      <c r="X126" s="38">
        <v>0.113886528</v>
      </c>
    </row>
    <row r="127" spans="1:24" x14ac:dyDescent="0.25">
      <c r="A127" s="37">
        <v>93</v>
      </c>
      <c r="B127" s="37">
        <v>11</v>
      </c>
      <c r="C127" s="38">
        <v>8.0613561268199998</v>
      </c>
      <c r="D127" s="37">
        <v>583</v>
      </c>
      <c r="E127" s="37">
        <v>93</v>
      </c>
      <c r="F127" s="37">
        <v>11</v>
      </c>
      <c r="G127" s="37" t="s">
        <v>119</v>
      </c>
      <c r="H127" s="38">
        <v>1.663739329</v>
      </c>
      <c r="I127" s="38">
        <v>7.9000000000000001E-2</v>
      </c>
      <c r="J127" s="38">
        <f t="shared" si="8"/>
        <v>13.411995233265545</v>
      </c>
      <c r="K127" s="38">
        <f t="shared" si="9"/>
        <v>0.63684713401878001</v>
      </c>
      <c r="L127" s="38">
        <v>0.626</v>
      </c>
      <c r="M127" s="38">
        <v>0.627</v>
      </c>
      <c r="N127" s="38">
        <f t="shared" si="10"/>
        <v>1.0415008199539999</v>
      </c>
      <c r="O127" s="38">
        <f t="shared" si="11"/>
        <v>4.9533000000000001E-2</v>
      </c>
      <c r="P127" s="38">
        <f t="shared" si="12"/>
        <v>8.3959090160242305</v>
      </c>
      <c r="Q127" s="38">
        <f t="shared" si="13"/>
        <v>0.39930315302977504</v>
      </c>
      <c r="R127" s="38">
        <v>8.0613561268199998</v>
      </c>
      <c r="S127" s="38">
        <v>0.26500000000000001</v>
      </c>
      <c r="T127" s="38">
        <v>1.0999999999999999E-2</v>
      </c>
      <c r="U127" s="38">
        <f t="shared" si="14"/>
        <v>2.1362593736073001</v>
      </c>
      <c r="V127" s="38">
        <f t="shared" si="15"/>
        <v>8.8674917395019995E-2</v>
      </c>
      <c r="W127" s="38">
        <v>0.159</v>
      </c>
      <c r="X127" s="38">
        <v>0.13308356599999999</v>
      </c>
    </row>
    <row r="128" spans="1:24" x14ac:dyDescent="0.25">
      <c r="A128" s="37">
        <v>93</v>
      </c>
      <c r="B128" s="37">
        <v>12</v>
      </c>
      <c r="C128" s="38">
        <v>3.8824921650199999</v>
      </c>
      <c r="D128" s="37">
        <v>584</v>
      </c>
      <c r="E128" s="37">
        <v>93</v>
      </c>
      <c r="F128" s="37">
        <v>12</v>
      </c>
      <c r="G128" s="37" t="s">
        <v>120</v>
      </c>
      <c r="H128" s="38">
        <v>0.21468610499999999</v>
      </c>
      <c r="I128" s="38">
        <v>6.0000000000000001E-3</v>
      </c>
      <c r="J128" s="38">
        <f t="shared" si="8"/>
        <v>0.83351712060116101</v>
      </c>
      <c r="K128" s="38">
        <f t="shared" si="9"/>
        <v>2.3294952990120001E-2</v>
      </c>
      <c r="L128" s="38">
        <v>0.63800000000000001</v>
      </c>
      <c r="M128" s="38">
        <v>0.628</v>
      </c>
      <c r="N128" s="38">
        <f t="shared" si="10"/>
        <v>0.13696973499000001</v>
      </c>
      <c r="O128" s="38">
        <f t="shared" si="11"/>
        <v>3.7680000000000001E-3</v>
      </c>
      <c r="P128" s="38">
        <f t="shared" si="12"/>
        <v>0.53178392294354082</v>
      </c>
      <c r="Q128" s="38">
        <f t="shared" si="13"/>
        <v>1.4629230477795361E-2</v>
      </c>
      <c r="R128" s="38">
        <v>3.8824921650199999</v>
      </c>
      <c r="S128" s="38">
        <v>3.6999999999999998E-2</v>
      </c>
      <c r="T128" s="38">
        <v>1E-3</v>
      </c>
      <c r="U128" s="38">
        <f t="shared" si="14"/>
        <v>0.14365221010574</v>
      </c>
      <c r="V128" s="38">
        <f t="shared" si="15"/>
        <v>3.8824921650199998E-3</v>
      </c>
      <c r="W128" s="38">
        <v>0.17499999999999999</v>
      </c>
      <c r="X128" s="38">
        <v>0.141083351</v>
      </c>
    </row>
    <row r="129" spans="1:24" x14ac:dyDescent="0.25">
      <c r="A129" s="37">
        <v>93</v>
      </c>
      <c r="B129" s="37">
        <v>13</v>
      </c>
      <c r="C129" s="38">
        <v>23.722562481699999</v>
      </c>
      <c r="D129" s="37">
        <v>585</v>
      </c>
      <c r="E129" s="37">
        <v>93</v>
      </c>
      <c r="F129" s="37">
        <v>13</v>
      </c>
      <c r="G129" s="37" t="s">
        <v>121</v>
      </c>
      <c r="H129" s="38">
        <v>0.58691338599999998</v>
      </c>
      <c r="I129" s="38">
        <v>2.7E-2</v>
      </c>
      <c r="J129" s="38">
        <f t="shared" si="8"/>
        <v>13.923089470731108</v>
      </c>
      <c r="K129" s="38">
        <f t="shared" si="9"/>
        <v>0.64050918700589998</v>
      </c>
      <c r="L129" s="38">
        <v>0.64800000000000002</v>
      </c>
      <c r="M129" s="38">
        <v>0.66500000000000004</v>
      </c>
      <c r="N129" s="38">
        <f t="shared" si="10"/>
        <v>0.380319874128</v>
      </c>
      <c r="O129" s="38">
        <f t="shared" si="11"/>
        <v>1.7955000000000002E-2</v>
      </c>
      <c r="P129" s="38">
        <f t="shared" si="12"/>
        <v>9.0221619770337593</v>
      </c>
      <c r="Q129" s="38">
        <f t="shared" si="13"/>
        <v>0.42593860935892353</v>
      </c>
      <c r="R129" s="38">
        <v>23.722562481699999</v>
      </c>
      <c r="S129" s="38">
        <v>0.108</v>
      </c>
      <c r="T129" s="38">
        <v>5.0000000000000001E-3</v>
      </c>
      <c r="U129" s="38">
        <f t="shared" si="14"/>
        <v>2.5620367480235999</v>
      </c>
      <c r="V129" s="38">
        <f t="shared" si="15"/>
        <v>0.1186128124085</v>
      </c>
      <c r="W129" s="38">
        <v>0.183</v>
      </c>
      <c r="X129" s="38">
        <v>0.168061194</v>
      </c>
    </row>
    <row r="130" spans="1:24" x14ac:dyDescent="0.25">
      <c r="A130" s="37">
        <v>94</v>
      </c>
      <c r="B130" s="37">
        <v>2</v>
      </c>
      <c r="C130" s="38">
        <v>182.39288616299999</v>
      </c>
      <c r="D130" s="37">
        <v>586</v>
      </c>
      <c r="E130" s="37">
        <v>94</v>
      </c>
      <c r="F130" s="37">
        <v>2</v>
      </c>
      <c r="G130" s="37" t="s">
        <v>115</v>
      </c>
      <c r="H130" s="38">
        <v>9.6055107139999993</v>
      </c>
      <c r="I130" s="38">
        <v>0.52200000000000002</v>
      </c>
      <c r="J130" s="38">
        <f t="shared" si="8"/>
        <v>1751.9768221960785</v>
      </c>
      <c r="K130" s="38">
        <f t="shared" si="9"/>
        <v>95.209086577085998</v>
      </c>
      <c r="L130" s="38">
        <v>0.245</v>
      </c>
      <c r="M130" s="38">
        <v>0.182</v>
      </c>
      <c r="N130" s="38">
        <f t="shared" si="10"/>
        <v>2.35335012493</v>
      </c>
      <c r="O130" s="38">
        <f t="shared" si="11"/>
        <v>9.5004000000000005E-2</v>
      </c>
      <c r="P130" s="38">
        <f t="shared" si="12"/>
        <v>429.23432143803927</v>
      </c>
      <c r="Q130" s="38">
        <f t="shared" si="13"/>
        <v>17.32805375702965</v>
      </c>
      <c r="R130" s="38">
        <v>182.39288616299999</v>
      </c>
      <c r="S130" s="38">
        <v>0.55900000000000005</v>
      </c>
      <c r="T130" s="38">
        <v>1.7999999999999999E-2</v>
      </c>
      <c r="U130" s="38">
        <f t="shared" si="14"/>
        <v>101.957623365117</v>
      </c>
      <c r="V130" s="38">
        <f t="shared" si="15"/>
        <v>3.2830719509339996</v>
      </c>
      <c r="W130" s="38">
        <v>5.8000000000000003E-2</v>
      </c>
      <c r="X130" s="38">
        <v>3.4723584000000002E-2</v>
      </c>
    </row>
    <row r="131" spans="1:24" x14ac:dyDescent="0.25">
      <c r="A131" s="37">
        <v>94</v>
      </c>
      <c r="B131" s="37">
        <v>4</v>
      </c>
      <c r="C131" s="38">
        <v>32.078712372299997</v>
      </c>
      <c r="D131" s="37">
        <v>587</v>
      </c>
      <c r="E131" s="37">
        <v>94</v>
      </c>
      <c r="F131" s="37">
        <v>4</v>
      </c>
      <c r="G131" s="37" t="s">
        <v>117</v>
      </c>
      <c r="H131" s="38">
        <v>15.282819870000001</v>
      </c>
      <c r="I131" s="38">
        <v>1.5329999999999999</v>
      </c>
      <c r="J131" s="38">
        <f t="shared" si="8"/>
        <v>490.25318284740126</v>
      </c>
      <c r="K131" s="38">
        <f t="shared" si="9"/>
        <v>49.176666066735891</v>
      </c>
      <c r="L131" s="38">
        <v>0.23300000000000001</v>
      </c>
      <c r="M131" s="38">
        <v>0.17799999999999999</v>
      </c>
      <c r="N131" s="38">
        <f t="shared" si="10"/>
        <v>3.5608970297100004</v>
      </c>
      <c r="O131" s="38">
        <f t="shared" si="11"/>
        <v>0.27287399999999995</v>
      </c>
      <c r="P131" s="38">
        <f t="shared" si="12"/>
        <v>114.2289916034445</v>
      </c>
      <c r="Q131" s="38">
        <f t="shared" si="13"/>
        <v>8.7534465598789879</v>
      </c>
      <c r="R131" s="38">
        <v>32.078712372299997</v>
      </c>
      <c r="S131" s="38">
        <v>0.81899999999999995</v>
      </c>
      <c r="T131" s="38">
        <v>5.2999999999999999E-2</v>
      </c>
      <c r="U131" s="38">
        <f t="shared" si="14"/>
        <v>26.272465432913695</v>
      </c>
      <c r="V131" s="38">
        <f t="shared" si="15"/>
        <v>1.7001717557318998</v>
      </c>
      <c r="W131" s="38">
        <v>5.3999999999999999E-2</v>
      </c>
      <c r="X131" s="38">
        <v>3.4327636000000002E-2</v>
      </c>
    </row>
    <row r="132" spans="1:24" x14ac:dyDescent="0.25">
      <c r="A132" s="37">
        <v>94</v>
      </c>
      <c r="B132" s="37">
        <v>10</v>
      </c>
      <c r="C132" s="38">
        <v>3.5467003478299999</v>
      </c>
      <c r="D132" s="37">
        <v>588</v>
      </c>
      <c r="E132" s="37">
        <v>94</v>
      </c>
      <c r="F132" s="37">
        <v>10</v>
      </c>
      <c r="G132" s="37" t="s">
        <v>118</v>
      </c>
      <c r="H132" s="38">
        <v>3.753767528</v>
      </c>
      <c r="I132" s="38">
        <v>0.16800000000000001</v>
      </c>
      <c r="J132" s="38">
        <f t="shared" ref="J132:J135" si="16">C132*H132</f>
        <v>13.31348859723056</v>
      </c>
      <c r="K132" s="38">
        <f t="shared" ref="K132:K135" si="17">C132*I132</f>
        <v>0.59584565843544002</v>
      </c>
      <c r="L132" s="38">
        <v>0.26200000000000001</v>
      </c>
      <c r="M132" s="38">
        <v>0.19700000000000001</v>
      </c>
      <c r="N132" s="38">
        <f t="shared" ref="N132:N135" si="18">H132*L132</f>
        <v>0.98348709233600007</v>
      </c>
      <c r="O132" s="38">
        <f t="shared" ref="O132:O135" si="19">I132*M132</f>
        <v>3.3096E-2</v>
      </c>
      <c r="P132" s="38">
        <f t="shared" ref="P132:P135" si="20">C132*N132</f>
        <v>3.4881340124744065</v>
      </c>
      <c r="Q132" s="38">
        <f t="shared" ref="Q132:Q135" si="21">C132*O132</f>
        <v>0.11738159471178168</v>
      </c>
      <c r="R132" s="38">
        <v>3.5467003478299999</v>
      </c>
      <c r="S132" s="38">
        <v>0.24199999999999999</v>
      </c>
      <c r="T132" s="38">
        <v>7.0000000000000001E-3</v>
      </c>
      <c r="U132" s="38">
        <f t="shared" ref="U132:U135" si="22">R132*S132</f>
        <v>0.85830148417485996</v>
      </c>
      <c r="V132" s="38">
        <f t="shared" ref="V132:V135" si="23">R132*T132</f>
        <v>2.4826902434809998E-2</v>
      </c>
      <c r="W132" s="38">
        <v>6.5000000000000002E-2</v>
      </c>
      <c r="X132" s="38">
        <v>3.9677544000000002E-2</v>
      </c>
    </row>
    <row r="133" spans="1:24" x14ac:dyDescent="0.25">
      <c r="A133" s="37">
        <v>94</v>
      </c>
      <c r="B133" s="37">
        <v>11</v>
      </c>
      <c r="C133" s="38">
        <v>0.25714920830900001</v>
      </c>
      <c r="D133" s="37">
        <v>589</v>
      </c>
      <c r="E133" s="37">
        <v>94</v>
      </c>
      <c r="F133" s="37">
        <v>11</v>
      </c>
      <c r="G133" s="37" t="s">
        <v>119</v>
      </c>
      <c r="H133" s="38">
        <v>1.889092443</v>
      </c>
      <c r="I133" s="38">
        <v>8.3000000000000004E-2</v>
      </c>
      <c r="J133" s="38">
        <f t="shared" si="16"/>
        <v>0.48577862613996475</v>
      </c>
      <c r="K133" s="38">
        <f t="shared" si="17"/>
        <v>2.1343384289647001E-2</v>
      </c>
      <c r="L133" s="38">
        <v>0.27700000000000002</v>
      </c>
      <c r="M133" s="38">
        <v>0.216</v>
      </c>
      <c r="N133" s="38">
        <f t="shared" si="18"/>
        <v>0.52327860671100002</v>
      </c>
      <c r="O133" s="38">
        <f t="shared" si="19"/>
        <v>1.7927999999999999E-2</v>
      </c>
      <c r="P133" s="38">
        <f t="shared" si="20"/>
        <v>0.13456067944077024</v>
      </c>
      <c r="Q133" s="38">
        <f t="shared" si="21"/>
        <v>4.6101710065637519E-3</v>
      </c>
      <c r="R133" s="38">
        <v>0.25714920830900001</v>
      </c>
      <c r="S133" s="38">
        <v>0.13600000000000001</v>
      </c>
      <c r="T133" s="38">
        <v>4.0000000000000001E-3</v>
      </c>
      <c r="U133" s="38">
        <f t="shared" si="22"/>
        <v>3.4972292330024003E-2</v>
      </c>
      <c r="V133" s="38">
        <f t="shared" si="23"/>
        <v>1.0285968332360001E-3</v>
      </c>
      <c r="W133" s="38">
        <v>7.1999999999999995E-2</v>
      </c>
      <c r="X133" s="38">
        <v>4.7104703999999997E-2</v>
      </c>
    </row>
    <row r="134" spans="1:24" x14ac:dyDescent="0.25">
      <c r="A134" s="37">
        <v>94</v>
      </c>
      <c r="B134" s="37">
        <v>12</v>
      </c>
      <c r="C134" s="38">
        <v>14.793932186599999</v>
      </c>
      <c r="D134" s="37">
        <v>590</v>
      </c>
      <c r="E134" s="37">
        <v>94</v>
      </c>
      <c r="F134" s="37">
        <v>12</v>
      </c>
      <c r="G134" s="37" t="s">
        <v>120</v>
      </c>
      <c r="H134" s="38">
        <v>0.23936031299999999</v>
      </c>
      <c r="I134" s="38">
        <v>6.0000000000000001E-3</v>
      </c>
      <c r="J134" s="38">
        <f t="shared" si="16"/>
        <v>3.5410802386853502</v>
      </c>
      <c r="K134" s="38">
        <f t="shared" si="17"/>
        <v>8.8763593119599998E-2</v>
      </c>
      <c r="L134" s="38">
        <v>0.29699999999999999</v>
      </c>
      <c r="M134" s="38">
        <v>0.223</v>
      </c>
      <c r="N134" s="38">
        <f t="shared" si="18"/>
        <v>7.1090012960999996E-2</v>
      </c>
      <c r="O134" s="38">
        <f t="shared" si="19"/>
        <v>1.338E-3</v>
      </c>
      <c r="P134" s="38">
        <f t="shared" si="20"/>
        <v>1.051700830889549</v>
      </c>
      <c r="Q134" s="38">
        <f t="shared" si="21"/>
        <v>1.9794281265670798E-2</v>
      </c>
      <c r="R134" s="38">
        <v>14.793932186599999</v>
      </c>
      <c r="S134" s="38">
        <v>0.02</v>
      </c>
      <c r="T134" s="38">
        <v>0</v>
      </c>
      <c r="U134" s="38">
        <f t="shared" si="22"/>
        <v>0.29587864373200001</v>
      </c>
      <c r="V134" s="38">
        <f t="shared" si="23"/>
        <v>0</v>
      </c>
      <c r="W134" s="38">
        <v>8.3000000000000004E-2</v>
      </c>
      <c r="X134" s="38">
        <v>5.2512234999999997E-2</v>
      </c>
    </row>
    <row r="135" spans="1:24" x14ac:dyDescent="0.25">
      <c r="A135" s="37">
        <v>94</v>
      </c>
      <c r="B135" s="37">
        <v>13</v>
      </c>
      <c r="C135" s="38">
        <v>50.607342785599997</v>
      </c>
      <c r="D135" s="37">
        <v>591</v>
      </c>
      <c r="E135" s="37">
        <v>94</v>
      </c>
      <c r="F135" s="37">
        <v>13</v>
      </c>
      <c r="G135" s="37" t="s">
        <v>121</v>
      </c>
      <c r="H135" s="38">
        <v>0.65136398399999995</v>
      </c>
      <c r="I135" s="38">
        <v>2.8000000000000001E-2</v>
      </c>
      <c r="J135" s="38">
        <f t="shared" si="16"/>
        <v>32.963800416482066</v>
      </c>
      <c r="K135" s="38">
        <f t="shared" si="17"/>
        <v>1.4170055979967999</v>
      </c>
      <c r="L135" s="38">
        <v>0.308</v>
      </c>
      <c r="M135" s="38">
        <v>0.255</v>
      </c>
      <c r="N135" s="38">
        <f t="shared" si="18"/>
        <v>0.20062010707199998</v>
      </c>
      <c r="O135" s="38">
        <f t="shared" si="19"/>
        <v>7.1400000000000005E-3</v>
      </c>
      <c r="P135" s="38">
        <f t="shared" si="20"/>
        <v>10.152850528276478</v>
      </c>
      <c r="Q135" s="38">
        <f t="shared" si="21"/>
        <v>0.36133642748918399</v>
      </c>
      <c r="R135" s="38">
        <v>50.607342785599997</v>
      </c>
      <c r="S135" s="38">
        <v>5.8000000000000003E-2</v>
      </c>
      <c r="T135" s="38">
        <v>2E-3</v>
      </c>
      <c r="U135" s="38">
        <f t="shared" si="22"/>
        <v>2.9352258815647998</v>
      </c>
      <c r="V135" s="38">
        <f t="shared" si="23"/>
        <v>0.10121468557119999</v>
      </c>
      <c r="W135" s="38">
        <v>8.8999999999999996E-2</v>
      </c>
      <c r="X135" s="38">
        <v>6.7278708000000007E-2</v>
      </c>
    </row>
    <row r="136" spans="1:24" x14ac:dyDescent="0.25">
      <c r="U136" s="38">
        <f>ROUND(SUM(U3:U135),1)</f>
        <v>37725.1</v>
      </c>
      <c r="V136" s="38">
        <f>ROUND(SUM(V3:V135),1)</f>
        <v>2677.8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opLeftCell="I1" workbookViewId="0">
      <selection activeCell="I1" sqref="A1:XFD1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6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6.7109375" style="38" bestFit="1" customWidth="1"/>
    <col min="11" max="11" width="15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6.7109375" style="38" bestFit="1" customWidth="1"/>
    <col min="17" max="17" width="15.7109375" style="38" bestFit="1" customWidth="1"/>
    <col min="18" max="18" width="16.7109375" style="38" bestFit="1" customWidth="1"/>
    <col min="19" max="19" width="14.7109375" style="38" bestFit="1" customWidth="1"/>
    <col min="20" max="20" width="13.7109375" style="38" bestFit="1" customWidth="1"/>
    <col min="21" max="21" width="17.85546875" style="38" bestFit="1" customWidth="1"/>
    <col min="22" max="22" width="15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34</v>
      </c>
      <c r="B3" s="37">
        <v>11</v>
      </c>
      <c r="C3" s="38">
        <v>3.1832446629199998E-2</v>
      </c>
      <c r="D3" s="37">
        <v>223</v>
      </c>
      <c r="E3" s="37">
        <v>34</v>
      </c>
      <c r="F3" s="37">
        <v>11</v>
      </c>
      <c r="G3" s="37" t="s">
        <v>119</v>
      </c>
      <c r="H3" s="38">
        <v>1.0575670909999999</v>
      </c>
      <c r="I3" s="38">
        <v>8.1000000000000003E-2</v>
      </c>
      <c r="J3" s="38">
        <f>C3*H3</f>
        <v>3.3664947981055793E-2</v>
      </c>
      <c r="K3" s="38">
        <f>C3*I3</f>
        <v>2.5784281769652001E-3</v>
      </c>
      <c r="L3" s="38">
        <v>0.73599999999999999</v>
      </c>
      <c r="M3" s="38">
        <v>0.68</v>
      </c>
      <c r="N3" s="38">
        <f>H3*L3</f>
        <v>0.77836937897599989</v>
      </c>
      <c r="O3" s="38">
        <f>I3*M3</f>
        <v>5.5080000000000004E-2</v>
      </c>
      <c r="P3" s="38">
        <f>C3*N3</f>
        <v>2.4777401714057064E-2</v>
      </c>
      <c r="Q3" s="38">
        <f>C3*O3</f>
        <v>1.7533311603363361E-3</v>
      </c>
      <c r="R3" s="38">
        <v>3.1832446629199998E-2</v>
      </c>
      <c r="S3" s="38">
        <v>0.77800000000000002</v>
      </c>
      <c r="T3" s="38">
        <v>5.5E-2</v>
      </c>
      <c r="U3" s="38">
        <f>R3*S3</f>
        <v>2.4765643477517599E-2</v>
      </c>
      <c r="V3" s="38">
        <f>R3*T3</f>
        <v>1.750784564606E-3</v>
      </c>
      <c r="W3" s="38">
        <f>U3/J3</f>
        <v>0.73565072761894412</v>
      </c>
      <c r="X3" s="38">
        <f>V3/K3</f>
        <v>0.67901234567901236</v>
      </c>
    </row>
    <row r="4" spans="1:24" x14ac:dyDescent="0.25">
      <c r="A4" s="37">
        <v>34</v>
      </c>
      <c r="B4" s="37">
        <v>13</v>
      </c>
      <c r="C4" s="38">
        <v>2.3908511910099999</v>
      </c>
      <c r="D4" s="37">
        <v>225</v>
      </c>
      <c r="E4" s="37">
        <v>34</v>
      </c>
      <c r="F4" s="37">
        <v>13</v>
      </c>
      <c r="G4" s="37" t="s">
        <v>121</v>
      </c>
      <c r="H4" s="38">
        <v>1.7146188490000001</v>
      </c>
      <c r="I4" s="38">
        <v>0.14099999999999999</v>
      </c>
      <c r="J4" s="38">
        <f t="shared" ref="J4:J62" si="0">C4*H4</f>
        <v>4.0993985172598455</v>
      </c>
      <c r="K4" s="38">
        <f t="shared" ref="K4:K62" si="1">C4*I4</f>
        <v>0.33711001793240997</v>
      </c>
      <c r="L4" s="38">
        <v>0.746</v>
      </c>
      <c r="M4" s="38">
        <v>0.69599999999999995</v>
      </c>
      <c r="N4" s="38">
        <f t="shared" ref="N4:N62" si="2">H4*L4</f>
        <v>1.2791056613539999</v>
      </c>
      <c r="O4" s="38">
        <f t="shared" ref="O4:O62" si="3">I4*M4</f>
        <v>9.8135999999999987E-2</v>
      </c>
      <c r="P4" s="38">
        <f t="shared" ref="P4:P62" si="4">C4*N4</f>
        <v>3.0581512938758442</v>
      </c>
      <c r="Q4" s="38">
        <f t="shared" ref="Q4:Q62" si="5">C4*O4</f>
        <v>0.23462857248095731</v>
      </c>
      <c r="R4" s="38">
        <v>2.3908511910099999</v>
      </c>
      <c r="S4" s="38">
        <v>1.2789999999999999</v>
      </c>
      <c r="T4" s="38">
        <v>9.8000000000000004E-2</v>
      </c>
      <c r="U4" s="38">
        <f t="shared" ref="U4:U62" si="6">R4*S4</f>
        <v>3.0578986733017897</v>
      </c>
      <c r="V4" s="38">
        <f t="shared" ref="V4:V62" si="7">R4*T4</f>
        <v>0.23430341671898</v>
      </c>
      <c r="W4" s="38">
        <f t="shared" ref="W4:W62" si="8">U4/J4</f>
        <v>0.74593837618543513</v>
      </c>
      <c r="X4" s="38">
        <f t="shared" ref="X4:X62" si="9">V4/K4</f>
        <v>0.69503546099290792</v>
      </c>
    </row>
    <row r="5" spans="1:24" x14ac:dyDescent="0.25">
      <c r="A5" s="37">
        <v>36</v>
      </c>
      <c r="B5" s="37">
        <v>1</v>
      </c>
      <c r="C5" s="38">
        <v>16.214523227400001</v>
      </c>
      <c r="D5" s="37">
        <v>226</v>
      </c>
      <c r="E5" s="37">
        <v>36</v>
      </c>
      <c r="F5" s="37">
        <v>1</v>
      </c>
      <c r="G5" s="37" t="s">
        <v>114</v>
      </c>
      <c r="H5" s="38">
        <v>4.6703798059999997</v>
      </c>
      <c r="I5" s="38">
        <v>0.433</v>
      </c>
      <c r="J5" s="38">
        <f t="shared" si="0"/>
        <v>75.727981845166909</v>
      </c>
      <c r="K5" s="38">
        <f t="shared" si="1"/>
        <v>7.0208885574642004</v>
      </c>
      <c r="L5" s="38">
        <v>0.66500000000000004</v>
      </c>
      <c r="M5" s="38">
        <v>0.61699999999999999</v>
      </c>
      <c r="N5" s="38">
        <f t="shared" si="2"/>
        <v>3.1058025709899999</v>
      </c>
      <c r="O5" s="38">
        <f t="shared" si="3"/>
        <v>0.26716099999999998</v>
      </c>
      <c r="P5" s="38">
        <f t="shared" si="4"/>
        <v>50.359107927035993</v>
      </c>
      <c r="Q5" s="38">
        <f t="shared" si="5"/>
        <v>4.3318882399554113</v>
      </c>
      <c r="R5" s="38">
        <v>16.214523227400001</v>
      </c>
      <c r="S5" s="38">
        <v>3.1040000000000001</v>
      </c>
      <c r="T5" s="38">
        <v>0.26700000000000002</v>
      </c>
      <c r="U5" s="38">
        <f t="shared" si="6"/>
        <v>50.329880097849603</v>
      </c>
      <c r="V5" s="38">
        <f t="shared" si="7"/>
        <v>4.3292777017158004</v>
      </c>
      <c r="W5" s="38">
        <f t="shared" si="8"/>
        <v>0.66461404188419881</v>
      </c>
      <c r="X5" s="38">
        <f t="shared" si="9"/>
        <v>0.61662817551963056</v>
      </c>
    </row>
    <row r="6" spans="1:24" x14ac:dyDescent="0.25">
      <c r="A6" s="37">
        <v>36</v>
      </c>
      <c r="B6" s="37">
        <v>2</v>
      </c>
      <c r="C6" s="38">
        <v>4.2971204332400002E-2</v>
      </c>
      <c r="D6" s="37">
        <v>227</v>
      </c>
      <c r="E6" s="37">
        <v>36</v>
      </c>
      <c r="F6" s="37">
        <v>2</v>
      </c>
      <c r="G6" s="37" t="s">
        <v>115</v>
      </c>
      <c r="H6" s="38">
        <v>8.7764514729999998</v>
      </c>
      <c r="I6" s="38">
        <v>0.83699999999999997</v>
      </c>
      <c r="J6" s="38">
        <f t="shared" si="0"/>
        <v>0.377134689559676</v>
      </c>
      <c r="K6" s="38">
        <f t="shared" si="1"/>
        <v>3.5966898026218802E-2</v>
      </c>
      <c r="L6" s="38">
        <v>0.66300000000000003</v>
      </c>
      <c r="M6" s="38">
        <v>0.61499999999999999</v>
      </c>
      <c r="N6" s="38">
        <f t="shared" si="2"/>
        <v>5.8187873265989998</v>
      </c>
      <c r="O6" s="38">
        <f t="shared" si="3"/>
        <v>0.51475499999999996</v>
      </c>
      <c r="P6" s="38">
        <f t="shared" si="4"/>
        <v>0.25004029917806514</v>
      </c>
      <c r="Q6" s="38">
        <f t="shared" si="5"/>
        <v>2.211964228612456E-2</v>
      </c>
      <c r="R6" s="38">
        <v>4.2971204332400002E-2</v>
      </c>
      <c r="S6" s="38">
        <v>5.8220000000000001</v>
      </c>
      <c r="T6" s="38">
        <v>0.51500000000000001</v>
      </c>
      <c r="U6" s="38">
        <f t="shared" si="6"/>
        <v>0.25017835162323282</v>
      </c>
      <c r="V6" s="38">
        <f t="shared" si="7"/>
        <v>2.2130170231186002E-2</v>
      </c>
      <c r="W6" s="38">
        <f t="shared" si="8"/>
        <v>0.66336605607754839</v>
      </c>
      <c r="X6" s="38">
        <f t="shared" si="9"/>
        <v>0.61529271206690561</v>
      </c>
    </row>
    <row r="7" spans="1:24" x14ac:dyDescent="0.25">
      <c r="A7" s="37">
        <v>36</v>
      </c>
      <c r="B7" s="37">
        <v>7</v>
      </c>
      <c r="C7" s="38">
        <v>43.909867263099997</v>
      </c>
      <c r="D7" s="37">
        <v>232</v>
      </c>
      <c r="E7" s="37">
        <v>36</v>
      </c>
      <c r="F7" s="37">
        <v>7</v>
      </c>
      <c r="G7" s="37" t="s">
        <v>137</v>
      </c>
      <c r="H7" s="38">
        <v>7.2648613229999999</v>
      </c>
      <c r="I7" s="38">
        <v>0.67700000000000005</v>
      </c>
      <c r="J7" s="38">
        <f t="shared" si="0"/>
        <v>318.99909637775903</v>
      </c>
      <c r="K7" s="38">
        <f t="shared" si="1"/>
        <v>29.726980137118701</v>
      </c>
      <c r="L7" s="38">
        <v>0.67100000000000004</v>
      </c>
      <c r="M7" s="38">
        <v>0.628</v>
      </c>
      <c r="N7" s="38">
        <f t="shared" si="2"/>
        <v>4.8747219477330006</v>
      </c>
      <c r="O7" s="38">
        <f t="shared" si="3"/>
        <v>0.42515600000000003</v>
      </c>
      <c r="P7" s="38">
        <f t="shared" si="4"/>
        <v>214.04839366947633</v>
      </c>
      <c r="Q7" s="38">
        <f t="shared" si="5"/>
        <v>18.668543526110543</v>
      </c>
      <c r="R7" s="38">
        <v>43.909867263099997</v>
      </c>
      <c r="S7" s="38">
        <v>4.8739999999999997</v>
      </c>
      <c r="T7" s="38">
        <v>0.42499999999999999</v>
      </c>
      <c r="U7" s="38">
        <f t="shared" si="6"/>
        <v>214.01669304034937</v>
      </c>
      <c r="V7" s="38">
        <f t="shared" si="7"/>
        <v>18.661693586817499</v>
      </c>
      <c r="W7" s="38">
        <f t="shared" si="8"/>
        <v>0.67090062470556533</v>
      </c>
      <c r="X7" s="38">
        <f t="shared" si="9"/>
        <v>0.62776957163958635</v>
      </c>
    </row>
    <row r="8" spans="1:24" x14ac:dyDescent="0.25">
      <c r="A8" s="37">
        <v>36</v>
      </c>
      <c r="B8" s="37">
        <v>8</v>
      </c>
      <c r="C8" s="38">
        <v>100.375580285</v>
      </c>
      <c r="D8" s="37">
        <v>233</v>
      </c>
      <c r="E8" s="37">
        <v>36</v>
      </c>
      <c r="F8" s="37">
        <v>8</v>
      </c>
      <c r="G8" s="37" t="s">
        <v>136</v>
      </c>
      <c r="H8" s="38">
        <v>8.711959233</v>
      </c>
      <c r="I8" s="38">
        <v>0.84399999999999997</v>
      </c>
      <c r="J8" s="38">
        <f t="shared" si="0"/>
        <v>874.46796343163851</v>
      </c>
      <c r="K8" s="38">
        <f t="shared" si="1"/>
        <v>84.716989760540002</v>
      </c>
      <c r="L8" s="38">
        <v>0.67700000000000005</v>
      </c>
      <c r="M8" s="38">
        <v>0.63500000000000001</v>
      </c>
      <c r="N8" s="38">
        <f t="shared" si="2"/>
        <v>5.8979964007410004</v>
      </c>
      <c r="O8" s="38">
        <f t="shared" si="3"/>
        <v>0.53593999999999997</v>
      </c>
      <c r="P8" s="38">
        <f t="shared" si="4"/>
        <v>592.01481124321936</v>
      </c>
      <c r="Q8" s="38">
        <f t="shared" si="5"/>
        <v>53.795288497942899</v>
      </c>
      <c r="R8" s="38">
        <v>100.375580285</v>
      </c>
      <c r="S8" s="38">
        <v>5.9</v>
      </c>
      <c r="T8" s="38">
        <v>0.53600000000000003</v>
      </c>
      <c r="U8" s="38">
        <f t="shared" si="6"/>
        <v>592.21592368150004</v>
      </c>
      <c r="V8" s="38">
        <f t="shared" si="7"/>
        <v>53.801311032760005</v>
      </c>
      <c r="W8" s="38">
        <f t="shared" si="8"/>
        <v>0.67722998262565448</v>
      </c>
      <c r="X8" s="38">
        <f t="shared" si="9"/>
        <v>0.63507109004739337</v>
      </c>
    </row>
    <row r="9" spans="1:24" x14ac:dyDescent="0.25">
      <c r="A9" s="37">
        <v>36</v>
      </c>
      <c r="B9" s="37">
        <v>10</v>
      </c>
      <c r="C9" s="38">
        <v>2.20554340209</v>
      </c>
      <c r="D9" s="37">
        <v>234</v>
      </c>
      <c r="E9" s="37">
        <v>36</v>
      </c>
      <c r="F9" s="37">
        <v>10</v>
      </c>
      <c r="G9" s="37" t="s">
        <v>118</v>
      </c>
      <c r="H9" s="38">
        <v>2.7614137529999998</v>
      </c>
      <c r="I9" s="38">
        <v>0.22800000000000001</v>
      </c>
      <c r="J9" s="38">
        <f t="shared" si="0"/>
        <v>6.0904178833697342</v>
      </c>
      <c r="K9" s="38">
        <f t="shared" si="1"/>
        <v>0.50286389567652001</v>
      </c>
      <c r="L9" s="38">
        <v>0.67400000000000004</v>
      </c>
      <c r="M9" s="38">
        <v>0.63</v>
      </c>
      <c r="N9" s="38">
        <f t="shared" si="2"/>
        <v>1.8611928695219999</v>
      </c>
      <c r="O9" s="38">
        <f t="shared" si="3"/>
        <v>0.14364000000000002</v>
      </c>
      <c r="P9" s="38">
        <f t="shared" si="4"/>
        <v>4.1049416533912009</v>
      </c>
      <c r="Q9" s="38">
        <f t="shared" si="5"/>
        <v>0.31680425427620762</v>
      </c>
      <c r="R9" s="38">
        <v>2.20554340209</v>
      </c>
      <c r="S9" s="38">
        <v>1.86</v>
      </c>
      <c r="T9" s="38">
        <v>0.14299999999999999</v>
      </c>
      <c r="U9" s="38">
        <f t="shared" si="6"/>
        <v>4.1023107278874003</v>
      </c>
      <c r="V9" s="38">
        <f t="shared" si="7"/>
        <v>0.31539270649886997</v>
      </c>
      <c r="W9" s="38">
        <f t="shared" si="8"/>
        <v>0.67356802216954859</v>
      </c>
      <c r="X9" s="38">
        <f t="shared" si="9"/>
        <v>0.6271929824561403</v>
      </c>
    </row>
    <row r="10" spans="1:24" x14ac:dyDescent="0.25">
      <c r="A10" s="37">
        <v>36</v>
      </c>
      <c r="B10" s="37">
        <v>11</v>
      </c>
      <c r="C10" s="38">
        <v>47.3035718784</v>
      </c>
      <c r="D10" s="37">
        <v>235</v>
      </c>
      <c r="E10" s="37">
        <v>36</v>
      </c>
      <c r="F10" s="37">
        <v>11</v>
      </c>
      <c r="G10" s="37" t="s">
        <v>119</v>
      </c>
      <c r="H10" s="38">
        <v>1.697347232</v>
      </c>
      <c r="I10" s="38">
        <v>0.13600000000000001</v>
      </c>
      <c r="J10" s="38">
        <f t="shared" si="0"/>
        <v>80.290586791515281</v>
      </c>
      <c r="K10" s="38">
        <f t="shared" si="1"/>
        <v>6.4332857754624007</v>
      </c>
      <c r="L10" s="38">
        <v>0.68500000000000005</v>
      </c>
      <c r="M10" s="38">
        <v>0.64200000000000002</v>
      </c>
      <c r="N10" s="38">
        <f t="shared" si="2"/>
        <v>1.16268285392</v>
      </c>
      <c r="O10" s="38">
        <f t="shared" si="3"/>
        <v>8.7312000000000015E-2</v>
      </c>
      <c r="P10" s="38">
        <f t="shared" si="4"/>
        <v>54.999051952187969</v>
      </c>
      <c r="Q10" s="38">
        <f t="shared" si="5"/>
        <v>4.1301694678468612</v>
      </c>
      <c r="R10" s="38">
        <v>47.3035718784</v>
      </c>
      <c r="S10" s="38">
        <v>1.1619999999999999</v>
      </c>
      <c r="T10" s="38">
        <v>8.6999999999999994E-2</v>
      </c>
      <c r="U10" s="38">
        <f t="shared" si="6"/>
        <v>54.966750522700799</v>
      </c>
      <c r="V10" s="38">
        <f t="shared" si="7"/>
        <v>4.1154107534207993</v>
      </c>
      <c r="W10" s="38">
        <f t="shared" si="8"/>
        <v>0.68459769344355348</v>
      </c>
      <c r="X10" s="38">
        <f t="shared" si="9"/>
        <v>0.63970588235294101</v>
      </c>
    </row>
    <row r="11" spans="1:24" x14ac:dyDescent="0.25">
      <c r="A11" s="37">
        <v>36</v>
      </c>
      <c r="B11" s="37">
        <v>12</v>
      </c>
      <c r="C11" s="38">
        <v>1.0165430099899999</v>
      </c>
      <c r="D11" s="37">
        <v>236</v>
      </c>
      <c r="E11" s="37">
        <v>36</v>
      </c>
      <c r="F11" s="37">
        <v>12</v>
      </c>
      <c r="G11" s="37" t="s">
        <v>120</v>
      </c>
      <c r="H11" s="38">
        <v>0.52220462999999995</v>
      </c>
      <c r="I11" s="38">
        <v>3.5999999999999997E-2</v>
      </c>
      <c r="J11" s="38">
        <f t="shared" si="0"/>
        <v>0.53084346641091418</v>
      </c>
      <c r="K11" s="38">
        <f t="shared" si="1"/>
        <v>3.6595548359639997E-2</v>
      </c>
      <c r="L11" s="38">
        <v>0.68300000000000005</v>
      </c>
      <c r="M11" s="38">
        <v>0.63600000000000001</v>
      </c>
      <c r="N11" s="38">
        <f t="shared" si="2"/>
        <v>0.35666576228999997</v>
      </c>
      <c r="O11" s="38">
        <f t="shared" si="3"/>
        <v>2.2896E-2</v>
      </c>
      <c r="P11" s="38">
        <f t="shared" si="4"/>
        <v>0.36256608755865438</v>
      </c>
      <c r="Q11" s="38">
        <f t="shared" si="5"/>
        <v>2.3274768756731037E-2</v>
      </c>
      <c r="R11" s="38">
        <v>1.0165430099899999</v>
      </c>
      <c r="S11" s="38">
        <v>0.35699999999999998</v>
      </c>
      <c r="T11" s="38">
        <v>2.3E-2</v>
      </c>
      <c r="U11" s="38">
        <f t="shared" si="6"/>
        <v>0.36290585456642993</v>
      </c>
      <c r="V11" s="38">
        <f t="shared" si="7"/>
        <v>2.3380489229769999E-2</v>
      </c>
      <c r="W11" s="38">
        <f t="shared" si="8"/>
        <v>0.68364005121900195</v>
      </c>
      <c r="X11" s="38">
        <f t="shared" si="9"/>
        <v>0.63888888888888895</v>
      </c>
    </row>
    <row r="12" spans="1:24" x14ac:dyDescent="0.25">
      <c r="A12" s="37">
        <v>36</v>
      </c>
      <c r="B12" s="37">
        <v>13</v>
      </c>
      <c r="C12" s="38">
        <v>45.005258291399997</v>
      </c>
      <c r="D12" s="37">
        <v>237</v>
      </c>
      <c r="E12" s="37">
        <v>36</v>
      </c>
      <c r="F12" s="37">
        <v>13</v>
      </c>
      <c r="G12" s="37" t="s">
        <v>121</v>
      </c>
      <c r="H12" s="38">
        <v>2.5089443230000001</v>
      </c>
      <c r="I12" s="38">
        <v>0.19700000000000001</v>
      </c>
      <c r="J12" s="38">
        <f t="shared" si="0"/>
        <v>112.9156872953567</v>
      </c>
      <c r="K12" s="38">
        <f t="shared" si="1"/>
        <v>8.8660358834058002</v>
      </c>
      <c r="L12" s="38">
        <v>0.69</v>
      </c>
      <c r="M12" s="38">
        <v>0.64600000000000002</v>
      </c>
      <c r="N12" s="38">
        <f t="shared" si="2"/>
        <v>1.7311715828700001</v>
      </c>
      <c r="O12" s="38">
        <f t="shared" si="3"/>
        <v>0.12726200000000001</v>
      </c>
      <c r="P12" s="38">
        <f t="shared" si="4"/>
        <v>77.911824233796125</v>
      </c>
      <c r="Q12" s="38">
        <f t="shared" si="5"/>
        <v>5.7274591806801469</v>
      </c>
      <c r="R12" s="38">
        <v>45.005258291399997</v>
      </c>
      <c r="S12" s="38">
        <v>1.7310000000000001</v>
      </c>
      <c r="T12" s="38">
        <v>0.127</v>
      </c>
      <c r="U12" s="38">
        <f t="shared" si="6"/>
        <v>77.904102102413404</v>
      </c>
      <c r="V12" s="38">
        <f t="shared" si="7"/>
        <v>5.7156678030077996</v>
      </c>
      <c r="W12" s="38">
        <f t="shared" si="8"/>
        <v>0.68993161152743532</v>
      </c>
      <c r="X12" s="38">
        <f t="shared" si="9"/>
        <v>0.64467005076142125</v>
      </c>
    </row>
    <row r="13" spans="1:24" x14ac:dyDescent="0.25">
      <c r="A13" s="37">
        <v>39</v>
      </c>
      <c r="B13" s="37">
        <v>12</v>
      </c>
      <c r="C13" s="38">
        <v>5.4772355737999998</v>
      </c>
      <c r="D13" s="37">
        <v>269</v>
      </c>
      <c r="E13" s="37">
        <v>39</v>
      </c>
      <c r="F13" s="37">
        <v>12</v>
      </c>
      <c r="G13" s="37" t="s">
        <v>120</v>
      </c>
      <c r="H13" s="38">
        <v>0.27850785099999997</v>
      </c>
      <c r="I13" s="38">
        <v>1.9E-2</v>
      </c>
      <c r="J13" s="38">
        <f t="shared" si="0"/>
        <v>1.5254531090797896</v>
      </c>
      <c r="K13" s="38">
        <f t="shared" si="1"/>
        <v>0.10406747590219999</v>
      </c>
      <c r="L13" s="38">
        <v>1.081</v>
      </c>
      <c r="M13" s="38">
        <v>1.0840000000000001</v>
      </c>
      <c r="N13" s="38">
        <f t="shared" si="2"/>
        <v>0.30106698693099998</v>
      </c>
      <c r="O13" s="38">
        <f t="shared" si="3"/>
        <v>2.0596E-2</v>
      </c>
      <c r="P13" s="38">
        <f t="shared" si="4"/>
        <v>1.6490148109152527</v>
      </c>
      <c r="Q13" s="38">
        <f t="shared" si="5"/>
        <v>0.1128091438779848</v>
      </c>
      <c r="R13" s="38">
        <v>5.4772355737999998</v>
      </c>
      <c r="S13" s="38">
        <v>0.27900000000000003</v>
      </c>
      <c r="T13" s="38">
        <v>1.9E-2</v>
      </c>
      <c r="U13" s="38">
        <f t="shared" si="6"/>
        <v>1.5281487250902002</v>
      </c>
      <c r="V13" s="38">
        <f t="shared" si="7"/>
        <v>0.10406747590219999</v>
      </c>
      <c r="W13" s="38">
        <f t="shared" si="8"/>
        <v>1.0017670920163759</v>
      </c>
      <c r="X13" s="38">
        <f t="shared" si="9"/>
        <v>1</v>
      </c>
    </row>
    <row r="14" spans="1:24" x14ac:dyDescent="0.25">
      <c r="A14" s="37">
        <v>39</v>
      </c>
      <c r="B14" s="37">
        <v>13</v>
      </c>
      <c r="C14" s="38">
        <v>48.4996672312</v>
      </c>
      <c r="D14" s="37">
        <v>270</v>
      </c>
      <c r="E14" s="37">
        <v>39</v>
      </c>
      <c r="F14" s="37">
        <v>13</v>
      </c>
      <c r="G14" s="37" t="s">
        <v>121</v>
      </c>
      <c r="H14" s="38">
        <v>2.414668426</v>
      </c>
      <c r="I14" s="38">
        <v>0.224</v>
      </c>
      <c r="J14" s="38">
        <f t="shared" si="0"/>
        <v>117.11061513468547</v>
      </c>
      <c r="K14" s="38">
        <f t="shared" si="1"/>
        <v>10.863925459788801</v>
      </c>
      <c r="L14" s="38">
        <v>1.0820000000000001</v>
      </c>
      <c r="M14" s="38">
        <v>1.085</v>
      </c>
      <c r="N14" s="38">
        <f t="shared" si="2"/>
        <v>2.612671236932</v>
      </c>
      <c r="O14" s="38">
        <f t="shared" si="3"/>
        <v>0.24304000000000001</v>
      </c>
      <c r="P14" s="38">
        <f t="shared" si="4"/>
        <v>126.71368557572968</v>
      </c>
      <c r="Q14" s="38">
        <f t="shared" si="5"/>
        <v>11.787359123870848</v>
      </c>
      <c r="R14" s="38">
        <v>48.4996672312</v>
      </c>
      <c r="S14" s="38">
        <v>2.419</v>
      </c>
      <c r="T14" s="38">
        <v>0.221</v>
      </c>
      <c r="U14" s="38">
        <f t="shared" si="6"/>
        <v>117.32069503227281</v>
      </c>
      <c r="V14" s="38">
        <f t="shared" si="7"/>
        <v>10.7184264580952</v>
      </c>
      <c r="W14" s="38">
        <f t="shared" si="8"/>
        <v>1.0017938587150765</v>
      </c>
      <c r="X14" s="38">
        <f t="shared" si="9"/>
        <v>0.98660714285714279</v>
      </c>
    </row>
    <row r="15" spans="1:24" x14ac:dyDescent="0.25">
      <c r="A15" s="37">
        <v>97</v>
      </c>
      <c r="B15" s="37">
        <v>1</v>
      </c>
      <c r="C15" s="38">
        <v>1.36003379597</v>
      </c>
      <c r="D15" s="37">
        <v>605</v>
      </c>
      <c r="E15" s="37">
        <v>97</v>
      </c>
      <c r="F15" s="37">
        <v>1</v>
      </c>
      <c r="G15" s="37" t="s">
        <v>114</v>
      </c>
      <c r="H15" s="38">
        <v>5.1568871469999999</v>
      </c>
      <c r="I15" s="38">
        <v>0.47799999999999998</v>
      </c>
      <c r="J15" s="38">
        <f t="shared" si="0"/>
        <v>7.0135408019233134</v>
      </c>
      <c r="K15" s="38">
        <f t="shared" si="1"/>
        <v>0.65009615447365998</v>
      </c>
      <c r="L15" s="38">
        <v>0.84799999999999998</v>
      </c>
      <c r="M15" s="38">
        <v>0.82099999999999995</v>
      </c>
      <c r="N15" s="38">
        <f t="shared" si="2"/>
        <v>4.3730403006560001</v>
      </c>
      <c r="O15" s="38">
        <f t="shared" si="3"/>
        <v>0.39243799999999995</v>
      </c>
      <c r="P15" s="38">
        <f t="shared" si="4"/>
        <v>5.9474826000309697</v>
      </c>
      <c r="Q15" s="38">
        <f t="shared" si="5"/>
        <v>0.53372894282287475</v>
      </c>
      <c r="R15" s="38">
        <v>1.36003379597</v>
      </c>
      <c r="S15" s="38">
        <v>4.3730000000000002</v>
      </c>
      <c r="T15" s="38">
        <v>0.39200000000000002</v>
      </c>
      <c r="U15" s="38">
        <f t="shared" si="6"/>
        <v>5.9474277897768104</v>
      </c>
      <c r="V15" s="38">
        <f t="shared" si="7"/>
        <v>0.53313324802023998</v>
      </c>
      <c r="W15" s="38">
        <f t="shared" si="8"/>
        <v>0.84799218508087326</v>
      </c>
      <c r="X15" s="38">
        <f t="shared" si="9"/>
        <v>0.82008368200836823</v>
      </c>
    </row>
    <row r="16" spans="1:24" x14ac:dyDescent="0.25">
      <c r="A16" s="37">
        <v>97</v>
      </c>
      <c r="B16" s="37">
        <v>4</v>
      </c>
      <c r="C16" s="38">
        <v>3.4892836113799999</v>
      </c>
      <c r="D16" s="37">
        <v>606</v>
      </c>
      <c r="E16" s="37">
        <v>97</v>
      </c>
      <c r="F16" s="37">
        <v>4</v>
      </c>
      <c r="G16" s="37" t="s">
        <v>117</v>
      </c>
      <c r="H16" s="38">
        <v>14.69441471</v>
      </c>
      <c r="I16" s="38">
        <v>1.907</v>
      </c>
      <c r="J16" s="38">
        <f t="shared" si="0"/>
        <v>51.272980426424198</v>
      </c>
      <c r="K16" s="38">
        <f t="shared" si="1"/>
        <v>6.6540638469016598</v>
      </c>
      <c r="L16" s="38">
        <v>0.83799999999999997</v>
      </c>
      <c r="M16" s="38">
        <v>0.81200000000000006</v>
      </c>
      <c r="N16" s="38">
        <f t="shared" si="2"/>
        <v>12.313919526979999</v>
      </c>
      <c r="O16" s="38">
        <f t="shared" si="3"/>
        <v>1.5484840000000002</v>
      </c>
      <c r="P16" s="38">
        <f t="shared" si="4"/>
        <v>42.966757597343474</v>
      </c>
      <c r="Q16" s="38">
        <f t="shared" si="5"/>
        <v>5.4030998436841484</v>
      </c>
      <c r="R16" s="38">
        <v>3.4892836113799999</v>
      </c>
      <c r="S16" s="38">
        <v>12.314</v>
      </c>
      <c r="T16" s="38">
        <v>1.548</v>
      </c>
      <c r="U16" s="38">
        <f t="shared" si="6"/>
        <v>42.967038390533318</v>
      </c>
      <c r="V16" s="38">
        <f t="shared" si="7"/>
        <v>5.4014110304162397</v>
      </c>
      <c r="W16" s="38">
        <f t="shared" si="8"/>
        <v>0.83800547643588308</v>
      </c>
      <c r="X16" s="38">
        <f t="shared" si="9"/>
        <v>0.81174619821709493</v>
      </c>
    </row>
    <row r="17" spans="1:24" x14ac:dyDescent="0.25">
      <c r="A17" s="37">
        <v>97</v>
      </c>
      <c r="B17" s="37">
        <v>7</v>
      </c>
      <c r="C17" s="38">
        <v>76.3888553683</v>
      </c>
      <c r="D17" s="37">
        <v>607</v>
      </c>
      <c r="E17" s="37">
        <v>97</v>
      </c>
      <c r="F17" s="37">
        <v>7</v>
      </c>
      <c r="G17" s="37" t="s">
        <v>137</v>
      </c>
      <c r="H17" s="38">
        <v>8.0610943989999999</v>
      </c>
      <c r="I17" s="38">
        <v>0.755</v>
      </c>
      <c r="J17" s="38">
        <f t="shared" si="0"/>
        <v>615.77777415542425</v>
      </c>
      <c r="K17" s="38">
        <f t="shared" si="1"/>
        <v>57.673585803066501</v>
      </c>
      <c r="L17" s="38">
        <v>0.85799999999999998</v>
      </c>
      <c r="M17" s="38">
        <v>0.83299999999999996</v>
      </c>
      <c r="N17" s="38">
        <f t="shared" si="2"/>
        <v>6.916418994342</v>
      </c>
      <c r="O17" s="38">
        <f t="shared" si="3"/>
        <v>0.628915</v>
      </c>
      <c r="P17" s="38">
        <f t="shared" si="4"/>
        <v>528.33733022535398</v>
      </c>
      <c r="Q17" s="38">
        <f t="shared" si="5"/>
        <v>48.042096973954393</v>
      </c>
      <c r="R17" s="38">
        <v>76.3888553683</v>
      </c>
      <c r="S17" s="38">
        <v>6.9139999999999997</v>
      </c>
      <c r="T17" s="38">
        <v>0.629</v>
      </c>
      <c r="U17" s="38">
        <f t="shared" si="6"/>
        <v>528.15254601642619</v>
      </c>
      <c r="V17" s="38">
        <f t="shared" si="7"/>
        <v>48.048590026660698</v>
      </c>
      <c r="W17" s="38">
        <f t="shared" si="8"/>
        <v>0.85769991737817874</v>
      </c>
      <c r="X17" s="38">
        <f t="shared" si="9"/>
        <v>0.83311258278145695</v>
      </c>
    </row>
    <row r="18" spans="1:24" x14ac:dyDescent="0.25">
      <c r="A18" s="37">
        <v>97</v>
      </c>
      <c r="B18" s="37">
        <v>10</v>
      </c>
      <c r="C18" s="38">
        <v>119.171685817</v>
      </c>
      <c r="D18" s="37">
        <v>608</v>
      </c>
      <c r="E18" s="37">
        <v>97</v>
      </c>
      <c r="F18" s="37">
        <v>10</v>
      </c>
      <c r="G18" s="37" t="s">
        <v>118</v>
      </c>
      <c r="H18" s="38">
        <v>3.067672929</v>
      </c>
      <c r="I18" s="38">
        <v>0.253</v>
      </c>
      <c r="J18" s="38">
        <f t="shared" si="0"/>
        <v>365.57975448410411</v>
      </c>
      <c r="K18" s="38">
        <f t="shared" si="1"/>
        <v>30.150436511700999</v>
      </c>
      <c r="L18" s="38">
        <v>0.85899999999999999</v>
      </c>
      <c r="M18" s="38">
        <v>0.83499999999999996</v>
      </c>
      <c r="N18" s="38">
        <f t="shared" si="2"/>
        <v>2.6351310460109998</v>
      </c>
      <c r="O18" s="38">
        <f t="shared" si="3"/>
        <v>0.211255</v>
      </c>
      <c r="P18" s="38">
        <f t="shared" si="4"/>
        <v>314.03300910184544</v>
      </c>
      <c r="Q18" s="38">
        <f t="shared" si="5"/>
        <v>25.175614487270334</v>
      </c>
      <c r="R18" s="38">
        <v>119.171685817</v>
      </c>
      <c r="S18" s="38">
        <v>2.637</v>
      </c>
      <c r="T18" s="38">
        <v>0.21099999999999999</v>
      </c>
      <c r="U18" s="38">
        <f t="shared" si="6"/>
        <v>314.25573549942897</v>
      </c>
      <c r="V18" s="38">
        <f t="shared" si="7"/>
        <v>25.145225707386999</v>
      </c>
      <c r="W18" s="38">
        <f t="shared" si="8"/>
        <v>0.85960924160829921</v>
      </c>
      <c r="X18" s="38">
        <f t="shared" si="9"/>
        <v>0.83399209486166004</v>
      </c>
    </row>
    <row r="19" spans="1:24" x14ac:dyDescent="0.25">
      <c r="A19" s="37">
        <v>97</v>
      </c>
      <c r="B19" s="37">
        <v>11</v>
      </c>
      <c r="C19" s="38">
        <v>611.34222595200004</v>
      </c>
      <c r="D19" s="37">
        <v>609</v>
      </c>
      <c r="E19" s="37">
        <v>97</v>
      </c>
      <c r="F19" s="37">
        <v>11</v>
      </c>
      <c r="G19" s="37" t="s">
        <v>119</v>
      </c>
      <c r="H19" s="38">
        <v>1.885574635</v>
      </c>
      <c r="I19" s="38">
        <v>0.15</v>
      </c>
      <c r="J19" s="38">
        <f t="shared" si="0"/>
        <v>1152.7313945595299</v>
      </c>
      <c r="K19" s="38">
        <f t="shared" si="1"/>
        <v>91.701333892800008</v>
      </c>
      <c r="L19" s="38">
        <v>0.86399999999999999</v>
      </c>
      <c r="M19" s="38">
        <v>0.83799999999999997</v>
      </c>
      <c r="N19" s="38">
        <f t="shared" si="2"/>
        <v>1.62913648464</v>
      </c>
      <c r="O19" s="38">
        <f t="shared" si="3"/>
        <v>0.12569999999999998</v>
      </c>
      <c r="P19" s="38">
        <f t="shared" si="4"/>
        <v>995.95992489943399</v>
      </c>
      <c r="Q19" s="38">
        <f t="shared" si="5"/>
        <v>76.845717802166391</v>
      </c>
      <c r="R19" s="38">
        <v>611.34222595200004</v>
      </c>
      <c r="S19" s="38">
        <v>1.629</v>
      </c>
      <c r="T19" s="38">
        <v>0.126</v>
      </c>
      <c r="U19" s="38">
        <f t="shared" si="6"/>
        <v>995.87648607580809</v>
      </c>
      <c r="V19" s="38">
        <f t="shared" si="7"/>
        <v>77.029120469952005</v>
      </c>
      <c r="W19" s="38">
        <f t="shared" si="8"/>
        <v>0.86392761642129334</v>
      </c>
      <c r="X19" s="38">
        <f t="shared" si="9"/>
        <v>0.84</v>
      </c>
    </row>
    <row r="20" spans="1:24" x14ac:dyDescent="0.25">
      <c r="A20" s="37">
        <v>97</v>
      </c>
      <c r="B20" s="37">
        <v>12</v>
      </c>
      <c r="C20" s="38">
        <v>11.363827107300001</v>
      </c>
      <c r="D20" s="37">
        <v>610</v>
      </c>
      <c r="E20" s="37">
        <v>97</v>
      </c>
      <c r="F20" s="37">
        <v>12</v>
      </c>
      <c r="G20" s="37" t="s">
        <v>120</v>
      </c>
      <c r="H20" s="38">
        <v>0.57238073700000003</v>
      </c>
      <c r="I20" s="38">
        <v>0.04</v>
      </c>
      <c r="J20" s="38">
        <f t="shared" si="0"/>
        <v>6.504435734816953</v>
      </c>
      <c r="K20" s="38">
        <f t="shared" si="1"/>
        <v>0.45455308429200003</v>
      </c>
      <c r="L20" s="38">
        <v>0.86799999999999999</v>
      </c>
      <c r="M20" s="38">
        <v>0.84699999999999998</v>
      </c>
      <c r="N20" s="38">
        <f t="shared" si="2"/>
        <v>0.49682647971600002</v>
      </c>
      <c r="O20" s="38">
        <f t="shared" si="3"/>
        <v>3.388E-2</v>
      </c>
      <c r="P20" s="38">
        <f t="shared" si="4"/>
        <v>5.6458502178211152</v>
      </c>
      <c r="Q20" s="38">
        <f t="shared" si="5"/>
        <v>0.38500646239532405</v>
      </c>
      <c r="R20" s="38">
        <v>11.363827107300001</v>
      </c>
      <c r="S20" s="38">
        <v>0.497</v>
      </c>
      <c r="T20" s="38">
        <v>3.4000000000000002E-2</v>
      </c>
      <c r="U20" s="38">
        <f t="shared" si="6"/>
        <v>5.6478220723281005</v>
      </c>
      <c r="V20" s="38">
        <f t="shared" si="7"/>
        <v>0.38637012164820006</v>
      </c>
      <c r="W20" s="38">
        <f t="shared" si="8"/>
        <v>0.8683031553523437</v>
      </c>
      <c r="X20" s="38">
        <f t="shared" si="9"/>
        <v>0.85000000000000009</v>
      </c>
    </row>
    <row r="21" spans="1:24" x14ac:dyDescent="0.25">
      <c r="A21" s="37">
        <v>97</v>
      </c>
      <c r="B21" s="37">
        <v>13</v>
      </c>
      <c r="C21" s="38">
        <v>1075.63922093</v>
      </c>
      <c r="D21" s="37">
        <v>611</v>
      </c>
      <c r="E21" s="37">
        <v>97</v>
      </c>
      <c r="F21" s="37">
        <v>13</v>
      </c>
      <c r="G21" s="37" t="s">
        <v>121</v>
      </c>
      <c r="H21" s="38">
        <v>2.5135036099999999</v>
      </c>
      <c r="I21" s="38">
        <v>0.2</v>
      </c>
      <c r="J21" s="38">
        <f t="shared" si="0"/>
        <v>2703.6230648651422</v>
      </c>
      <c r="K21" s="38">
        <f t="shared" si="1"/>
        <v>215.127844186</v>
      </c>
      <c r="L21" s="38">
        <v>0.875</v>
      </c>
      <c r="M21" s="38">
        <v>0.85599999999999998</v>
      </c>
      <c r="N21" s="38">
        <f t="shared" si="2"/>
        <v>2.1993156587499998</v>
      </c>
      <c r="O21" s="38">
        <f t="shared" si="3"/>
        <v>0.17120000000000002</v>
      </c>
      <c r="P21" s="38">
        <f t="shared" si="4"/>
        <v>2365.6701817569992</v>
      </c>
      <c r="Q21" s="38">
        <f t="shared" si="5"/>
        <v>184.14943462321602</v>
      </c>
      <c r="R21" s="38">
        <v>1075.63922093</v>
      </c>
      <c r="S21" s="38">
        <v>2.1989999999999998</v>
      </c>
      <c r="T21" s="38">
        <v>0.17100000000000001</v>
      </c>
      <c r="U21" s="38">
        <f t="shared" si="6"/>
        <v>2365.3306468250698</v>
      </c>
      <c r="V21" s="38">
        <f t="shared" si="7"/>
        <v>183.93430677903001</v>
      </c>
      <c r="W21" s="38">
        <f t="shared" si="8"/>
        <v>0.87487441484120254</v>
      </c>
      <c r="X21" s="38">
        <f t="shared" si="9"/>
        <v>0.85499999999999998</v>
      </c>
    </row>
    <row r="22" spans="1:24" x14ac:dyDescent="0.25">
      <c r="A22" s="37">
        <v>98</v>
      </c>
      <c r="B22" s="37">
        <v>1</v>
      </c>
      <c r="C22" s="38">
        <v>201.67723933299999</v>
      </c>
      <c r="D22" s="37">
        <v>612</v>
      </c>
      <c r="E22" s="37">
        <v>98</v>
      </c>
      <c r="F22" s="37">
        <v>1</v>
      </c>
      <c r="G22" s="37" t="s">
        <v>114</v>
      </c>
      <c r="H22" s="38">
        <v>5.2336906460000003</v>
      </c>
      <c r="I22" s="38">
        <v>0.48299999999999998</v>
      </c>
      <c r="J22" s="38">
        <f t="shared" si="0"/>
        <v>1055.5162810082254</v>
      </c>
      <c r="K22" s="38">
        <f t="shared" si="1"/>
        <v>97.41010659783899</v>
      </c>
      <c r="L22" s="38">
        <v>1.01</v>
      </c>
      <c r="M22" s="38">
        <v>2</v>
      </c>
      <c r="N22" s="38">
        <f t="shared" si="2"/>
        <v>5.2860275524600002</v>
      </c>
      <c r="O22" s="38">
        <f t="shared" si="3"/>
        <v>0.96599999999999997</v>
      </c>
      <c r="P22" s="38">
        <f t="shared" si="4"/>
        <v>1066.0714438183077</v>
      </c>
      <c r="Q22" s="38">
        <f t="shared" si="5"/>
        <v>194.82021319567798</v>
      </c>
      <c r="R22" s="38">
        <v>201.67723933299999</v>
      </c>
      <c r="S22" s="38">
        <v>4.367</v>
      </c>
      <c r="T22" s="38">
        <v>0.39800000000000002</v>
      </c>
      <c r="U22" s="38">
        <f t="shared" si="6"/>
        <v>880.72450416721097</v>
      </c>
      <c r="V22" s="38">
        <f t="shared" si="7"/>
        <v>80.267541254533995</v>
      </c>
      <c r="W22" s="38">
        <f t="shared" si="8"/>
        <v>0.83440162886539848</v>
      </c>
      <c r="X22" s="38">
        <f t="shared" si="9"/>
        <v>0.824016563146998</v>
      </c>
    </row>
    <row r="23" spans="1:24" x14ac:dyDescent="0.25">
      <c r="A23" s="37">
        <v>98</v>
      </c>
      <c r="B23" s="37">
        <v>2</v>
      </c>
      <c r="C23" s="38">
        <v>0.68430773210899998</v>
      </c>
      <c r="D23" s="37">
        <v>613</v>
      </c>
      <c r="E23" s="37">
        <v>98</v>
      </c>
      <c r="F23" s="37">
        <v>2</v>
      </c>
      <c r="G23" s="37" t="s">
        <v>115</v>
      </c>
      <c r="H23" s="38">
        <v>9.8516410010000008</v>
      </c>
      <c r="I23" s="38">
        <v>0.93500000000000005</v>
      </c>
      <c r="J23" s="38">
        <f t="shared" si="0"/>
        <v>6.7415541109463488</v>
      </c>
      <c r="K23" s="38">
        <f t="shared" si="1"/>
        <v>0.63982772952191502</v>
      </c>
      <c r="L23" s="38">
        <v>1.0089999999999999</v>
      </c>
      <c r="M23" s="38">
        <v>2</v>
      </c>
      <c r="N23" s="38">
        <f t="shared" si="2"/>
        <v>9.9403057700089992</v>
      </c>
      <c r="O23" s="38">
        <f t="shared" si="3"/>
        <v>1.87</v>
      </c>
      <c r="P23" s="38">
        <f t="shared" si="4"/>
        <v>6.802228097944865</v>
      </c>
      <c r="Q23" s="38">
        <f t="shared" si="5"/>
        <v>1.27965545904383</v>
      </c>
      <c r="R23" s="38">
        <v>0.68430773210899998</v>
      </c>
      <c r="S23" s="38">
        <v>8.1999999999999993</v>
      </c>
      <c r="T23" s="38">
        <v>0.76900000000000002</v>
      </c>
      <c r="U23" s="38">
        <f t="shared" si="6"/>
        <v>5.6113234032937997</v>
      </c>
      <c r="V23" s="38">
        <f t="shared" si="7"/>
        <v>0.52623264599182096</v>
      </c>
      <c r="W23" s="38">
        <f t="shared" si="8"/>
        <v>0.83234864112158069</v>
      </c>
      <c r="X23" s="38">
        <f t="shared" si="9"/>
        <v>0.82245989304812828</v>
      </c>
    </row>
    <row r="24" spans="1:24" x14ac:dyDescent="0.25">
      <c r="A24" s="37">
        <v>98</v>
      </c>
      <c r="B24" s="37">
        <v>4</v>
      </c>
      <c r="C24" s="38">
        <v>8.5576176852899994</v>
      </c>
      <c r="D24" s="37">
        <v>614</v>
      </c>
      <c r="E24" s="37">
        <v>98</v>
      </c>
      <c r="F24" s="37">
        <v>4</v>
      </c>
      <c r="G24" s="37" t="s">
        <v>117</v>
      </c>
      <c r="H24" s="38">
        <v>14.81455255</v>
      </c>
      <c r="I24" s="38">
        <v>1.917</v>
      </c>
      <c r="J24" s="38">
        <f t="shared" si="0"/>
        <v>126.77727690153806</v>
      </c>
      <c r="K24" s="38">
        <f t="shared" si="1"/>
        <v>16.404953102700929</v>
      </c>
      <c r="L24" s="38">
        <v>1.0069999999999999</v>
      </c>
      <c r="M24" s="38">
        <v>2</v>
      </c>
      <c r="N24" s="38">
        <f t="shared" si="2"/>
        <v>14.918254417849999</v>
      </c>
      <c r="O24" s="38">
        <f t="shared" si="3"/>
        <v>3.8340000000000001</v>
      </c>
      <c r="P24" s="38">
        <f t="shared" si="4"/>
        <v>127.66471783984882</v>
      </c>
      <c r="Q24" s="38">
        <f t="shared" si="5"/>
        <v>32.809906205401859</v>
      </c>
      <c r="R24" s="38">
        <v>8.5576176852899994</v>
      </c>
      <c r="S24" s="38">
        <v>12.189</v>
      </c>
      <c r="T24" s="38">
        <v>1.5620000000000001</v>
      </c>
      <c r="U24" s="38">
        <f t="shared" si="6"/>
        <v>104.30880196599981</v>
      </c>
      <c r="V24" s="38">
        <f t="shared" si="7"/>
        <v>13.36699882442298</v>
      </c>
      <c r="W24" s="38">
        <f t="shared" si="8"/>
        <v>0.82277206543102788</v>
      </c>
      <c r="X24" s="38">
        <f t="shared" si="9"/>
        <v>0.81481481481481488</v>
      </c>
    </row>
    <row r="25" spans="1:24" x14ac:dyDescent="0.25">
      <c r="A25" s="37">
        <v>98</v>
      </c>
      <c r="B25" s="37">
        <v>7</v>
      </c>
      <c r="C25" s="38">
        <v>136.12456483400001</v>
      </c>
      <c r="D25" s="37">
        <v>615</v>
      </c>
      <c r="E25" s="37">
        <v>98</v>
      </c>
      <c r="F25" s="37">
        <v>7</v>
      </c>
      <c r="G25" s="37" t="s">
        <v>137</v>
      </c>
      <c r="H25" s="38">
        <v>8.2347231409999999</v>
      </c>
      <c r="I25" s="38">
        <v>0.77</v>
      </c>
      <c r="J25" s="38">
        <f t="shared" si="0"/>
        <v>1120.9481040970948</v>
      </c>
      <c r="K25" s="38">
        <f t="shared" si="1"/>
        <v>104.81591492218001</v>
      </c>
      <c r="L25" s="38">
        <v>1.012</v>
      </c>
      <c r="M25" s="38">
        <v>2</v>
      </c>
      <c r="N25" s="38">
        <f t="shared" si="2"/>
        <v>8.3335398186919996</v>
      </c>
      <c r="O25" s="38">
        <f t="shared" si="3"/>
        <v>1.54</v>
      </c>
      <c r="P25" s="38">
        <f t="shared" si="4"/>
        <v>1134.3994813462598</v>
      </c>
      <c r="Q25" s="38">
        <f t="shared" si="5"/>
        <v>209.63182984436003</v>
      </c>
      <c r="R25" s="38">
        <v>136.12456483400001</v>
      </c>
      <c r="S25" s="38">
        <v>6.9580000000000002</v>
      </c>
      <c r="T25" s="38">
        <v>0.64300000000000002</v>
      </c>
      <c r="U25" s="38">
        <f t="shared" si="6"/>
        <v>947.15472211497206</v>
      </c>
      <c r="V25" s="38">
        <f t="shared" si="7"/>
        <v>87.528095188262014</v>
      </c>
      <c r="W25" s="38">
        <f t="shared" si="8"/>
        <v>0.8449585834108615</v>
      </c>
      <c r="X25" s="38">
        <f t="shared" si="9"/>
        <v>0.83506493506493507</v>
      </c>
    </row>
    <row r="26" spans="1:24" x14ac:dyDescent="0.25">
      <c r="A26" s="37">
        <v>98</v>
      </c>
      <c r="B26" s="37">
        <v>8</v>
      </c>
      <c r="C26" s="38">
        <v>18.898135609000001</v>
      </c>
      <c r="D26" s="37">
        <v>616</v>
      </c>
      <c r="E26" s="37">
        <v>98</v>
      </c>
      <c r="F26" s="37">
        <v>8</v>
      </c>
      <c r="G26" s="37" t="s">
        <v>136</v>
      </c>
      <c r="H26" s="38">
        <v>10.20927228</v>
      </c>
      <c r="I26" s="38">
        <v>0.99299999999999999</v>
      </c>
      <c r="J26" s="38">
        <f t="shared" si="0"/>
        <v>192.93621201664465</v>
      </c>
      <c r="K26" s="38">
        <f t="shared" si="1"/>
        <v>18.765848659736999</v>
      </c>
      <c r="L26" s="38">
        <v>1.012</v>
      </c>
      <c r="M26" s="38">
        <v>2</v>
      </c>
      <c r="N26" s="38">
        <f t="shared" si="2"/>
        <v>10.331783547360001</v>
      </c>
      <c r="O26" s="38">
        <f t="shared" si="3"/>
        <v>1.986</v>
      </c>
      <c r="P26" s="38">
        <f t="shared" si="4"/>
        <v>195.25144656084436</v>
      </c>
      <c r="Q26" s="38">
        <f t="shared" si="5"/>
        <v>37.531697319473999</v>
      </c>
      <c r="R26" s="38">
        <v>18.898135609000001</v>
      </c>
      <c r="S26" s="38">
        <v>8.6509999999999998</v>
      </c>
      <c r="T26" s="38">
        <v>0.83099999999999996</v>
      </c>
      <c r="U26" s="38">
        <f t="shared" si="6"/>
        <v>163.48777115345899</v>
      </c>
      <c r="V26" s="38">
        <f t="shared" si="7"/>
        <v>15.704350691079</v>
      </c>
      <c r="W26" s="38">
        <f t="shared" si="8"/>
        <v>0.84736695846062771</v>
      </c>
      <c r="X26" s="38">
        <f t="shared" si="9"/>
        <v>0.8368580060422961</v>
      </c>
    </row>
    <row r="27" spans="1:24" x14ac:dyDescent="0.25">
      <c r="A27" s="37">
        <v>98</v>
      </c>
      <c r="B27" s="37">
        <v>10</v>
      </c>
      <c r="C27" s="38">
        <v>43.213462725200003</v>
      </c>
      <c r="D27" s="37">
        <v>617</v>
      </c>
      <c r="E27" s="37">
        <v>98</v>
      </c>
      <c r="F27" s="37">
        <v>10</v>
      </c>
      <c r="G27" s="37" t="s">
        <v>118</v>
      </c>
      <c r="H27" s="38">
        <v>3.1393900029999999</v>
      </c>
      <c r="I27" s="38">
        <v>0.25800000000000001</v>
      </c>
      <c r="J27" s="38">
        <f t="shared" si="0"/>
        <v>135.66391287450602</v>
      </c>
      <c r="K27" s="38">
        <f t="shared" si="1"/>
        <v>11.149073383101602</v>
      </c>
      <c r="L27" s="38">
        <v>1.012</v>
      </c>
      <c r="M27" s="38">
        <v>2</v>
      </c>
      <c r="N27" s="38">
        <f t="shared" si="2"/>
        <v>3.177062683036</v>
      </c>
      <c r="O27" s="38">
        <f t="shared" si="3"/>
        <v>0.51600000000000001</v>
      </c>
      <c r="P27" s="38">
        <f t="shared" si="4"/>
        <v>137.2918798290001</v>
      </c>
      <c r="Q27" s="38">
        <f t="shared" si="5"/>
        <v>22.298146766203203</v>
      </c>
      <c r="R27" s="38">
        <v>43.213462725200003</v>
      </c>
      <c r="S27" s="38">
        <v>2.6579999999999999</v>
      </c>
      <c r="T27" s="38">
        <v>0.216</v>
      </c>
      <c r="U27" s="38">
        <f t="shared" si="6"/>
        <v>114.8613839235816</v>
      </c>
      <c r="V27" s="38">
        <f t="shared" si="7"/>
        <v>9.3341079486432008</v>
      </c>
      <c r="W27" s="38">
        <f t="shared" si="8"/>
        <v>0.84666129326398309</v>
      </c>
      <c r="X27" s="38">
        <f t="shared" si="9"/>
        <v>0.83720930232558133</v>
      </c>
    </row>
    <row r="28" spans="1:24" x14ac:dyDescent="0.25">
      <c r="A28" s="37">
        <v>98</v>
      </c>
      <c r="B28" s="37">
        <v>11</v>
      </c>
      <c r="C28" s="38">
        <v>306.82488344900003</v>
      </c>
      <c r="D28" s="37">
        <v>618</v>
      </c>
      <c r="E28" s="37">
        <v>98</v>
      </c>
      <c r="F28" s="37">
        <v>11</v>
      </c>
      <c r="G28" s="37" t="s">
        <v>119</v>
      </c>
      <c r="H28" s="38">
        <v>1.9359783020000001</v>
      </c>
      <c r="I28" s="38">
        <v>0.155</v>
      </c>
      <c r="J28" s="38">
        <f t="shared" si="0"/>
        <v>594.00631687094301</v>
      </c>
      <c r="K28" s="38">
        <f t="shared" si="1"/>
        <v>47.557856934595002</v>
      </c>
      <c r="L28" s="38">
        <v>1.012</v>
      </c>
      <c r="M28" s="38">
        <v>2</v>
      </c>
      <c r="N28" s="38">
        <f t="shared" si="2"/>
        <v>1.9592100416240001</v>
      </c>
      <c r="O28" s="38">
        <f t="shared" si="3"/>
        <v>0.31</v>
      </c>
      <c r="P28" s="38">
        <f t="shared" si="4"/>
        <v>601.13439267339436</v>
      </c>
      <c r="Q28" s="38">
        <f t="shared" si="5"/>
        <v>95.115713869190003</v>
      </c>
      <c r="R28" s="38">
        <v>306.82488344900003</v>
      </c>
      <c r="S28" s="38">
        <v>1.647</v>
      </c>
      <c r="T28" s="38">
        <v>0.13</v>
      </c>
      <c r="U28" s="38">
        <f t="shared" si="6"/>
        <v>505.34058304050308</v>
      </c>
      <c r="V28" s="38">
        <f t="shared" si="7"/>
        <v>39.887234848370007</v>
      </c>
      <c r="W28" s="38">
        <f t="shared" si="8"/>
        <v>0.850732675205365</v>
      </c>
      <c r="X28" s="38">
        <f t="shared" si="9"/>
        <v>0.83870967741935498</v>
      </c>
    </row>
    <row r="29" spans="1:24" x14ac:dyDescent="0.25">
      <c r="A29" s="37">
        <v>98</v>
      </c>
      <c r="B29" s="37">
        <v>12</v>
      </c>
      <c r="C29" s="38">
        <v>1.8003152288299999</v>
      </c>
      <c r="D29" s="37">
        <v>619</v>
      </c>
      <c r="E29" s="37">
        <v>98</v>
      </c>
      <c r="F29" s="37">
        <v>12</v>
      </c>
      <c r="G29" s="37" t="s">
        <v>120</v>
      </c>
      <c r="H29" s="38">
        <v>0.59177665800000001</v>
      </c>
      <c r="I29" s="38">
        <v>4.1000000000000002E-2</v>
      </c>
      <c r="J29" s="38">
        <f t="shared" si="0"/>
        <v>1.0653845294635227</v>
      </c>
      <c r="K29" s="38">
        <f t="shared" si="1"/>
        <v>7.3812924382030007E-2</v>
      </c>
      <c r="L29" s="38">
        <v>1.016</v>
      </c>
      <c r="M29" s="38">
        <v>2</v>
      </c>
      <c r="N29" s="38">
        <f t="shared" si="2"/>
        <v>0.60124508452800007</v>
      </c>
      <c r="O29" s="38">
        <f t="shared" si="3"/>
        <v>8.2000000000000003E-2</v>
      </c>
      <c r="P29" s="38">
        <f t="shared" si="4"/>
        <v>1.0824306819349392</v>
      </c>
      <c r="Q29" s="38">
        <f t="shared" si="5"/>
        <v>0.14762584876406001</v>
      </c>
      <c r="R29" s="38">
        <v>1.8003152288299999</v>
      </c>
      <c r="S29" s="38">
        <v>0.50800000000000001</v>
      </c>
      <c r="T29" s="38">
        <v>3.5000000000000003E-2</v>
      </c>
      <c r="U29" s="38">
        <f t="shared" si="6"/>
        <v>0.91456013624564003</v>
      </c>
      <c r="V29" s="38">
        <f t="shared" si="7"/>
        <v>6.3011033009050005E-2</v>
      </c>
      <c r="W29" s="38">
        <f t="shared" si="8"/>
        <v>0.85843196606784722</v>
      </c>
      <c r="X29" s="38">
        <f t="shared" si="9"/>
        <v>0.85365853658536583</v>
      </c>
    </row>
    <row r="30" spans="1:24" x14ac:dyDescent="0.25">
      <c r="A30" s="37">
        <v>98</v>
      </c>
      <c r="B30" s="37">
        <v>13</v>
      </c>
      <c r="C30" s="38">
        <v>940.61279263300003</v>
      </c>
      <c r="D30" s="37">
        <v>620</v>
      </c>
      <c r="E30" s="37">
        <v>98</v>
      </c>
      <c r="F30" s="37">
        <v>13</v>
      </c>
      <c r="G30" s="37" t="s">
        <v>121</v>
      </c>
      <c r="H30" s="38">
        <v>2.252586027</v>
      </c>
      <c r="I30" s="38">
        <v>0.17599999999999999</v>
      </c>
      <c r="J30" s="38">
        <f t="shared" si="0"/>
        <v>2118.8112335025444</v>
      </c>
      <c r="K30" s="38">
        <f t="shared" si="1"/>
        <v>165.547851503408</v>
      </c>
      <c r="L30" s="38">
        <v>1.0169999999999999</v>
      </c>
      <c r="M30" s="38">
        <v>2</v>
      </c>
      <c r="N30" s="38">
        <f t="shared" si="2"/>
        <v>2.290879989459</v>
      </c>
      <c r="O30" s="38">
        <f t="shared" si="3"/>
        <v>0.35199999999999998</v>
      </c>
      <c r="P30" s="38">
        <f t="shared" si="4"/>
        <v>2154.8310244720874</v>
      </c>
      <c r="Q30" s="38">
        <f t="shared" si="5"/>
        <v>331.095703006816</v>
      </c>
      <c r="R30" s="38">
        <v>940.61279263300003</v>
      </c>
      <c r="S30" s="38">
        <v>1.946</v>
      </c>
      <c r="T30" s="38">
        <v>0.15</v>
      </c>
      <c r="U30" s="38">
        <f t="shared" si="6"/>
        <v>1830.4324944638181</v>
      </c>
      <c r="V30" s="38">
        <f t="shared" si="7"/>
        <v>141.09191889495</v>
      </c>
      <c r="W30" s="38">
        <f t="shared" si="8"/>
        <v>0.86389597408259167</v>
      </c>
      <c r="X30" s="38">
        <f t="shared" si="9"/>
        <v>0.85227272727272729</v>
      </c>
    </row>
    <row r="31" spans="1:24" x14ac:dyDescent="0.25">
      <c r="A31" s="37">
        <v>36</v>
      </c>
      <c r="B31" s="37">
        <v>1</v>
      </c>
      <c r="C31" s="38">
        <v>200.475857746</v>
      </c>
      <c r="D31" s="37">
        <v>226</v>
      </c>
      <c r="E31" s="37">
        <v>36</v>
      </c>
      <c r="F31" s="37">
        <v>1</v>
      </c>
      <c r="G31" s="37" t="s">
        <v>114</v>
      </c>
      <c r="H31" s="38">
        <v>4.6703798059999997</v>
      </c>
      <c r="I31" s="38">
        <v>0.433</v>
      </c>
      <c r="J31" s="38">
        <f t="shared" si="0"/>
        <v>936.29839760744699</v>
      </c>
      <c r="K31" s="38">
        <f t="shared" si="1"/>
        <v>86.806046404018005</v>
      </c>
      <c r="L31" s="38">
        <v>0.66500000000000004</v>
      </c>
      <c r="M31" s="38">
        <v>0.61699999999999999</v>
      </c>
      <c r="N31" s="38">
        <f t="shared" si="2"/>
        <v>3.1058025709899999</v>
      </c>
      <c r="O31" s="38">
        <f t="shared" si="3"/>
        <v>0.26716099999999998</v>
      </c>
      <c r="P31" s="38">
        <f t="shared" si="4"/>
        <v>622.63843440895232</v>
      </c>
      <c r="Q31" s="38">
        <f t="shared" si="5"/>
        <v>53.559330631279103</v>
      </c>
      <c r="R31" s="38">
        <v>200.475857746</v>
      </c>
      <c r="S31" s="38">
        <v>3.1040000000000001</v>
      </c>
      <c r="T31" s="38">
        <v>0.26700000000000002</v>
      </c>
      <c r="U31" s="38">
        <f t="shared" si="6"/>
        <v>622.27706244358399</v>
      </c>
      <c r="V31" s="38">
        <f t="shared" si="7"/>
        <v>53.527054018182007</v>
      </c>
      <c r="W31" s="38">
        <f t="shared" si="8"/>
        <v>0.66461404188419881</v>
      </c>
      <c r="X31" s="38">
        <f t="shared" si="9"/>
        <v>0.61662817551963056</v>
      </c>
    </row>
    <row r="32" spans="1:24" x14ac:dyDescent="0.25">
      <c r="A32" s="37">
        <v>36</v>
      </c>
      <c r="B32" s="37">
        <v>2</v>
      </c>
      <c r="C32" s="38">
        <v>31.819645228199999</v>
      </c>
      <c r="D32" s="37">
        <v>227</v>
      </c>
      <c r="E32" s="37">
        <v>36</v>
      </c>
      <c r="F32" s="37">
        <v>2</v>
      </c>
      <c r="G32" s="37" t="s">
        <v>115</v>
      </c>
      <c r="H32" s="38">
        <v>8.7764514729999998</v>
      </c>
      <c r="I32" s="38">
        <v>0.83699999999999997</v>
      </c>
      <c r="J32" s="38">
        <f t="shared" si="0"/>
        <v>279.26357223337328</v>
      </c>
      <c r="K32" s="38">
        <f t="shared" si="1"/>
        <v>26.633043056003398</v>
      </c>
      <c r="L32" s="38">
        <v>0.66300000000000003</v>
      </c>
      <c r="M32" s="38">
        <v>0.61499999999999999</v>
      </c>
      <c r="N32" s="38">
        <f t="shared" si="2"/>
        <v>5.8187873265989998</v>
      </c>
      <c r="O32" s="38">
        <f t="shared" si="3"/>
        <v>0.51475499999999996</v>
      </c>
      <c r="P32" s="38">
        <f t="shared" si="4"/>
        <v>185.15174839072648</v>
      </c>
      <c r="Q32" s="38">
        <f t="shared" si="5"/>
        <v>16.37932147944209</v>
      </c>
      <c r="R32" s="38">
        <v>31.819645228199999</v>
      </c>
      <c r="S32" s="38">
        <v>5.8220000000000001</v>
      </c>
      <c r="T32" s="38">
        <v>0.51500000000000001</v>
      </c>
      <c r="U32" s="38">
        <f t="shared" si="6"/>
        <v>185.25397451858041</v>
      </c>
      <c r="V32" s="38">
        <f t="shared" si="7"/>
        <v>16.387117292523001</v>
      </c>
      <c r="W32" s="38">
        <f t="shared" si="8"/>
        <v>0.6633660560775485</v>
      </c>
      <c r="X32" s="38">
        <f t="shared" si="9"/>
        <v>0.61529271206690572</v>
      </c>
    </row>
    <row r="33" spans="1:24" x14ac:dyDescent="0.25">
      <c r="A33" s="37">
        <v>36</v>
      </c>
      <c r="B33" s="37">
        <v>3</v>
      </c>
      <c r="C33" s="38">
        <v>5.8827400585099996</v>
      </c>
      <c r="D33" s="37">
        <v>228</v>
      </c>
      <c r="E33" s="37">
        <v>36</v>
      </c>
      <c r="F33" s="37">
        <v>3</v>
      </c>
      <c r="G33" s="37" t="s">
        <v>116</v>
      </c>
      <c r="H33" s="38">
        <v>18.47949895</v>
      </c>
      <c r="I33" s="38">
        <v>2.1629999999999998</v>
      </c>
      <c r="J33" s="38">
        <f t="shared" si="0"/>
        <v>108.71008873435848</v>
      </c>
      <c r="K33" s="38">
        <f t="shared" si="1"/>
        <v>12.724366746557129</v>
      </c>
      <c r="L33" s="38">
        <v>0.66300000000000003</v>
      </c>
      <c r="M33" s="38">
        <v>0.61699999999999999</v>
      </c>
      <c r="N33" s="38">
        <f t="shared" si="2"/>
        <v>12.251907803850001</v>
      </c>
      <c r="O33" s="38">
        <f t="shared" si="3"/>
        <v>1.334571</v>
      </c>
      <c r="P33" s="38">
        <f t="shared" si="4"/>
        <v>72.074788830879669</v>
      </c>
      <c r="Q33" s="38">
        <f t="shared" si="5"/>
        <v>7.8509342826257482</v>
      </c>
      <c r="R33" s="38">
        <v>5.8827400585099996</v>
      </c>
      <c r="S33" s="38">
        <v>12.247</v>
      </c>
      <c r="T33" s="38">
        <v>1.335</v>
      </c>
      <c r="U33" s="38">
        <f t="shared" si="6"/>
        <v>72.04591749657196</v>
      </c>
      <c r="V33" s="38">
        <f t="shared" si="7"/>
        <v>7.8534579781108489</v>
      </c>
      <c r="W33" s="38">
        <f t="shared" si="8"/>
        <v>0.66273441899787</v>
      </c>
      <c r="X33" s="38">
        <f t="shared" si="9"/>
        <v>0.61719833564493753</v>
      </c>
    </row>
    <row r="34" spans="1:24" x14ac:dyDescent="0.25">
      <c r="A34" s="37">
        <v>36</v>
      </c>
      <c r="B34" s="37">
        <v>4</v>
      </c>
      <c r="C34" s="38">
        <v>6.45040256443</v>
      </c>
      <c r="D34" s="37">
        <v>229</v>
      </c>
      <c r="E34" s="37">
        <v>36</v>
      </c>
      <c r="F34" s="37">
        <v>4</v>
      </c>
      <c r="G34" s="37" t="s">
        <v>117</v>
      </c>
      <c r="H34" s="38">
        <v>13.1656893</v>
      </c>
      <c r="I34" s="38">
        <v>1.698</v>
      </c>
      <c r="J34" s="38">
        <f t="shared" si="0"/>
        <v>84.923996023208616</v>
      </c>
      <c r="K34" s="38">
        <f t="shared" si="1"/>
        <v>10.95278355440214</v>
      </c>
      <c r="L34" s="38">
        <v>0.65800000000000003</v>
      </c>
      <c r="M34" s="38">
        <v>0.61</v>
      </c>
      <c r="N34" s="38">
        <f t="shared" si="2"/>
        <v>8.6630235594000009</v>
      </c>
      <c r="O34" s="38">
        <f t="shared" si="3"/>
        <v>1.0357799999999999</v>
      </c>
      <c r="P34" s="38">
        <f t="shared" si="4"/>
        <v>55.879989383271273</v>
      </c>
      <c r="Q34" s="38">
        <f t="shared" si="5"/>
        <v>6.6811979681853053</v>
      </c>
      <c r="R34" s="38">
        <v>6.45040256443</v>
      </c>
      <c r="S34" s="38">
        <v>8.6639999999999997</v>
      </c>
      <c r="T34" s="38">
        <v>1.036</v>
      </c>
      <c r="U34" s="38">
        <f t="shared" si="6"/>
        <v>55.886287818221518</v>
      </c>
      <c r="V34" s="38">
        <f t="shared" si="7"/>
        <v>6.6826170567494803</v>
      </c>
      <c r="W34" s="38">
        <f t="shared" si="8"/>
        <v>0.65807416555090659</v>
      </c>
      <c r="X34" s="38">
        <f t="shared" si="9"/>
        <v>0.61012956419316844</v>
      </c>
    </row>
    <row r="35" spans="1:24" x14ac:dyDescent="0.25">
      <c r="A35" s="37">
        <v>36</v>
      </c>
      <c r="B35" s="37">
        <v>5</v>
      </c>
      <c r="C35" s="38">
        <v>5.6935841476500002</v>
      </c>
      <c r="D35" s="37">
        <v>230</v>
      </c>
      <c r="E35" s="37">
        <v>36</v>
      </c>
      <c r="F35" s="37">
        <v>5</v>
      </c>
      <c r="G35" s="37" t="s">
        <v>139</v>
      </c>
      <c r="H35" s="38">
        <v>4.594889459</v>
      </c>
      <c r="I35" s="38">
        <v>0.432</v>
      </c>
      <c r="J35" s="38">
        <f t="shared" si="0"/>
        <v>26.161389783966484</v>
      </c>
      <c r="K35" s="38">
        <f t="shared" si="1"/>
        <v>2.4596283517847999</v>
      </c>
      <c r="L35" s="38">
        <v>0.66300000000000003</v>
      </c>
      <c r="M35" s="38">
        <v>0.61699999999999999</v>
      </c>
      <c r="N35" s="38">
        <f t="shared" si="2"/>
        <v>3.0464117113169999</v>
      </c>
      <c r="O35" s="38">
        <f t="shared" si="3"/>
        <v>0.266544</v>
      </c>
      <c r="P35" s="38">
        <f t="shared" si="4"/>
        <v>17.34500142676978</v>
      </c>
      <c r="Q35" s="38">
        <f t="shared" si="5"/>
        <v>1.5175906930512217</v>
      </c>
      <c r="R35" s="38">
        <v>5.6935841476500002</v>
      </c>
      <c r="S35" s="38">
        <v>3.0489999999999999</v>
      </c>
      <c r="T35" s="38">
        <v>0.26600000000000001</v>
      </c>
      <c r="U35" s="38">
        <f t="shared" si="6"/>
        <v>17.35973806618485</v>
      </c>
      <c r="V35" s="38">
        <f t="shared" si="7"/>
        <v>1.5144933832749001</v>
      </c>
      <c r="W35" s="38">
        <f t="shared" si="8"/>
        <v>0.66356329726886687</v>
      </c>
      <c r="X35" s="38">
        <f t="shared" si="9"/>
        <v>0.61574074074074081</v>
      </c>
    </row>
    <row r="36" spans="1:24" x14ac:dyDescent="0.25">
      <c r="A36" s="37">
        <v>36</v>
      </c>
      <c r="B36" s="37">
        <v>6</v>
      </c>
      <c r="C36" s="38">
        <v>0.57259862506500003</v>
      </c>
      <c r="D36" s="37">
        <v>231</v>
      </c>
      <c r="E36" s="37">
        <v>36</v>
      </c>
      <c r="F36" s="37">
        <v>6</v>
      </c>
      <c r="G36" s="37" t="s">
        <v>135</v>
      </c>
      <c r="H36" s="38">
        <v>4.2791687490000001</v>
      </c>
      <c r="I36" s="38">
        <v>0.38200000000000001</v>
      </c>
      <c r="J36" s="38">
        <f t="shared" si="0"/>
        <v>2.4502461420985164</v>
      </c>
      <c r="K36" s="38">
        <f t="shared" si="1"/>
        <v>0.21873267477483002</v>
      </c>
      <c r="L36" s="38">
        <v>0.66700000000000004</v>
      </c>
      <c r="M36" s="38">
        <v>0.621</v>
      </c>
      <c r="N36" s="38">
        <f t="shared" si="2"/>
        <v>2.8542055555830004</v>
      </c>
      <c r="O36" s="38">
        <f t="shared" si="3"/>
        <v>0.23722200000000002</v>
      </c>
      <c r="P36" s="38">
        <f t="shared" si="4"/>
        <v>1.6343141767797105</v>
      </c>
      <c r="Q36" s="38">
        <f t="shared" si="5"/>
        <v>0.13583299103516944</v>
      </c>
      <c r="R36" s="38">
        <v>0.57259862506500003</v>
      </c>
      <c r="S36" s="38">
        <v>2.8530000000000002</v>
      </c>
      <c r="T36" s="38">
        <v>0.23699999999999999</v>
      </c>
      <c r="U36" s="38">
        <f t="shared" si="6"/>
        <v>1.6336238773104452</v>
      </c>
      <c r="V36" s="38">
        <f t="shared" si="7"/>
        <v>0.135705874140405</v>
      </c>
      <c r="W36" s="38">
        <f t="shared" si="8"/>
        <v>0.66671827341857415</v>
      </c>
      <c r="X36" s="38">
        <f t="shared" si="9"/>
        <v>0.62041884816753923</v>
      </c>
    </row>
    <row r="37" spans="1:24" x14ac:dyDescent="0.25">
      <c r="A37" s="37">
        <v>36</v>
      </c>
      <c r="B37" s="37">
        <v>7</v>
      </c>
      <c r="C37" s="38">
        <v>32.176609722099997</v>
      </c>
      <c r="D37" s="37">
        <v>232</v>
      </c>
      <c r="E37" s="37">
        <v>36</v>
      </c>
      <c r="F37" s="37">
        <v>7</v>
      </c>
      <c r="G37" s="37" t="s">
        <v>137</v>
      </c>
      <c r="H37" s="38">
        <v>7.2648613229999999</v>
      </c>
      <c r="I37" s="38">
        <v>0.67700000000000005</v>
      </c>
      <c r="J37" s="38">
        <f t="shared" si="0"/>
        <v>233.75860747535003</v>
      </c>
      <c r="K37" s="38">
        <f t="shared" si="1"/>
        <v>21.783564781861699</v>
      </c>
      <c r="L37" s="38">
        <v>0.67100000000000004</v>
      </c>
      <c r="M37" s="38">
        <v>0.628</v>
      </c>
      <c r="N37" s="38">
        <f t="shared" si="2"/>
        <v>4.8747219477330006</v>
      </c>
      <c r="O37" s="38">
        <f t="shared" si="3"/>
        <v>0.42515600000000003</v>
      </c>
      <c r="P37" s="38">
        <f t="shared" si="4"/>
        <v>156.85202561595989</v>
      </c>
      <c r="Q37" s="38">
        <f t="shared" si="5"/>
        <v>13.680078683009148</v>
      </c>
      <c r="R37" s="38">
        <v>32.176609722099997</v>
      </c>
      <c r="S37" s="38">
        <v>4.8739999999999997</v>
      </c>
      <c r="T37" s="38">
        <v>0.42499999999999999</v>
      </c>
      <c r="U37" s="38">
        <f t="shared" si="6"/>
        <v>156.82879578551538</v>
      </c>
      <c r="V37" s="38">
        <f t="shared" si="7"/>
        <v>13.675059131892498</v>
      </c>
      <c r="W37" s="38">
        <f t="shared" si="8"/>
        <v>0.67090062470556533</v>
      </c>
      <c r="X37" s="38">
        <f t="shared" si="9"/>
        <v>0.62776957163958635</v>
      </c>
    </row>
    <row r="38" spans="1:24" x14ac:dyDescent="0.25">
      <c r="A38" s="37">
        <v>36</v>
      </c>
      <c r="B38" s="37">
        <v>8</v>
      </c>
      <c r="C38" s="38">
        <v>341.99438480999999</v>
      </c>
      <c r="D38" s="37">
        <v>233</v>
      </c>
      <c r="E38" s="37">
        <v>36</v>
      </c>
      <c r="F38" s="37">
        <v>8</v>
      </c>
      <c r="G38" s="37" t="s">
        <v>136</v>
      </c>
      <c r="H38" s="38">
        <v>8.711959233</v>
      </c>
      <c r="I38" s="38">
        <v>0.84399999999999997</v>
      </c>
      <c r="J38" s="38">
        <f t="shared" si="0"/>
        <v>2979.4411383796341</v>
      </c>
      <c r="K38" s="38">
        <f t="shared" si="1"/>
        <v>288.64326077964</v>
      </c>
      <c r="L38" s="38">
        <v>0.67700000000000005</v>
      </c>
      <c r="M38" s="38">
        <v>0.63500000000000001</v>
      </c>
      <c r="N38" s="38">
        <f t="shared" si="2"/>
        <v>5.8979964007410004</v>
      </c>
      <c r="O38" s="38">
        <f t="shared" si="3"/>
        <v>0.53593999999999997</v>
      </c>
      <c r="P38" s="38">
        <f t="shared" si="4"/>
        <v>2017.0816506830126</v>
      </c>
      <c r="Q38" s="38">
        <f t="shared" si="5"/>
        <v>183.28847059507137</v>
      </c>
      <c r="R38" s="38">
        <v>341.99438480999999</v>
      </c>
      <c r="S38" s="38">
        <v>5.9</v>
      </c>
      <c r="T38" s="38">
        <v>0.53600000000000003</v>
      </c>
      <c r="U38" s="38">
        <f t="shared" si="6"/>
        <v>2017.766870379</v>
      </c>
      <c r="V38" s="38">
        <f t="shared" si="7"/>
        <v>183.30899025816001</v>
      </c>
      <c r="W38" s="38">
        <f t="shared" si="8"/>
        <v>0.67722998262565459</v>
      </c>
      <c r="X38" s="38">
        <f t="shared" si="9"/>
        <v>0.63507109004739337</v>
      </c>
    </row>
    <row r="39" spans="1:24" x14ac:dyDescent="0.25">
      <c r="A39" s="37">
        <v>36</v>
      </c>
      <c r="B39" s="37">
        <v>10</v>
      </c>
      <c r="C39" s="38">
        <v>43.228963000299998</v>
      </c>
      <c r="D39" s="37">
        <v>234</v>
      </c>
      <c r="E39" s="37">
        <v>36</v>
      </c>
      <c r="F39" s="37">
        <v>10</v>
      </c>
      <c r="G39" s="37" t="s">
        <v>118</v>
      </c>
      <c r="H39" s="38">
        <v>2.7614137529999998</v>
      </c>
      <c r="I39" s="38">
        <v>0.22800000000000001</v>
      </c>
      <c r="J39" s="38">
        <f t="shared" si="0"/>
        <v>119.37305295695656</v>
      </c>
      <c r="K39" s="38">
        <f t="shared" si="1"/>
        <v>9.8562035640683998</v>
      </c>
      <c r="L39" s="38">
        <v>0.67400000000000004</v>
      </c>
      <c r="M39" s="38">
        <v>0.63</v>
      </c>
      <c r="N39" s="38">
        <f t="shared" si="2"/>
        <v>1.8611928695219999</v>
      </c>
      <c r="O39" s="38">
        <f t="shared" si="3"/>
        <v>0.14364000000000002</v>
      </c>
      <c r="P39" s="38">
        <f t="shared" si="4"/>
        <v>80.457437692988719</v>
      </c>
      <c r="Q39" s="38">
        <f t="shared" si="5"/>
        <v>6.2094082453630923</v>
      </c>
      <c r="R39" s="38">
        <v>43.228963000299998</v>
      </c>
      <c r="S39" s="38">
        <v>1.86</v>
      </c>
      <c r="T39" s="38">
        <v>0.14299999999999999</v>
      </c>
      <c r="U39" s="38">
        <f t="shared" si="6"/>
        <v>80.405871180557995</v>
      </c>
      <c r="V39" s="38">
        <f t="shared" si="7"/>
        <v>6.1817417090428997</v>
      </c>
      <c r="W39" s="38">
        <f t="shared" si="8"/>
        <v>0.67356802216954847</v>
      </c>
      <c r="X39" s="38">
        <f t="shared" si="9"/>
        <v>0.6271929824561403</v>
      </c>
    </row>
    <row r="40" spans="1:24" x14ac:dyDescent="0.25">
      <c r="A40" s="37">
        <v>36</v>
      </c>
      <c r="B40" s="37">
        <v>11</v>
      </c>
      <c r="C40" s="38">
        <v>167.52694809499999</v>
      </c>
      <c r="D40" s="37">
        <v>235</v>
      </c>
      <c r="E40" s="37">
        <v>36</v>
      </c>
      <c r="F40" s="37">
        <v>11</v>
      </c>
      <c r="G40" s="37" t="s">
        <v>119</v>
      </c>
      <c r="H40" s="38">
        <v>1.697347232</v>
      </c>
      <c r="I40" s="38">
        <v>0.13600000000000001</v>
      </c>
      <c r="J40" s="38">
        <f t="shared" si="0"/>
        <v>284.3514016344559</v>
      </c>
      <c r="K40" s="38">
        <f t="shared" si="1"/>
        <v>22.783664940920001</v>
      </c>
      <c r="L40" s="38">
        <v>0.68500000000000005</v>
      </c>
      <c r="M40" s="38">
        <v>0.64200000000000002</v>
      </c>
      <c r="N40" s="38">
        <f t="shared" si="2"/>
        <v>1.16268285392</v>
      </c>
      <c r="O40" s="38">
        <f t="shared" si="3"/>
        <v>8.7312000000000015E-2</v>
      </c>
      <c r="P40" s="38">
        <f t="shared" si="4"/>
        <v>194.7807101196023</v>
      </c>
      <c r="Q40" s="38">
        <f t="shared" si="5"/>
        <v>14.627112892070642</v>
      </c>
      <c r="R40" s="38">
        <v>167.52694809499999</v>
      </c>
      <c r="S40" s="38">
        <v>1.1619999999999999</v>
      </c>
      <c r="T40" s="38">
        <v>8.6999999999999994E-2</v>
      </c>
      <c r="U40" s="38">
        <f t="shared" si="6"/>
        <v>194.66631368638997</v>
      </c>
      <c r="V40" s="38">
        <f t="shared" si="7"/>
        <v>14.574844484264998</v>
      </c>
      <c r="W40" s="38">
        <f t="shared" si="8"/>
        <v>0.68459769344355337</v>
      </c>
      <c r="X40" s="38">
        <f t="shared" si="9"/>
        <v>0.63970588235294112</v>
      </c>
    </row>
    <row r="41" spans="1:24" x14ac:dyDescent="0.25">
      <c r="A41" s="37">
        <v>36</v>
      </c>
      <c r="B41" s="37">
        <v>12</v>
      </c>
      <c r="C41" s="38">
        <v>6.8839081949300001</v>
      </c>
      <c r="D41" s="37">
        <v>236</v>
      </c>
      <c r="E41" s="37">
        <v>36</v>
      </c>
      <c r="F41" s="37">
        <v>12</v>
      </c>
      <c r="G41" s="37" t="s">
        <v>120</v>
      </c>
      <c r="H41" s="38">
        <v>0.52220462999999995</v>
      </c>
      <c r="I41" s="38">
        <v>3.5999999999999997E-2</v>
      </c>
      <c r="J41" s="38">
        <f t="shared" si="0"/>
        <v>3.594808731887388</v>
      </c>
      <c r="K41" s="38">
        <f t="shared" si="1"/>
        <v>0.24782069501748</v>
      </c>
      <c r="L41" s="38">
        <v>0.68300000000000005</v>
      </c>
      <c r="M41" s="38">
        <v>0.63600000000000001</v>
      </c>
      <c r="N41" s="38">
        <f t="shared" si="2"/>
        <v>0.35666576228999997</v>
      </c>
      <c r="O41" s="38">
        <f t="shared" si="3"/>
        <v>2.2896E-2</v>
      </c>
      <c r="P41" s="38">
        <f t="shared" si="4"/>
        <v>2.455254363879086</v>
      </c>
      <c r="Q41" s="38">
        <f t="shared" si="5"/>
        <v>0.15761396203111727</v>
      </c>
      <c r="R41" s="38">
        <v>6.8839081949300001</v>
      </c>
      <c r="S41" s="38">
        <v>0.35699999999999998</v>
      </c>
      <c r="T41" s="38">
        <v>2.3E-2</v>
      </c>
      <c r="U41" s="38">
        <f t="shared" si="6"/>
        <v>2.4575552255900099</v>
      </c>
      <c r="V41" s="38">
        <f t="shared" si="7"/>
        <v>0.15832988848339</v>
      </c>
      <c r="W41" s="38">
        <f t="shared" si="8"/>
        <v>0.68364005121900207</v>
      </c>
      <c r="X41" s="38">
        <f t="shared" si="9"/>
        <v>0.63888888888888884</v>
      </c>
    </row>
    <row r="42" spans="1:24" x14ac:dyDescent="0.25">
      <c r="A42" s="37">
        <v>36</v>
      </c>
      <c r="B42" s="37">
        <v>13</v>
      </c>
      <c r="C42" s="38">
        <v>827.39356725799996</v>
      </c>
      <c r="D42" s="37">
        <v>237</v>
      </c>
      <c r="E42" s="37">
        <v>36</v>
      </c>
      <c r="F42" s="37">
        <v>13</v>
      </c>
      <c r="G42" s="37" t="s">
        <v>121</v>
      </c>
      <c r="H42" s="38">
        <v>2.5089443230000001</v>
      </c>
      <c r="I42" s="38">
        <v>0.19700000000000001</v>
      </c>
      <c r="J42" s="38">
        <f t="shared" si="0"/>
        <v>2075.884393458678</v>
      </c>
      <c r="K42" s="38">
        <f t="shared" si="1"/>
        <v>162.996532749826</v>
      </c>
      <c r="L42" s="38">
        <v>0.69</v>
      </c>
      <c r="M42" s="38">
        <v>0.64600000000000002</v>
      </c>
      <c r="N42" s="38">
        <f t="shared" si="2"/>
        <v>1.7311715828700001</v>
      </c>
      <c r="O42" s="38">
        <f t="shared" si="3"/>
        <v>0.12726200000000001</v>
      </c>
      <c r="P42" s="38">
        <f t="shared" si="4"/>
        <v>1432.3602314864877</v>
      </c>
      <c r="Q42" s="38">
        <f t="shared" si="5"/>
        <v>105.2957601563876</v>
      </c>
      <c r="R42" s="38">
        <v>827.39356725799996</v>
      </c>
      <c r="S42" s="38">
        <v>1.7310000000000001</v>
      </c>
      <c r="T42" s="38">
        <v>0.127</v>
      </c>
      <c r="U42" s="38">
        <f t="shared" si="6"/>
        <v>1432.2182649235981</v>
      </c>
      <c r="V42" s="38">
        <f t="shared" si="7"/>
        <v>105.07898304176599</v>
      </c>
      <c r="W42" s="38">
        <f t="shared" si="8"/>
        <v>0.68993161152743521</v>
      </c>
      <c r="X42" s="38">
        <f t="shared" si="9"/>
        <v>0.64467005076142125</v>
      </c>
    </row>
    <row r="43" spans="1:24" x14ac:dyDescent="0.25">
      <c r="A43" s="37">
        <v>37</v>
      </c>
      <c r="B43" s="37">
        <v>1</v>
      </c>
      <c r="C43" s="38">
        <v>7.4924884117400001</v>
      </c>
      <c r="D43" s="37">
        <v>238</v>
      </c>
      <c r="E43" s="37">
        <v>37</v>
      </c>
      <c r="F43" s="37">
        <v>1</v>
      </c>
      <c r="G43" s="37" t="s">
        <v>114</v>
      </c>
      <c r="H43" s="38">
        <v>5.116203455</v>
      </c>
      <c r="I43" s="38">
        <v>0.46400000000000002</v>
      </c>
      <c r="J43" s="38">
        <f t="shared" si="0"/>
        <v>38.333095098691651</v>
      </c>
      <c r="K43" s="38">
        <f t="shared" si="1"/>
        <v>3.4765146230473603</v>
      </c>
      <c r="L43" s="38">
        <v>0.81200000000000006</v>
      </c>
      <c r="M43" s="38">
        <v>0.78100000000000003</v>
      </c>
      <c r="N43" s="38">
        <f t="shared" si="2"/>
        <v>4.1543572054600002</v>
      </c>
      <c r="O43" s="38">
        <f t="shared" si="3"/>
        <v>0.36238400000000004</v>
      </c>
      <c r="P43" s="38">
        <f t="shared" si="4"/>
        <v>31.126473220137623</v>
      </c>
      <c r="Q43" s="38">
        <f t="shared" si="5"/>
        <v>2.7151579205999883</v>
      </c>
      <c r="R43" s="38">
        <v>7.4924884117400001</v>
      </c>
      <c r="S43" s="38">
        <v>4.1539999999999999</v>
      </c>
      <c r="T43" s="38">
        <v>0.36199999999999999</v>
      </c>
      <c r="U43" s="38">
        <f t="shared" si="6"/>
        <v>31.123796862367961</v>
      </c>
      <c r="V43" s="38">
        <f t="shared" si="7"/>
        <v>2.7122808050498799</v>
      </c>
      <c r="W43" s="38">
        <f t="shared" si="8"/>
        <v>0.81193018153731733</v>
      </c>
      <c r="X43" s="38">
        <f t="shared" si="9"/>
        <v>0.78017241379310331</v>
      </c>
    </row>
    <row r="44" spans="1:24" x14ac:dyDescent="0.25">
      <c r="A44" s="37">
        <v>37</v>
      </c>
      <c r="B44" s="37">
        <v>2</v>
      </c>
      <c r="C44" s="38">
        <v>13.413829231099999</v>
      </c>
      <c r="D44" s="37">
        <v>239</v>
      </c>
      <c r="E44" s="37">
        <v>37</v>
      </c>
      <c r="F44" s="37">
        <v>2</v>
      </c>
      <c r="G44" s="37" t="s">
        <v>115</v>
      </c>
      <c r="H44" s="38">
        <v>9.6056094779999999</v>
      </c>
      <c r="I44" s="38">
        <v>0.89600000000000002</v>
      </c>
      <c r="J44" s="38">
        <f t="shared" si="0"/>
        <v>128.8480051985276</v>
      </c>
      <c r="K44" s="38">
        <f t="shared" si="1"/>
        <v>12.0187909910656</v>
      </c>
      <c r="L44" s="38">
        <v>0.81</v>
      </c>
      <c r="M44" s="38">
        <v>0.77800000000000002</v>
      </c>
      <c r="N44" s="38">
        <f t="shared" si="2"/>
        <v>7.7805436771800007</v>
      </c>
      <c r="O44" s="38">
        <f t="shared" si="3"/>
        <v>0.69708800000000004</v>
      </c>
      <c r="P44" s="38">
        <f t="shared" si="4"/>
        <v>104.36688421080737</v>
      </c>
      <c r="Q44" s="38">
        <f t="shared" si="5"/>
        <v>9.3506193910490367</v>
      </c>
      <c r="R44" s="38">
        <v>13.413829231099999</v>
      </c>
      <c r="S44" s="38">
        <v>7.782</v>
      </c>
      <c r="T44" s="38">
        <v>0.69699999999999995</v>
      </c>
      <c r="U44" s="38">
        <f t="shared" si="6"/>
        <v>104.3864190764202</v>
      </c>
      <c r="V44" s="38">
        <f t="shared" si="7"/>
        <v>9.3494389740766994</v>
      </c>
      <c r="W44" s="38">
        <f t="shared" si="8"/>
        <v>0.81015161170390448</v>
      </c>
      <c r="X44" s="38">
        <f t="shared" si="9"/>
        <v>0.7779017857142857</v>
      </c>
    </row>
    <row r="45" spans="1:24" x14ac:dyDescent="0.25">
      <c r="A45" s="37">
        <v>37</v>
      </c>
      <c r="B45" s="37">
        <v>8</v>
      </c>
      <c r="C45" s="38">
        <v>33.146550694299997</v>
      </c>
      <c r="D45" s="37">
        <v>241</v>
      </c>
      <c r="E45" s="37">
        <v>37</v>
      </c>
      <c r="F45" s="37">
        <v>8</v>
      </c>
      <c r="G45" s="37" t="s">
        <v>136</v>
      </c>
      <c r="H45" s="38">
        <v>9.9880816289999999</v>
      </c>
      <c r="I45" s="38">
        <v>0.95399999999999996</v>
      </c>
      <c r="J45" s="38">
        <f t="shared" si="0"/>
        <v>331.07045405445501</v>
      </c>
      <c r="K45" s="38">
        <f t="shared" si="1"/>
        <v>31.621809362362196</v>
      </c>
      <c r="L45" s="38">
        <v>0.83199999999999996</v>
      </c>
      <c r="M45" s="38">
        <v>0.80900000000000005</v>
      </c>
      <c r="N45" s="38">
        <f t="shared" si="2"/>
        <v>8.3100839153279988</v>
      </c>
      <c r="O45" s="38">
        <f t="shared" si="3"/>
        <v>0.77178599999999997</v>
      </c>
      <c r="P45" s="38">
        <f t="shared" si="4"/>
        <v>275.45061777330653</v>
      </c>
      <c r="Q45" s="38">
        <f t="shared" si="5"/>
        <v>25.582043774151018</v>
      </c>
      <c r="R45" s="38">
        <v>33.146550694299997</v>
      </c>
      <c r="S45" s="38">
        <v>8.3079999999999998</v>
      </c>
      <c r="T45" s="38">
        <v>0.77200000000000002</v>
      </c>
      <c r="U45" s="38">
        <f t="shared" si="6"/>
        <v>275.38154316824438</v>
      </c>
      <c r="V45" s="38">
        <f t="shared" si="7"/>
        <v>25.589137135999596</v>
      </c>
      <c r="W45" s="38">
        <f t="shared" si="8"/>
        <v>0.83179135980207153</v>
      </c>
      <c r="X45" s="38">
        <f t="shared" si="9"/>
        <v>0.80922431865828093</v>
      </c>
    </row>
    <row r="46" spans="1:24" x14ac:dyDescent="0.25">
      <c r="A46" s="37">
        <v>37</v>
      </c>
      <c r="B46" s="37">
        <v>10</v>
      </c>
      <c r="C46" s="38">
        <v>0.77176217174200001</v>
      </c>
      <c r="D46" s="37">
        <v>243</v>
      </c>
      <c r="E46" s="37">
        <v>37</v>
      </c>
      <c r="F46" s="37">
        <v>10</v>
      </c>
      <c r="G46" s="37" t="s">
        <v>118</v>
      </c>
      <c r="H46" s="38">
        <v>3.1535896380000001</v>
      </c>
      <c r="I46" s="38">
        <v>0.255</v>
      </c>
      <c r="J46" s="38">
        <f t="shared" si="0"/>
        <v>2.4338211878059477</v>
      </c>
      <c r="K46" s="38">
        <f t="shared" si="1"/>
        <v>0.19679935379421001</v>
      </c>
      <c r="L46" s="38">
        <v>0.82899999999999996</v>
      </c>
      <c r="M46" s="38">
        <v>0.80400000000000005</v>
      </c>
      <c r="N46" s="38">
        <f t="shared" si="2"/>
        <v>2.6143258099020001</v>
      </c>
      <c r="O46" s="38">
        <f t="shared" si="3"/>
        <v>0.20502000000000001</v>
      </c>
      <c r="P46" s="38">
        <f t="shared" si="4"/>
        <v>2.0176377646911305</v>
      </c>
      <c r="Q46" s="38">
        <f t="shared" si="5"/>
        <v>0.15822668045054486</v>
      </c>
      <c r="R46" s="38">
        <v>0.77176217174200001</v>
      </c>
      <c r="S46" s="38">
        <v>2.6139999999999999</v>
      </c>
      <c r="T46" s="38">
        <v>0.20499999999999999</v>
      </c>
      <c r="U46" s="38">
        <f t="shared" si="6"/>
        <v>2.0173863169335879</v>
      </c>
      <c r="V46" s="38">
        <f t="shared" si="7"/>
        <v>0.15821124520711</v>
      </c>
      <c r="W46" s="38">
        <f t="shared" si="8"/>
        <v>0.82889668601834743</v>
      </c>
      <c r="X46" s="38">
        <f t="shared" si="9"/>
        <v>0.8039215686274509</v>
      </c>
    </row>
    <row r="47" spans="1:24" x14ac:dyDescent="0.25">
      <c r="A47" s="37">
        <v>37</v>
      </c>
      <c r="B47" s="37">
        <v>11</v>
      </c>
      <c r="C47" s="38">
        <v>9.6339150595399996</v>
      </c>
      <c r="D47" s="37">
        <v>244</v>
      </c>
      <c r="E47" s="37">
        <v>37</v>
      </c>
      <c r="F47" s="37">
        <v>11</v>
      </c>
      <c r="G47" s="37" t="s">
        <v>119</v>
      </c>
      <c r="H47" s="38">
        <v>1.9386882860000001</v>
      </c>
      <c r="I47" s="38">
        <v>0.151</v>
      </c>
      <c r="J47" s="38">
        <f t="shared" si="0"/>
        <v>18.677158274249191</v>
      </c>
      <c r="K47" s="38">
        <f t="shared" si="1"/>
        <v>1.4547211739905399</v>
      </c>
      <c r="L47" s="38">
        <v>0.83799999999999997</v>
      </c>
      <c r="M47" s="38">
        <v>0.81599999999999995</v>
      </c>
      <c r="N47" s="38">
        <f t="shared" si="2"/>
        <v>1.624620783668</v>
      </c>
      <c r="O47" s="38">
        <f t="shared" si="3"/>
        <v>0.12321599999999999</v>
      </c>
      <c r="P47" s="38">
        <f t="shared" si="4"/>
        <v>15.651458633820821</v>
      </c>
      <c r="Q47" s="38">
        <f t="shared" si="5"/>
        <v>1.1870524779762806</v>
      </c>
      <c r="R47" s="38">
        <v>9.6339150595399996</v>
      </c>
      <c r="S47" s="38">
        <v>1.6259999999999999</v>
      </c>
      <c r="T47" s="38">
        <v>0.123</v>
      </c>
      <c r="U47" s="38">
        <f t="shared" si="6"/>
        <v>15.664745886812039</v>
      </c>
      <c r="V47" s="38">
        <f t="shared" si="7"/>
        <v>1.1849715523234199</v>
      </c>
      <c r="W47" s="38">
        <f t="shared" si="8"/>
        <v>0.8387114172721627</v>
      </c>
      <c r="X47" s="38">
        <f t="shared" si="9"/>
        <v>0.814569536423841</v>
      </c>
    </row>
    <row r="48" spans="1:24" x14ac:dyDescent="0.25">
      <c r="A48" s="37">
        <v>37</v>
      </c>
      <c r="B48" s="37">
        <v>13</v>
      </c>
      <c r="C48" s="38">
        <v>3.0139768717900002</v>
      </c>
      <c r="D48" s="37">
        <v>246</v>
      </c>
      <c r="E48" s="37">
        <v>37</v>
      </c>
      <c r="F48" s="37">
        <v>13</v>
      </c>
      <c r="G48" s="37" t="s">
        <v>121</v>
      </c>
      <c r="H48" s="38">
        <v>3.5076656129999999</v>
      </c>
      <c r="I48" s="38">
        <v>0.316</v>
      </c>
      <c r="J48" s="38">
        <f t="shared" si="0"/>
        <v>10.572023031555092</v>
      </c>
      <c r="K48" s="38">
        <f t="shared" si="1"/>
        <v>0.95241669148564012</v>
      </c>
      <c r="L48" s="38">
        <v>0.82899999999999996</v>
      </c>
      <c r="M48" s="38">
        <v>0.81200000000000006</v>
      </c>
      <c r="N48" s="38">
        <f t="shared" si="2"/>
        <v>2.9078547931769996</v>
      </c>
      <c r="O48" s="38">
        <f t="shared" si="3"/>
        <v>0.25659200000000004</v>
      </c>
      <c r="P48" s="38">
        <f t="shared" si="4"/>
        <v>8.7642070931591718</v>
      </c>
      <c r="Q48" s="38">
        <f t="shared" si="5"/>
        <v>0.77336235348633986</v>
      </c>
      <c r="R48" s="38">
        <v>3.0139768717900002</v>
      </c>
      <c r="S48" s="38">
        <v>2.9060000000000001</v>
      </c>
      <c r="T48" s="38">
        <v>0.25700000000000001</v>
      </c>
      <c r="U48" s="38">
        <f t="shared" si="6"/>
        <v>8.7586167894217404</v>
      </c>
      <c r="V48" s="38">
        <f t="shared" si="7"/>
        <v>0.77459205605003012</v>
      </c>
      <c r="W48" s="38">
        <f t="shared" si="8"/>
        <v>0.82847121721918826</v>
      </c>
      <c r="X48" s="38">
        <f t="shared" si="9"/>
        <v>0.81329113924050633</v>
      </c>
    </row>
    <row r="49" spans="1:24" x14ac:dyDescent="0.25">
      <c r="A49" s="37">
        <v>39</v>
      </c>
      <c r="B49" s="37">
        <v>7</v>
      </c>
      <c r="C49" s="38">
        <v>2.40888639319E-2</v>
      </c>
      <c r="D49" s="37">
        <v>264</v>
      </c>
      <c r="E49" s="37">
        <v>39</v>
      </c>
      <c r="F49" s="37">
        <v>7</v>
      </c>
      <c r="G49" s="37" t="s">
        <v>137</v>
      </c>
      <c r="H49" s="38">
        <v>4.1696730579999999</v>
      </c>
      <c r="I49" s="38">
        <v>0.36</v>
      </c>
      <c r="J49" s="38">
        <f t="shared" si="0"/>
        <v>0.10044268693467137</v>
      </c>
      <c r="K49" s="38">
        <f t="shared" si="1"/>
        <v>8.6719910154839999E-3</v>
      </c>
      <c r="L49" s="38">
        <v>1.0740000000000001</v>
      </c>
      <c r="M49" s="38">
        <v>1.083</v>
      </c>
      <c r="N49" s="38">
        <f t="shared" si="2"/>
        <v>4.4782288642920003</v>
      </c>
      <c r="O49" s="38">
        <f t="shared" si="3"/>
        <v>0.38987999999999995</v>
      </c>
      <c r="P49" s="38">
        <f t="shared" si="4"/>
        <v>0.10787544576783707</v>
      </c>
      <c r="Q49" s="38">
        <f t="shared" si="5"/>
        <v>9.3917662697691716E-3</v>
      </c>
      <c r="R49" s="38">
        <v>2.40888639319E-2</v>
      </c>
      <c r="S49" s="38">
        <v>4.1470000000000002</v>
      </c>
      <c r="T49" s="38">
        <v>0.35399999999999998</v>
      </c>
      <c r="U49" s="38">
        <f t="shared" si="6"/>
        <v>9.9896518725589301E-2</v>
      </c>
      <c r="V49" s="38">
        <f t="shared" si="7"/>
        <v>8.5274578318926004E-3</v>
      </c>
      <c r="W49" s="38">
        <f t="shared" si="8"/>
        <v>0.99456238950041931</v>
      </c>
      <c r="X49" s="38">
        <f t="shared" si="9"/>
        <v>0.98333333333333339</v>
      </c>
    </row>
    <row r="50" spans="1:24" x14ac:dyDescent="0.25">
      <c r="A50" s="37">
        <v>39</v>
      </c>
      <c r="B50" s="37">
        <v>8</v>
      </c>
      <c r="C50" s="38">
        <v>8.0499257015599998E-2</v>
      </c>
      <c r="D50" s="37">
        <v>265</v>
      </c>
      <c r="E50" s="37">
        <v>39</v>
      </c>
      <c r="F50" s="37">
        <v>8</v>
      </c>
      <c r="G50" s="37" t="s">
        <v>136</v>
      </c>
      <c r="H50" s="38">
        <v>5.0969266380000002</v>
      </c>
      <c r="I50" s="38">
        <v>0.45100000000000001</v>
      </c>
      <c r="J50" s="38">
        <f t="shared" si="0"/>
        <v>0.41029880742202002</v>
      </c>
      <c r="K50" s="38">
        <f t="shared" si="1"/>
        <v>3.6305164914035598E-2</v>
      </c>
      <c r="L50" s="38">
        <v>1.075</v>
      </c>
      <c r="M50" s="38">
        <v>1.083</v>
      </c>
      <c r="N50" s="38">
        <f t="shared" si="2"/>
        <v>5.4791961358499996</v>
      </c>
      <c r="O50" s="38">
        <f t="shared" si="3"/>
        <v>0.48843300000000001</v>
      </c>
      <c r="P50" s="38">
        <f t="shared" si="4"/>
        <v>0.44107121797867149</v>
      </c>
      <c r="Q50" s="38">
        <f t="shared" si="5"/>
        <v>3.9318493601900553E-2</v>
      </c>
      <c r="R50" s="38">
        <v>8.0499257015599998E-2</v>
      </c>
      <c r="S50" s="38">
        <v>5.0720000000000001</v>
      </c>
      <c r="T50" s="38">
        <v>0.44400000000000001</v>
      </c>
      <c r="U50" s="38">
        <f t="shared" si="6"/>
        <v>0.40829223158312322</v>
      </c>
      <c r="V50" s="38">
        <f t="shared" si="7"/>
        <v>3.5741670114926398E-2</v>
      </c>
      <c r="W50" s="38">
        <f t="shared" si="8"/>
        <v>0.99510947679447459</v>
      </c>
      <c r="X50" s="38">
        <f t="shared" si="9"/>
        <v>0.98447893569844791</v>
      </c>
    </row>
    <row r="51" spans="1:24" x14ac:dyDescent="0.25">
      <c r="A51" s="37">
        <v>39</v>
      </c>
      <c r="B51" s="37">
        <v>12</v>
      </c>
      <c r="C51" s="38">
        <v>3.46885669621</v>
      </c>
      <c r="D51" s="37">
        <v>269</v>
      </c>
      <c r="E51" s="37">
        <v>39</v>
      </c>
      <c r="F51" s="37">
        <v>12</v>
      </c>
      <c r="G51" s="37" t="s">
        <v>120</v>
      </c>
      <c r="H51" s="38">
        <v>0.27850785099999997</v>
      </c>
      <c r="I51" s="38">
        <v>1.9E-2</v>
      </c>
      <c r="J51" s="38">
        <f t="shared" si="0"/>
        <v>0.96610382388840688</v>
      </c>
      <c r="K51" s="38">
        <f t="shared" si="1"/>
        <v>6.5908277227990003E-2</v>
      </c>
      <c r="L51" s="38">
        <v>1.081</v>
      </c>
      <c r="M51" s="38">
        <v>1.0840000000000001</v>
      </c>
      <c r="N51" s="38">
        <f t="shared" si="2"/>
        <v>0.30106698693099998</v>
      </c>
      <c r="O51" s="38">
        <f t="shared" si="3"/>
        <v>2.0596E-2</v>
      </c>
      <c r="P51" s="38">
        <f t="shared" si="4"/>
        <v>1.0443582336233679</v>
      </c>
      <c r="Q51" s="38">
        <f t="shared" si="5"/>
        <v>7.1444572515141164E-2</v>
      </c>
      <c r="R51" s="38">
        <v>3.46885669621</v>
      </c>
      <c r="S51" s="38">
        <v>0.27900000000000003</v>
      </c>
      <c r="T51" s="38">
        <v>1.9E-2</v>
      </c>
      <c r="U51" s="38">
        <f t="shared" si="6"/>
        <v>0.96781101824259008</v>
      </c>
      <c r="V51" s="38">
        <f t="shared" si="7"/>
        <v>6.5908277227990003E-2</v>
      </c>
      <c r="W51" s="38">
        <f t="shared" si="8"/>
        <v>1.0017670920163757</v>
      </c>
      <c r="X51" s="38">
        <f t="shared" si="9"/>
        <v>1</v>
      </c>
    </row>
    <row r="52" spans="1:24" x14ac:dyDescent="0.25">
      <c r="A52" s="37">
        <v>39</v>
      </c>
      <c r="B52" s="37">
        <v>13</v>
      </c>
      <c r="C52" s="38">
        <v>37.280364585999997</v>
      </c>
      <c r="D52" s="37">
        <v>270</v>
      </c>
      <c r="E52" s="37">
        <v>39</v>
      </c>
      <c r="F52" s="37">
        <v>13</v>
      </c>
      <c r="G52" s="37" t="s">
        <v>121</v>
      </c>
      <c r="H52" s="38">
        <v>2.414668426</v>
      </c>
      <c r="I52" s="38">
        <v>0.224</v>
      </c>
      <c r="J52" s="38">
        <f t="shared" si="0"/>
        <v>90.019719275582759</v>
      </c>
      <c r="K52" s="38">
        <f t="shared" si="1"/>
        <v>8.3508016672639993</v>
      </c>
      <c r="L52" s="38">
        <v>1.0820000000000001</v>
      </c>
      <c r="M52" s="38">
        <v>1.085</v>
      </c>
      <c r="N52" s="38">
        <f t="shared" si="2"/>
        <v>2.612671236932</v>
      </c>
      <c r="O52" s="38">
        <f t="shared" si="3"/>
        <v>0.24304000000000001</v>
      </c>
      <c r="P52" s="38">
        <f t="shared" si="4"/>
        <v>97.401336256180542</v>
      </c>
      <c r="Q52" s="38">
        <f t="shared" si="5"/>
        <v>9.0606198089814391</v>
      </c>
      <c r="R52" s="38">
        <v>37.280364585999997</v>
      </c>
      <c r="S52" s="38">
        <v>2.419</v>
      </c>
      <c r="T52" s="38">
        <v>0.221</v>
      </c>
      <c r="U52" s="38">
        <f t="shared" si="6"/>
        <v>90.181201933533998</v>
      </c>
      <c r="V52" s="38">
        <f t="shared" si="7"/>
        <v>8.2389605735059988</v>
      </c>
      <c r="W52" s="38">
        <f t="shared" si="8"/>
        <v>1.0017938587150765</v>
      </c>
      <c r="X52" s="38">
        <f t="shared" si="9"/>
        <v>0.98660714285714279</v>
      </c>
    </row>
    <row r="53" spans="1:24" x14ac:dyDescent="0.25">
      <c r="A53" s="37">
        <v>97</v>
      </c>
      <c r="B53" s="37">
        <v>11</v>
      </c>
      <c r="C53" s="38">
        <v>3.7001803567299998</v>
      </c>
      <c r="D53" s="37">
        <v>609</v>
      </c>
      <c r="E53" s="37">
        <v>97</v>
      </c>
      <c r="F53" s="37">
        <v>11</v>
      </c>
      <c r="G53" s="37" t="s">
        <v>119</v>
      </c>
      <c r="H53" s="38">
        <v>1.885574635</v>
      </c>
      <c r="I53" s="38">
        <v>0.15</v>
      </c>
      <c r="J53" s="38">
        <f t="shared" si="0"/>
        <v>6.9769662255753389</v>
      </c>
      <c r="K53" s="38">
        <f t="shared" si="1"/>
        <v>0.55502705350949999</v>
      </c>
      <c r="L53" s="38">
        <v>0.86399999999999999</v>
      </c>
      <c r="M53" s="38">
        <v>0.83799999999999997</v>
      </c>
      <c r="N53" s="38">
        <f t="shared" si="2"/>
        <v>1.62913648464</v>
      </c>
      <c r="O53" s="38">
        <f t="shared" si="3"/>
        <v>0.12569999999999998</v>
      </c>
      <c r="P53" s="38">
        <f t="shared" si="4"/>
        <v>6.0280988188970932</v>
      </c>
      <c r="Q53" s="38">
        <f t="shared" si="5"/>
        <v>0.46511267084096092</v>
      </c>
      <c r="R53" s="38">
        <v>3.7001803567299998</v>
      </c>
      <c r="S53" s="38">
        <v>1.629</v>
      </c>
      <c r="T53" s="38">
        <v>0.126</v>
      </c>
      <c r="U53" s="38">
        <f t="shared" si="6"/>
        <v>6.02759380111317</v>
      </c>
      <c r="V53" s="38">
        <f t="shared" si="7"/>
        <v>0.46622272494797995</v>
      </c>
      <c r="W53" s="38">
        <f t="shared" si="8"/>
        <v>0.86392761642129334</v>
      </c>
      <c r="X53" s="38">
        <f t="shared" si="9"/>
        <v>0.84</v>
      </c>
    </row>
    <row r="54" spans="1:24" x14ac:dyDescent="0.25">
      <c r="A54" s="37">
        <v>97</v>
      </c>
      <c r="B54" s="37">
        <v>13</v>
      </c>
      <c r="C54" s="38">
        <v>8.8007639797999992</v>
      </c>
      <c r="D54" s="37">
        <v>611</v>
      </c>
      <c r="E54" s="37">
        <v>97</v>
      </c>
      <c r="F54" s="37">
        <v>13</v>
      </c>
      <c r="G54" s="37" t="s">
        <v>121</v>
      </c>
      <c r="H54" s="38">
        <v>2.5135036099999999</v>
      </c>
      <c r="I54" s="38">
        <v>0.2</v>
      </c>
      <c r="J54" s="38">
        <f t="shared" si="0"/>
        <v>22.120752033985266</v>
      </c>
      <c r="K54" s="38">
        <f t="shared" si="1"/>
        <v>1.7601527959599998</v>
      </c>
      <c r="L54" s="38">
        <v>0.875</v>
      </c>
      <c r="M54" s="38">
        <v>0.85599999999999998</v>
      </c>
      <c r="N54" s="38">
        <f t="shared" si="2"/>
        <v>2.1993156587499998</v>
      </c>
      <c r="O54" s="38">
        <f t="shared" si="3"/>
        <v>0.17120000000000002</v>
      </c>
      <c r="P54" s="38">
        <f t="shared" si="4"/>
        <v>19.355658029737103</v>
      </c>
      <c r="Q54" s="38">
        <f t="shared" si="5"/>
        <v>1.5066907933417599</v>
      </c>
      <c r="R54" s="38">
        <v>8.8007639797999992</v>
      </c>
      <c r="S54" s="38">
        <v>2.1989999999999998</v>
      </c>
      <c r="T54" s="38">
        <v>0.17100000000000001</v>
      </c>
      <c r="U54" s="38">
        <f t="shared" si="6"/>
        <v>19.352879991580195</v>
      </c>
      <c r="V54" s="38">
        <f t="shared" si="7"/>
        <v>1.5049306405458001</v>
      </c>
      <c r="W54" s="38">
        <f t="shared" si="8"/>
        <v>0.87487441484120232</v>
      </c>
      <c r="X54" s="38">
        <f t="shared" si="9"/>
        <v>0.85500000000000009</v>
      </c>
    </row>
    <row r="55" spans="1:24" x14ac:dyDescent="0.25">
      <c r="A55" s="37">
        <v>98</v>
      </c>
      <c r="B55" s="37">
        <v>1</v>
      </c>
      <c r="C55" s="38">
        <v>12.4530508488</v>
      </c>
      <c r="D55" s="37">
        <v>612</v>
      </c>
      <c r="E55" s="37">
        <v>98</v>
      </c>
      <c r="F55" s="37">
        <v>1</v>
      </c>
      <c r="G55" s="37" t="s">
        <v>114</v>
      </c>
      <c r="H55" s="38">
        <v>5.2336906460000003</v>
      </c>
      <c r="I55" s="38">
        <v>0.48299999999999998</v>
      </c>
      <c r="J55" s="38">
        <f t="shared" si="0"/>
        <v>65.175415741526919</v>
      </c>
      <c r="K55" s="38">
        <f t="shared" si="1"/>
        <v>6.0148235599703996</v>
      </c>
      <c r="L55" s="38">
        <v>1.01</v>
      </c>
      <c r="M55" s="38">
        <v>2</v>
      </c>
      <c r="N55" s="38">
        <f t="shared" si="2"/>
        <v>5.2860275524600002</v>
      </c>
      <c r="O55" s="38">
        <f t="shared" si="3"/>
        <v>0.96599999999999997</v>
      </c>
      <c r="P55" s="38">
        <f t="shared" si="4"/>
        <v>65.827169898942188</v>
      </c>
      <c r="Q55" s="38">
        <f t="shared" si="5"/>
        <v>12.029647119940799</v>
      </c>
      <c r="R55" s="38">
        <v>12.4530508488</v>
      </c>
      <c r="S55" s="38">
        <v>4.367</v>
      </c>
      <c r="T55" s="38">
        <v>0.39800000000000002</v>
      </c>
      <c r="U55" s="38">
        <f t="shared" si="6"/>
        <v>54.3824730567096</v>
      </c>
      <c r="V55" s="38">
        <f t="shared" si="7"/>
        <v>4.9563142378224008</v>
      </c>
      <c r="W55" s="38">
        <f t="shared" si="8"/>
        <v>0.83440162886539859</v>
      </c>
      <c r="X55" s="38">
        <f t="shared" si="9"/>
        <v>0.82401656314699812</v>
      </c>
    </row>
    <row r="56" spans="1:24" x14ac:dyDescent="0.25">
      <c r="A56" s="37">
        <v>98</v>
      </c>
      <c r="B56" s="37">
        <v>2</v>
      </c>
      <c r="C56" s="38">
        <v>0.18445818018400001</v>
      </c>
      <c r="D56" s="37">
        <v>613</v>
      </c>
      <c r="E56" s="37">
        <v>98</v>
      </c>
      <c r="F56" s="37">
        <v>2</v>
      </c>
      <c r="G56" s="37" t="s">
        <v>115</v>
      </c>
      <c r="H56" s="38">
        <v>9.8516410010000008</v>
      </c>
      <c r="I56" s="38">
        <v>0.93500000000000005</v>
      </c>
      <c r="J56" s="38">
        <f t="shared" si="0"/>
        <v>1.8172157708705403</v>
      </c>
      <c r="K56" s="38">
        <f t="shared" si="1"/>
        <v>0.17246839847204001</v>
      </c>
      <c r="L56" s="38">
        <v>1.0089999999999999</v>
      </c>
      <c r="M56" s="38">
        <v>2</v>
      </c>
      <c r="N56" s="38">
        <f t="shared" si="2"/>
        <v>9.9403057700089992</v>
      </c>
      <c r="O56" s="38">
        <f t="shared" si="3"/>
        <v>1.87</v>
      </c>
      <c r="P56" s="38">
        <f t="shared" si="4"/>
        <v>1.8335707128083749</v>
      </c>
      <c r="Q56" s="38">
        <f t="shared" si="5"/>
        <v>0.34493679694408003</v>
      </c>
      <c r="R56" s="38">
        <v>0.18445818018400001</v>
      </c>
      <c r="S56" s="38">
        <v>8.1999999999999993</v>
      </c>
      <c r="T56" s="38">
        <v>0.76900000000000002</v>
      </c>
      <c r="U56" s="38">
        <f t="shared" si="6"/>
        <v>1.5125570775088</v>
      </c>
      <c r="V56" s="38">
        <f t="shared" si="7"/>
        <v>0.14184834056149601</v>
      </c>
      <c r="W56" s="38">
        <f t="shared" si="8"/>
        <v>0.83234864112158069</v>
      </c>
      <c r="X56" s="38">
        <f t="shared" si="9"/>
        <v>0.82245989304812828</v>
      </c>
    </row>
    <row r="57" spans="1:24" x14ac:dyDescent="0.25">
      <c r="A57" s="37">
        <v>98</v>
      </c>
      <c r="B57" s="37">
        <v>4</v>
      </c>
      <c r="C57" s="38">
        <v>4.7867204396099998</v>
      </c>
      <c r="D57" s="37">
        <v>614</v>
      </c>
      <c r="E57" s="37">
        <v>98</v>
      </c>
      <c r="F57" s="37">
        <v>4</v>
      </c>
      <c r="G57" s="37" t="s">
        <v>117</v>
      </c>
      <c r="H57" s="38">
        <v>14.81455255</v>
      </c>
      <c r="I57" s="38">
        <v>1.917</v>
      </c>
      <c r="J57" s="38">
        <f t="shared" si="0"/>
        <v>70.913121494761441</v>
      </c>
      <c r="K57" s="38">
        <f t="shared" si="1"/>
        <v>9.17614308273237</v>
      </c>
      <c r="L57" s="38">
        <v>1.0069999999999999</v>
      </c>
      <c r="M57" s="38">
        <v>2</v>
      </c>
      <c r="N57" s="38">
        <f t="shared" si="2"/>
        <v>14.918254417849999</v>
      </c>
      <c r="O57" s="38">
        <f t="shared" si="3"/>
        <v>3.8340000000000001</v>
      </c>
      <c r="P57" s="38">
        <f t="shared" si="4"/>
        <v>71.409513345224767</v>
      </c>
      <c r="Q57" s="38">
        <f t="shared" si="5"/>
        <v>18.35228616546474</v>
      </c>
      <c r="R57" s="38">
        <v>4.7867204396099998</v>
      </c>
      <c r="S57" s="38">
        <v>12.189</v>
      </c>
      <c r="T57" s="38">
        <v>1.5620000000000001</v>
      </c>
      <c r="U57" s="38">
        <f t="shared" si="6"/>
        <v>58.345335438406288</v>
      </c>
      <c r="V57" s="38">
        <f t="shared" si="7"/>
        <v>7.47685732667082</v>
      </c>
      <c r="W57" s="38">
        <f t="shared" si="8"/>
        <v>0.82277206543102788</v>
      </c>
      <c r="X57" s="38">
        <f t="shared" si="9"/>
        <v>0.81481481481481477</v>
      </c>
    </row>
    <row r="58" spans="1:24" x14ac:dyDescent="0.25">
      <c r="A58" s="37">
        <v>98</v>
      </c>
      <c r="B58" s="37">
        <v>7</v>
      </c>
      <c r="C58" s="38">
        <v>3.7991090393000002</v>
      </c>
      <c r="D58" s="37">
        <v>615</v>
      </c>
      <c r="E58" s="37">
        <v>98</v>
      </c>
      <c r="F58" s="37">
        <v>7</v>
      </c>
      <c r="G58" s="37" t="s">
        <v>137</v>
      </c>
      <c r="H58" s="38">
        <v>8.2347231409999999</v>
      </c>
      <c r="I58" s="38">
        <v>0.77</v>
      </c>
      <c r="J58" s="38">
        <f t="shared" si="0"/>
        <v>31.284611121105989</v>
      </c>
      <c r="K58" s="38">
        <f t="shared" si="1"/>
        <v>2.9253139602610001</v>
      </c>
      <c r="L58" s="38">
        <v>1.012</v>
      </c>
      <c r="M58" s="38">
        <v>2</v>
      </c>
      <c r="N58" s="38">
        <f t="shared" si="2"/>
        <v>8.3335398186919996</v>
      </c>
      <c r="O58" s="38">
        <f t="shared" si="3"/>
        <v>1.54</v>
      </c>
      <c r="P58" s="38">
        <f t="shared" si="4"/>
        <v>31.660026454559262</v>
      </c>
      <c r="Q58" s="38">
        <f t="shared" si="5"/>
        <v>5.8506279205220002</v>
      </c>
      <c r="R58" s="38">
        <v>3.7991090393000002</v>
      </c>
      <c r="S58" s="38">
        <v>6.9580000000000002</v>
      </c>
      <c r="T58" s="38">
        <v>0.64300000000000002</v>
      </c>
      <c r="U58" s="38">
        <f t="shared" si="6"/>
        <v>26.434200695449402</v>
      </c>
      <c r="V58" s="38">
        <f t="shared" si="7"/>
        <v>2.4428271122699003</v>
      </c>
      <c r="W58" s="38">
        <f t="shared" si="8"/>
        <v>0.8449585834108615</v>
      </c>
      <c r="X58" s="38">
        <f t="shared" si="9"/>
        <v>0.83506493506493518</v>
      </c>
    </row>
    <row r="59" spans="1:24" x14ac:dyDescent="0.25">
      <c r="A59" s="37">
        <v>98</v>
      </c>
      <c r="B59" s="37">
        <v>8</v>
      </c>
      <c r="C59" s="38">
        <v>2.8668459845299998</v>
      </c>
      <c r="D59" s="37">
        <v>616</v>
      </c>
      <c r="E59" s="37">
        <v>98</v>
      </c>
      <c r="F59" s="37">
        <v>8</v>
      </c>
      <c r="G59" s="37" t="s">
        <v>136</v>
      </c>
      <c r="H59" s="38">
        <v>10.20927228</v>
      </c>
      <c r="I59" s="38">
        <v>0.99299999999999999</v>
      </c>
      <c r="J59" s="38">
        <f t="shared" si="0"/>
        <v>29.268411240891439</v>
      </c>
      <c r="K59" s="38">
        <f t="shared" si="1"/>
        <v>2.8467780626382897</v>
      </c>
      <c r="L59" s="38">
        <v>1.012</v>
      </c>
      <c r="M59" s="38">
        <v>2</v>
      </c>
      <c r="N59" s="38">
        <f t="shared" si="2"/>
        <v>10.331783547360001</v>
      </c>
      <c r="O59" s="38">
        <f t="shared" si="3"/>
        <v>1.986</v>
      </c>
      <c r="P59" s="38">
        <f t="shared" si="4"/>
        <v>29.619632175782137</v>
      </c>
      <c r="Q59" s="38">
        <f t="shared" si="5"/>
        <v>5.6935561252765794</v>
      </c>
      <c r="R59" s="38">
        <v>2.8668459845299998</v>
      </c>
      <c r="S59" s="38">
        <v>8.6509999999999998</v>
      </c>
      <c r="T59" s="38">
        <v>0.83099999999999996</v>
      </c>
      <c r="U59" s="38">
        <f t="shared" si="6"/>
        <v>24.801084612169028</v>
      </c>
      <c r="V59" s="38">
        <f t="shared" si="7"/>
        <v>2.3823490131444296</v>
      </c>
      <c r="W59" s="38">
        <f t="shared" si="8"/>
        <v>0.84736695846062782</v>
      </c>
      <c r="X59" s="38">
        <f t="shared" si="9"/>
        <v>0.83685800604229599</v>
      </c>
    </row>
    <row r="60" spans="1:24" x14ac:dyDescent="0.25">
      <c r="A60" s="37">
        <v>98</v>
      </c>
      <c r="B60" s="37">
        <v>10</v>
      </c>
      <c r="C60" s="38">
        <v>6.8193721856000006E-2</v>
      </c>
      <c r="D60" s="37">
        <v>617</v>
      </c>
      <c r="E60" s="37">
        <v>98</v>
      </c>
      <c r="F60" s="37">
        <v>10</v>
      </c>
      <c r="G60" s="37" t="s">
        <v>118</v>
      </c>
      <c r="H60" s="38">
        <v>3.1393900029999999</v>
      </c>
      <c r="I60" s="38">
        <v>0.25800000000000001</v>
      </c>
      <c r="J60" s="38">
        <f t="shared" si="0"/>
        <v>0.21408668866208902</v>
      </c>
      <c r="K60" s="38">
        <f t="shared" si="1"/>
        <v>1.7593980238848003E-2</v>
      </c>
      <c r="L60" s="38">
        <v>1.012</v>
      </c>
      <c r="M60" s="38">
        <v>2</v>
      </c>
      <c r="N60" s="38">
        <f t="shared" si="2"/>
        <v>3.177062683036</v>
      </c>
      <c r="O60" s="38">
        <f t="shared" si="3"/>
        <v>0.51600000000000001</v>
      </c>
      <c r="P60" s="38">
        <f t="shared" si="4"/>
        <v>0.2166557289260341</v>
      </c>
      <c r="Q60" s="38">
        <f t="shared" si="5"/>
        <v>3.5187960477696005E-2</v>
      </c>
      <c r="R60" s="38">
        <v>6.8193721856000006E-2</v>
      </c>
      <c r="S60" s="38">
        <v>2.6579999999999999</v>
      </c>
      <c r="T60" s="38">
        <v>0.216</v>
      </c>
      <c r="U60" s="38">
        <f t="shared" si="6"/>
        <v>0.18125891269324801</v>
      </c>
      <c r="V60" s="38">
        <f t="shared" si="7"/>
        <v>1.4729843920896001E-2</v>
      </c>
      <c r="W60" s="38">
        <f t="shared" si="8"/>
        <v>0.84666129326398321</v>
      </c>
      <c r="X60" s="38">
        <f t="shared" si="9"/>
        <v>0.83720930232558133</v>
      </c>
    </row>
    <row r="61" spans="1:24" x14ac:dyDescent="0.25">
      <c r="A61" s="37">
        <v>98</v>
      </c>
      <c r="B61" s="37">
        <v>11</v>
      </c>
      <c r="C61" s="38">
        <v>4.4821629783199999</v>
      </c>
      <c r="D61" s="37">
        <v>618</v>
      </c>
      <c r="E61" s="37">
        <v>98</v>
      </c>
      <c r="F61" s="37">
        <v>11</v>
      </c>
      <c r="G61" s="37" t="s">
        <v>119</v>
      </c>
      <c r="H61" s="38">
        <v>1.9359783020000001</v>
      </c>
      <c r="I61" s="38">
        <v>0.155</v>
      </c>
      <c r="J61" s="38">
        <f t="shared" si="0"/>
        <v>8.6773702720552173</v>
      </c>
      <c r="K61" s="38">
        <f t="shared" si="1"/>
        <v>0.69473526163959998</v>
      </c>
      <c r="L61" s="38">
        <v>1.012</v>
      </c>
      <c r="M61" s="38">
        <v>2</v>
      </c>
      <c r="N61" s="38">
        <f t="shared" si="2"/>
        <v>1.9592100416240001</v>
      </c>
      <c r="O61" s="38">
        <f t="shared" si="3"/>
        <v>0.31</v>
      </c>
      <c r="P61" s="38">
        <f t="shared" si="4"/>
        <v>8.7814987153198789</v>
      </c>
      <c r="Q61" s="38">
        <f t="shared" si="5"/>
        <v>1.3894705232792</v>
      </c>
      <c r="R61" s="38">
        <v>4.4821629783199999</v>
      </c>
      <c r="S61" s="38">
        <v>1.647</v>
      </c>
      <c r="T61" s="38">
        <v>0.13</v>
      </c>
      <c r="U61" s="38">
        <f t="shared" si="6"/>
        <v>7.3821224252930397</v>
      </c>
      <c r="V61" s="38">
        <f t="shared" si="7"/>
        <v>0.5826811871816</v>
      </c>
      <c r="W61" s="38">
        <f t="shared" si="8"/>
        <v>0.85073267520536489</v>
      </c>
      <c r="X61" s="38">
        <f t="shared" si="9"/>
        <v>0.83870967741935487</v>
      </c>
    </row>
    <row r="62" spans="1:24" x14ac:dyDescent="0.25">
      <c r="A62" s="37">
        <v>98</v>
      </c>
      <c r="B62" s="37">
        <v>13</v>
      </c>
      <c r="C62" s="38">
        <v>7.1922686553500004</v>
      </c>
      <c r="D62" s="37">
        <v>620</v>
      </c>
      <c r="E62" s="37">
        <v>98</v>
      </c>
      <c r="F62" s="37">
        <v>13</v>
      </c>
      <c r="G62" s="37" t="s">
        <v>121</v>
      </c>
      <c r="H62" s="38">
        <v>2.252586027</v>
      </c>
      <c r="I62" s="38">
        <v>0.17599999999999999</v>
      </c>
      <c r="J62" s="38">
        <f t="shared" si="0"/>
        <v>16.201203875471489</v>
      </c>
      <c r="K62" s="38">
        <f t="shared" si="1"/>
        <v>1.2658392833415999</v>
      </c>
      <c r="L62" s="38">
        <v>1.0169999999999999</v>
      </c>
      <c r="M62" s="38">
        <v>2</v>
      </c>
      <c r="N62" s="38">
        <f t="shared" si="2"/>
        <v>2.290879989459</v>
      </c>
      <c r="O62" s="38">
        <f t="shared" si="3"/>
        <v>0.35199999999999998</v>
      </c>
      <c r="P62" s="38">
        <f t="shared" si="4"/>
        <v>16.476624341354505</v>
      </c>
      <c r="Q62" s="38">
        <f t="shared" si="5"/>
        <v>2.5316785666831998</v>
      </c>
      <c r="R62" s="38">
        <v>7.1922686553500004</v>
      </c>
      <c r="S62" s="38">
        <v>1.946</v>
      </c>
      <c r="T62" s="38">
        <v>0.15</v>
      </c>
      <c r="U62" s="38">
        <f t="shared" si="6"/>
        <v>13.9961548033111</v>
      </c>
      <c r="V62" s="38">
        <f t="shared" si="7"/>
        <v>1.0788402983025001</v>
      </c>
      <c r="W62" s="38">
        <f t="shared" si="8"/>
        <v>0.86389597408259167</v>
      </c>
      <c r="X62" s="38">
        <f t="shared" si="9"/>
        <v>0.8522727272727274</v>
      </c>
    </row>
    <row r="63" spans="1:24" x14ac:dyDescent="0.25">
      <c r="U63" s="38">
        <f>ROUND(SUM(U3:U62),1)</f>
        <v>15507.3</v>
      </c>
      <c r="V63" s="38">
        <f>ROUND(SUM(V3:V62),1)</f>
        <v>1304.5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M8" workbookViewId="0">
      <selection activeCell="U27" sqref="U27:V27"/>
    </sheetView>
  </sheetViews>
  <sheetFormatPr defaultRowHeight="15" x14ac:dyDescent="0.25"/>
  <cols>
    <col min="1" max="1" width="10.140625" style="37" bestFit="1" customWidth="1"/>
    <col min="2" max="2" width="9.28515625" style="37" bestFit="1" customWidth="1"/>
    <col min="3" max="3" width="15.7109375" style="38" bestFit="1" customWidth="1"/>
    <col min="4" max="4" width="4.85546875" style="37" bestFit="1" customWidth="1"/>
    <col min="5" max="5" width="4.28515625" style="37" bestFit="1" customWidth="1"/>
    <col min="6" max="6" width="8" style="37" bestFit="1" customWidth="1"/>
    <col min="7" max="7" width="9.85546875" style="37" bestFit="1" customWidth="1"/>
    <col min="8" max="8" width="14.7109375" style="38" bestFit="1" customWidth="1"/>
    <col min="9" max="9" width="13.7109375" style="38" bestFit="1" customWidth="1"/>
    <col min="10" max="10" width="17.85546875" style="38" bestFit="1" customWidth="1"/>
    <col min="11" max="11" width="16.7109375" style="38" bestFit="1" customWidth="1"/>
    <col min="12" max="13" width="13.7109375" style="38" bestFit="1" customWidth="1"/>
    <col min="14" max="14" width="14.7109375" style="38" bestFit="1" customWidth="1"/>
    <col min="15" max="15" width="13.7109375" style="38" bestFit="1" customWidth="1"/>
    <col min="16" max="16" width="17.85546875" style="38" bestFit="1" customWidth="1"/>
    <col min="17" max="17" width="16.7109375" style="38" bestFit="1" customWidth="1"/>
    <col min="18" max="18" width="15.7109375" style="38" bestFit="1" customWidth="1"/>
    <col min="19" max="19" width="14.7109375" style="38" bestFit="1" customWidth="1"/>
    <col min="20" max="20" width="13.7109375" style="38" bestFit="1" customWidth="1"/>
    <col min="21" max="21" width="17.85546875" style="38" bestFit="1" customWidth="1"/>
    <col min="22" max="22" width="16.7109375" style="38" bestFit="1" customWidth="1"/>
    <col min="23" max="24" width="13.7109375" style="38" bestFit="1" customWidth="1"/>
  </cols>
  <sheetData>
    <row r="1" spans="1:24" x14ac:dyDescent="0.25">
      <c r="H1" s="38" t="s">
        <v>122</v>
      </c>
      <c r="I1" s="38" t="s">
        <v>122</v>
      </c>
      <c r="J1" s="38" t="s">
        <v>123</v>
      </c>
      <c r="K1" s="38" t="s">
        <v>124</v>
      </c>
      <c r="L1" s="38" t="s">
        <v>125</v>
      </c>
      <c r="M1" s="38" t="s">
        <v>125</v>
      </c>
      <c r="N1" s="38" t="s">
        <v>126</v>
      </c>
      <c r="O1" s="38" t="s">
        <v>127</v>
      </c>
      <c r="P1" s="38" t="s">
        <v>128</v>
      </c>
      <c r="Q1" s="38" t="s">
        <v>129</v>
      </c>
      <c r="S1" s="38" t="s">
        <v>130</v>
      </c>
      <c r="T1" s="38" t="s">
        <v>130</v>
      </c>
      <c r="U1" s="38" t="s">
        <v>131</v>
      </c>
      <c r="V1" s="38" t="s">
        <v>132</v>
      </c>
      <c r="W1" s="38" t="s">
        <v>133</v>
      </c>
      <c r="X1" s="38" t="s">
        <v>134</v>
      </c>
    </row>
    <row r="2" spans="1:24" x14ac:dyDescent="0.25">
      <c r="A2" s="37" t="s">
        <v>90</v>
      </c>
      <c r="B2" s="37" t="s">
        <v>91</v>
      </c>
      <c r="C2" s="38" t="s">
        <v>92</v>
      </c>
      <c r="D2" s="37" t="s">
        <v>93</v>
      </c>
      <c r="E2" s="37" t="s">
        <v>94</v>
      </c>
      <c r="F2" s="37" t="s">
        <v>95</v>
      </c>
      <c r="G2" s="37" t="s">
        <v>96</v>
      </c>
      <c r="H2" s="38" t="s">
        <v>97</v>
      </c>
      <c r="I2" s="38" t="s">
        <v>98</v>
      </c>
      <c r="J2" s="38" t="s">
        <v>99</v>
      </c>
      <c r="K2" s="38" t="s">
        <v>100</v>
      </c>
      <c r="L2" s="38" t="s">
        <v>101</v>
      </c>
      <c r="M2" s="38" t="s">
        <v>102</v>
      </c>
      <c r="N2" s="38" t="s">
        <v>103</v>
      </c>
      <c r="O2" s="38" t="s">
        <v>104</v>
      </c>
      <c r="P2" s="38" t="s">
        <v>105</v>
      </c>
      <c r="Q2" s="38" t="s">
        <v>106</v>
      </c>
      <c r="R2" s="38" t="s">
        <v>107</v>
      </c>
      <c r="S2" s="38" t="s">
        <v>108</v>
      </c>
      <c r="T2" s="38" t="s">
        <v>109</v>
      </c>
      <c r="U2" s="38" t="s">
        <v>110</v>
      </c>
      <c r="V2" s="38" t="s">
        <v>111</v>
      </c>
      <c r="W2" s="38" t="s">
        <v>112</v>
      </c>
      <c r="X2" s="38" t="s">
        <v>113</v>
      </c>
    </row>
    <row r="3" spans="1:24" x14ac:dyDescent="0.25">
      <c r="A3" s="37">
        <v>40</v>
      </c>
      <c r="B3" s="37">
        <v>1</v>
      </c>
      <c r="C3" s="38">
        <v>6.8107361412199996</v>
      </c>
      <c r="D3" s="37">
        <v>271</v>
      </c>
      <c r="E3" s="37">
        <v>40</v>
      </c>
      <c r="F3" s="37">
        <v>1</v>
      </c>
      <c r="G3" s="37" t="s">
        <v>114</v>
      </c>
      <c r="H3" s="38">
        <v>6.3413665410000002</v>
      </c>
      <c r="I3" s="38">
        <v>0.29899999999999999</v>
      </c>
      <c r="J3" s="38">
        <f>C3*H3</f>
        <v>43.18937428551196</v>
      </c>
      <c r="K3" s="38">
        <f>C3*I3</f>
        <v>2.0364101062247797</v>
      </c>
      <c r="L3" s="38">
        <v>0.877</v>
      </c>
      <c r="M3" s="38">
        <v>0.88400000000000001</v>
      </c>
      <c r="N3" s="38">
        <f>H3*L3</f>
        <v>5.5613784564570006</v>
      </c>
      <c r="O3" s="38">
        <f>I3*M3</f>
        <v>0.264316</v>
      </c>
      <c r="P3" s="38">
        <f>C3*N3</f>
        <v>37.877081248393992</v>
      </c>
      <c r="Q3" s="38">
        <f>C3*O3</f>
        <v>1.8001865339027054</v>
      </c>
      <c r="R3" s="38">
        <v>6.8107361412199996</v>
      </c>
      <c r="S3" s="38">
        <v>5.5620000000000003</v>
      </c>
      <c r="T3" s="38">
        <v>0.26400000000000001</v>
      </c>
      <c r="U3" s="38">
        <f>R3*S3</f>
        <v>37.881314417465639</v>
      </c>
      <c r="V3" s="38">
        <f>R3*T3</f>
        <v>1.7980343412820801</v>
      </c>
      <c r="W3" s="38">
        <f>U3/J3</f>
        <v>0.877098014132913</v>
      </c>
      <c r="X3" s="38">
        <f>V3/K3</f>
        <v>0.88294314381270922</v>
      </c>
    </row>
    <row r="4" spans="1:24" x14ac:dyDescent="0.25">
      <c r="A4" s="37">
        <v>40</v>
      </c>
      <c r="B4" s="37">
        <v>4</v>
      </c>
      <c r="C4" s="38">
        <v>1.3599207713499999</v>
      </c>
      <c r="D4" s="37">
        <v>274</v>
      </c>
      <c r="E4" s="37">
        <v>40</v>
      </c>
      <c r="F4" s="37">
        <v>4</v>
      </c>
      <c r="G4" s="37" t="s">
        <v>117</v>
      </c>
      <c r="H4" s="38">
        <v>14.41183962</v>
      </c>
      <c r="I4" s="38">
        <v>1.2989999999999999</v>
      </c>
      <c r="J4" s="38">
        <f t="shared" ref="J4:J26" si="0">C4*H4</f>
        <v>19.598960052602891</v>
      </c>
      <c r="K4" s="38">
        <f t="shared" ref="K4:K26" si="1">C4*I4</f>
        <v>1.7665370819836497</v>
      </c>
      <c r="L4" s="38">
        <v>0.876</v>
      </c>
      <c r="M4" s="38">
        <v>0.88300000000000001</v>
      </c>
      <c r="N4" s="38">
        <f t="shared" ref="N4:N26" si="2">H4*L4</f>
        <v>12.62477150712</v>
      </c>
      <c r="O4" s="38">
        <f t="shared" ref="O4:O26" si="3">I4*M4</f>
        <v>1.147017</v>
      </c>
      <c r="P4" s="38">
        <f t="shared" ref="P4:P26" si="4">C4*N4</f>
        <v>17.168689006080132</v>
      </c>
      <c r="Q4" s="38">
        <f t="shared" ref="Q4:Q26" si="5">C4*O4</f>
        <v>1.5598522433915627</v>
      </c>
      <c r="R4" s="38">
        <v>1.3599207713499999</v>
      </c>
      <c r="S4" s="38">
        <v>12.618</v>
      </c>
      <c r="T4" s="38">
        <v>1.147</v>
      </c>
      <c r="U4" s="38">
        <f t="shared" ref="U4:U26" si="6">R4*S4</f>
        <v>17.159480292894298</v>
      </c>
      <c r="V4" s="38">
        <f t="shared" ref="V4:V26" si="7">R4*T4</f>
        <v>1.5598291247384499</v>
      </c>
      <c r="W4" s="38">
        <f t="shared" ref="W4:W26" si="8">U4/J4</f>
        <v>0.87553014276466101</v>
      </c>
      <c r="X4" s="38">
        <f t="shared" ref="X4:X26" si="9">V4/K4</f>
        <v>0.88298691301000787</v>
      </c>
    </row>
    <row r="5" spans="1:24" x14ac:dyDescent="0.25">
      <c r="A5" s="37">
        <v>40</v>
      </c>
      <c r="B5" s="37">
        <v>13</v>
      </c>
      <c r="C5" s="38">
        <v>6.6302600270000003</v>
      </c>
      <c r="D5" s="37">
        <v>281</v>
      </c>
      <c r="E5" s="37">
        <v>40</v>
      </c>
      <c r="F5" s="37">
        <v>13</v>
      </c>
      <c r="G5" s="37" t="s">
        <v>121</v>
      </c>
      <c r="H5" s="38">
        <v>1.118366424</v>
      </c>
      <c r="I5" s="38">
        <v>4.4999999999999998E-2</v>
      </c>
      <c r="J5" s="38">
        <f t="shared" si="0"/>
        <v>7.4150601965861336</v>
      </c>
      <c r="K5" s="38">
        <f t="shared" si="1"/>
        <v>0.298361701215</v>
      </c>
      <c r="L5" s="38">
        <v>0.88</v>
      </c>
      <c r="M5" s="38">
        <v>0.88900000000000001</v>
      </c>
      <c r="N5" s="38">
        <f t="shared" si="2"/>
        <v>0.98416245311999995</v>
      </c>
      <c r="O5" s="38">
        <f t="shared" si="3"/>
        <v>4.0004999999999999E-2</v>
      </c>
      <c r="P5" s="38">
        <f t="shared" si="4"/>
        <v>6.5252529729957978</v>
      </c>
      <c r="Q5" s="38">
        <f t="shared" si="5"/>
        <v>0.26524355238013503</v>
      </c>
      <c r="R5" s="38">
        <v>6.6302600270000003</v>
      </c>
      <c r="S5" s="38">
        <v>0.98499999999999999</v>
      </c>
      <c r="T5" s="38">
        <v>0.04</v>
      </c>
      <c r="U5" s="38">
        <f t="shared" si="6"/>
        <v>6.5308061265950004</v>
      </c>
      <c r="V5" s="38">
        <f t="shared" si="7"/>
        <v>0.26521040107999999</v>
      </c>
      <c r="W5" s="38">
        <f t="shared" si="8"/>
        <v>0.88074890202533485</v>
      </c>
      <c r="X5" s="38">
        <f t="shared" si="9"/>
        <v>0.88888888888888884</v>
      </c>
    </row>
    <row r="6" spans="1:24" x14ac:dyDescent="0.25">
      <c r="A6" s="37">
        <v>41</v>
      </c>
      <c r="B6" s="37">
        <v>1</v>
      </c>
      <c r="C6" s="38">
        <v>599.35127798799999</v>
      </c>
      <c r="D6" s="37">
        <v>282</v>
      </c>
      <c r="E6" s="37">
        <v>41</v>
      </c>
      <c r="F6" s="37">
        <v>1</v>
      </c>
      <c r="G6" s="37" t="s">
        <v>114</v>
      </c>
      <c r="H6" s="38">
        <v>6.4644953860000003</v>
      </c>
      <c r="I6" s="38">
        <v>0.30099999999999999</v>
      </c>
      <c r="J6" s="38">
        <f t="shared" si="0"/>
        <v>3874.5035711466294</v>
      </c>
      <c r="K6" s="38">
        <f t="shared" si="1"/>
        <v>180.40473467438798</v>
      </c>
      <c r="L6" s="38">
        <v>0.96099999999999997</v>
      </c>
      <c r="M6" s="38">
        <v>0.92300000000000004</v>
      </c>
      <c r="N6" s="38">
        <f t="shared" si="2"/>
        <v>6.2123800659460002</v>
      </c>
      <c r="O6" s="38">
        <f t="shared" si="3"/>
        <v>0.27782299999999999</v>
      </c>
      <c r="P6" s="38">
        <f t="shared" si="4"/>
        <v>3723.3979318719107</v>
      </c>
      <c r="Q6" s="38">
        <f t="shared" si="5"/>
        <v>166.51357010446011</v>
      </c>
      <c r="R6" s="38">
        <v>599.35127798799999</v>
      </c>
      <c r="S6" s="38">
        <v>5.4459999999999997</v>
      </c>
      <c r="T6" s="38">
        <v>0.246</v>
      </c>
      <c r="U6" s="38">
        <f t="shared" si="6"/>
        <v>3264.0670599226478</v>
      </c>
      <c r="V6" s="38">
        <f t="shared" si="7"/>
        <v>147.440414385048</v>
      </c>
      <c r="W6" s="38">
        <f t="shared" si="8"/>
        <v>0.84244781298696092</v>
      </c>
      <c r="X6" s="38">
        <f t="shared" si="9"/>
        <v>0.81727574750830578</v>
      </c>
    </row>
    <row r="7" spans="1:24" x14ac:dyDescent="0.25">
      <c r="A7" s="37">
        <v>41</v>
      </c>
      <c r="B7" s="37">
        <v>2</v>
      </c>
      <c r="C7" s="38">
        <v>294.05497946600002</v>
      </c>
      <c r="D7" s="37">
        <v>283</v>
      </c>
      <c r="E7" s="37">
        <v>41</v>
      </c>
      <c r="F7" s="37">
        <v>2</v>
      </c>
      <c r="G7" s="37" t="s">
        <v>115</v>
      </c>
      <c r="H7" s="38">
        <v>11.920081100000001</v>
      </c>
      <c r="I7" s="38">
        <v>0.58199999999999996</v>
      </c>
      <c r="J7" s="38">
        <f t="shared" si="0"/>
        <v>3505.1592030935553</v>
      </c>
      <c r="K7" s="38">
        <f t="shared" si="1"/>
        <v>171.13999804921201</v>
      </c>
      <c r="L7" s="38">
        <v>0.96099999999999997</v>
      </c>
      <c r="M7" s="38">
        <v>0.92300000000000004</v>
      </c>
      <c r="N7" s="38">
        <f t="shared" si="2"/>
        <v>11.455197937100001</v>
      </c>
      <c r="O7" s="38">
        <f t="shared" si="3"/>
        <v>0.53718599999999994</v>
      </c>
      <c r="P7" s="38">
        <f t="shared" si="4"/>
        <v>3368.4579941729066</v>
      </c>
      <c r="Q7" s="38">
        <f t="shared" si="5"/>
        <v>157.96221819942267</v>
      </c>
      <c r="R7" s="38">
        <v>294.05497946600002</v>
      </c>
      <c r="S7" s="38">
        <v>10.039</v>
      </c>
      <c r="T7" s="38">
        <v>0.47399999999999998</v>
      </c>
      <c r="U7" s="38">
        <f t="shared" si="6"/>
        <v>2952.0179388591741</v>
      </c>
      <c r="V7" s="38">
        <f t="shared" si="7"/>
        <v>139.382060266884</v>
      </c>
      <c r="W7" s="38">
        <f t="shared" si="8"/>
        <v>0.8421922565610731</v>
      </c>
      <c r="X7" s="38">
        <f t="shared" si="9"/>
        <v>0.81443298969072153</v>
      </c>
    </row>
    <row r="8" spans="1:24" x14ac:dyDescent="0.25">
      <c r="A8" s="37">
        <v>41</v>
      </c>
      <c r="B8" s="37">
        <v>3</v>
      </c>
      <c r="C8" s="38">
        <v>203.43971014300001</v>
      </c>
      <c r="D8" s="37">
        <v>284</v>
      </c>
      <c r="E8" s="37">
        <v>41</v>
      </c>
      <c r="F8" s="37">
        <v>3</v>
      </c>
      <c r="G8" s="37" t="s">
        <v>116</v>
      </c>
      <c r="H8" s="38">
        <v>25.461902940000002</v>
      </c>
      <c r="I8" s="38">
        <v>1.917</v>
      </c>
      <c r="J8" s="38">
        <f t="shared" si="0"/>
        <v>5179.9621538028005</v>
      </c>
      <c r="K8" s="38">
        <f t="shared" si="1"/>
        <v>389.99392434413102</v>
      </c>
      <c r="L8" s="38">
        <v>0.96099999999999997</v>
      </c>
      <c r="M8" s="38">
        <v>0.92300000000000004</v>
      </c>
      <c r="N8" s="38">
        <f t="shared" si="2"/>
        <v>24.468888725340001</v>
      </c>
      <c r="O8" s="38">
        <f t="shared" si="3"/>
        <v>1.7693910000000002</v>
      </c>
      <c r="P8" s="38">
        <f t="shared" si="4"/>
        <v>4977.9436298044911</v>
      </c>
      <c r="Q8" s="38">
        <f t="shared" si="5"/>
        <v>359.96439216963296</v>
      </c>
      <c r="R8" s="38">
        <v>203.43971014300001</v>
      </c>
      <c r="S8" s="38">
        <v>21.44</v>
      </c>
      <c r="T8" s="38">
        <v>1.5649999999999999</v>
      </c>
      <c r="U8" s="38">
        <f t="shared" si="6"/>
        <v>4361.7473854659202</v>
      </c>
      <c r="V8" s="38">
        <f t="shared" si="7"/>
        <v>318.383146373795</v>
      </c>
      <c r="W8" s="38">
        <f t="shared" si="8"/>
        <v>0.84204232694321934</v>
      </c>
      <c r="X8" s="38">
        <f t="shared" si="9"/>
        <v>0.81637976004173185</v>
      </c>
    </row>
    <row r="9" spans="1:24" x14ac:dyDescent="0.25">
      <c r="A9" s="37">
        <v>41</v>
      </c>
      <c r="B9" s="37">
        <v>4</v>
      </c>
      <c r="C9" s="38">
        <v>335.16033160699999</v>
      </c>
      <c r="D9" s="37">
        <v>285</v>
      </c>
      <c r="E9" s="37">
        <v>41</v>
      </c>
      <c r="F9" s="37">
        <v>4</v>
      </c>
      <c r="G9" s="37" t="s">
        <v>117</v>
      </c>
      <c r="H9" s="38">
        <v>15.04653083</v>
      </c>
      <c r="I9" s="38">
        <v>1.2989999999999999</v>
      </c>
      <c r="J9" s="38">
        <f t="shared" si="0"/>
        <v>5043.0002625177485</v>
      </c>
      <c r="K9" s="38">
        <f t="shared" si="1"/>
        <v>435.37327075749295</v>
      </c>
      <c r="L9" s="38">
        <v>0.96099999999999997</v>
      </c>
      <c r="M9" s="38">
        <v>0.92400000000000004</v>
      </c>
      <c r="N9" s="38">
        <f t="shared" si="2"/>
        <v>14.459716127629999</v>
      </c>
      <c r="O9" s="38">
        <f t="shared" si="3"/>
        <v>1.2002759999999999</v>
      </c>
      <c r="P9" s="38">
        <f t="shared" si="4"/>
        <v>4846.3232522795561</v>
      </c>
      <c r="Q9" s="38">
        <f t="shared" si="5"/>
        <v>402.28490217992351</v>
      </c>
      <c r="R9" s="38">
        <v>335.16033160699999</v>
      </c>
      <c r="S9" s="38">
        <v>12.656000000000001</v>
      </c>
      <c r="T9" s="38">
        <v>1.0589999999999999</v>
      </c>
      <c r="U9" s="38">
        <f t="shared" si="6"/>
        <v>4241.7891568181922</v>
      </c>
      <c r="V9" s="38">
        <f t="shared" si="7"/>
        <v>354.93479117181295</v>
      </c>
      <c r="W9" s="38">
        <f t="shared" si="8"/>
        <v>0.84112411977160062</v>
      </c>
      <c r="X9" s="38">
        <f t="shared" si="9"/>
        <v>0.81524249422632789</v>
      </c>
    </row>
    <row r="10" spans="1:24" x14ac:dyDescent="0.25">
      <c r="A10" s="37">
        <v>41</v>
      </c>
      <c r="B10" s="37">
        <v>7</v>
      </c>
      <c r="C10" s="38">
        <v>118.65549197999999</v>
      </c>
      <c r="D10" s="37">
        <v>287</v>
      </c>
      <c r="E10" s="37">
        <v>41</v>
      </c>
      <c r="F10" s="37">
        <v>7</v>
      </c>
      <c r="G10" s="37" t="s">
        <v>137</v>
      </c>
      <c r="H10" s="38">
        <v>12.396099420000001</v>
      </c>
      <c r="I10" s="38">
        <v>0.63200000000000001</v>
      </c>
      <c r="J10" s="38">
        <f t="shared" si="0"/>
        <v>1470.8652753130925</v>
      </c>
      <c r="K10" s="38">
        <f t="shared" si="1"/>
        <v>74.990270931360001</v>
      </c>
      <c r="L10" s="38">
        <v>0.96</v>
      </c>
      <c r="M10" s="38">
        <v>0.92300000000000004</v>
      </c>
      <c r="N10" s="38">
        <f t="shared" si="2"/>
        <v>11.900255443200001</v>
      </c>
      <c r="O10" s="38">
        <f t="shared" si="3"/>
        <v>0.58333600000000008</v>
      </c>
      <c r="P10" s="38">
        <f t="shared" si="4"/>
        <v>1412.030664300569</v>
      </c>
      <c r="Q10" s="38">
        <f t="shared" si="5"/>
        <v>69.216020069645282</v>
      </c>
      <c r="R10" s="38">
        <v>118.65549197999999</v>
      </c>
      <c r="S10" s="38">
        <v>10.445</v>
      </c>
      <c r="T10" s="38">
        <v>0.51600000000000001</v>
      </c>
      <c r="U10" s="38">
        <f t="shared" si="6"/>
        <v>1239.3566137311</v>
      </c>
      <c r="V10" s="38">
        <f t="shared" si="7"/>
        <v>61.226233861680001</v>
      </c>
      <c r="W10" s="38">
        <f t="shared" si="8"/>
        <v>0.8426037615629256</v>
      </c>
      <c r="X10" s="38">
        <f t="shared" si="9"/>
        <v>0.81645569620253167</v>
      </c>
    </row>
    <row r="11" spans="1:24" x14ac:dyDescent="0.25">
      <c r="A11" s="37">
        <v>41</v>
      </c>
      <c r="B11" s="37">
        <v>8</v>
      </c>
      <c r="C11" s="38">
        <v>43.863068761299999</v>
      </c>
      <c r="D11" s="37">
        <v>288</v>
      </c>
      <c r="E11" s="37">
        <v>41</v>
      </c>
      <c r="F11" s="37">
        <v>8</v>
      </c>
      <c r="G11" s="37" t="s">
        <v>136</v>
      </c>
      <c r="H11" s="38">
        <v>16.093630820000001</v>
      </c>
      <c r="I11" s="38">
        <v>0.83599999999999997</v>
      </c>
      <c r="J11" s="38">
        <f t="shared" si="0"/>
        <v>705.91603527663699</v>
      </c>
      <c r="K11" s="38">
        <f t="shared" si="1"/>
        <v>36.669525484446801</v>
      </c>
      <c r="L11" s="38">
        <v>0.96</v>
      </c>
      <c r="M11" s="38">
        <v>0.92300000000000004</v>
      </c>
      <c r="N11" s="38">
        <f t="shared" si="2"/>
        <v>15.449885587200001</v>
      </c>
      <c r="O11" s="38">
        <f t="shared" si="3"/>
        <v>0.77162799999999998</v>
      </c>
      <c r="P11" s="38">
        <f t="shared" si="4"/>
        <v>677.67939386557146</v>
      </c>
      <c r="Q11" s="38">
        <f t="shared" si="5"/>
        <v>33.845972022144394</v>
      </c>
      <c r="R11" s="38">
        <v>43.863068761299999</v>
      </c>
      <c r="S11" s="38">
        <v>13.574999999999999</v>
      </c>
      <c r="T11" s="38">
        <v>0.68300000000000005</v>
      </c>
      <c r="U11" s="38">
        <f t="shared" si="6"/>
        <v>595.44115843464749</v>
      </c>
      <c r="V11" s="38">
        <f t="shared" si="7"/>
        <v>29.958475963967903</v>
      </c>
      <c r="W11" s="38">
        <f t="shared" si="8"/>
        <v>0.84350139206188146</v>
      </c>
      <c r="X11" s="38">
        <f t="shared" si="9"/>
        <v>0.81698564593301437</v>
      </c>
    </row>
    <row r="12" spans="1:24" x14ac:dyDescent="0.25">
      <c r="A12" s="37">
        <v>41</v>
      </c>
      <c r="B12" s="37">
        <v>10</v>
      </c>
      <c r="C12" s="38">
        <v>78.385442185399995</v>
      </c>
      <c r="D12" s="37">
        <v>290</v>
      </c>
      <c r="E12" s="37">
        <v>41</v>
      </c>
      <c r="F12" s="37">
        <v>10</v>
      </c>
      <c r="G12" s="37" t="s">
        <v>118</v>
      </c>
      <c r="H12" s="38">
        <v>5.0619976160000002</v>
      </c>
      <c r="I12" s="38">
        <v>0.21099999999999999</v>
      </c>
      <c r="J12" s="38">
        <f t="shared" si="0"/>
        <v>396.78692147160064</v>
      </c>
      <c r="K12" s="38">
        <f t="shared" si="1"/>
        <v>16.539328301119397</v>
      </c>
      <c r="L12" s="38">
        <v>0.96</v>
      </c>
      <c r="M12" s="38">
        <v>0.92200000000000004</v>
      </c>
      <c r="N12" s="38">
        <f t="shared" si="2"/>
        <v>4.8595177113599997</v>
      </c>
      <c r="O12" s="38">
        <f t="shared" si="3"/>
        <v>0.19454199999999999</v>
      </c>
      <c r="P12" s="38">
        <f t="shared" si="4"/>
        <v>380.91544461273656</v>
      </c>
      <c r="Q12" s="38">
        <f t="shared" si="5"/>
        <v>15.249260693632085</v>
      </c>
      <c r="R12" s="38">
        <v>78.385442185399995</v>
      </c>
      <c r="S12" s="38">
        <v>4.2679999999999998</v>
      </c>
      <c r="T12" s="38">
        <v>0.17199999999999999</v>
      </c>
      <c r="U12" s="38">
        <f t="shared" si="6"/>
        <v>334.54906724728716</v>
      </c>
      <c r="V12" s="38">
        <f t="shared" si="7"/>
        <v>13.482296055888797</v>
      </c>
      <c r="W12" s="38">
        <f t="shared" si="8"/>
        <v>0.84314539906334074</v>
      </c>
      <c r="X12" s="38">
        <f t="shared" si="9"/>
        <v>0.81516587677725116</v>
      </c>
    </row>
    <row r="13" spans="1:24" x14ac:dyDescent="0.25">
      <c r="A13" s="37">
        <v>41</v>
      </c>
      <c r="B13" s="37">
        <v>11</v>
      </c>
      <c r="C13" s="38">
        <v>122.655797588</v>
      </c>
      <c r="D13" s="37">
        <v>291</v>
      </c>
      <c r="E13" s="37">
        <v>41</v>
      </c>
      <c r="F13" s="37">
        <v>11</v>
      </c>
      <c r="G13" s="37" t="s">
        <v>119</v>
      </c>
      <c r="H13" s="38">
        <v>3.3637409429999998</v>
      </c>
      <c r="I13" s="38">
        <v>0.13900000000000001</v>
      </c>
      <c r="J13" s="38">
        <f t="shared" si="0"/>
        <v>412.58232824307623</v>
      </c>
      <c r="K13" s="38">
        <f t="shared" si="1"/>
        <v>17.049155864732001</v>
      </c>
      <c r="L13" s="38">
        <v>0.96099999999999997</v>
      </c>
      <c r="M13" s="38">
        <v>0.92300000000000004</v>
      </c>
      <c r="N13" s="38">
        <f t="shared" si="2"/>
        <v>3.2325550462229997</v>
      </c>
      <c r="O13" s="38">
        <f t="shared" si="3"/>
        <v>0.12829700000000002</v>
      </c>
      <c r="P13" s="38">
        <f t="shared" si="4"/>
        <v>396.49161744159625</v>
      </c>
      <c r="Q13" s="38">
        <f t="shared" si="5"/>
        <v>15.736370863147638</v>
      </c>
      <c r="R13" s="38">
        <v>122.655797588</v>
      </c>
      <c r="S13" s="38">
        <v>2.8439999999999999</v>
      </c>
      <c r="T13" s="38">
        <v>0.114</v>
      </c>
      <c r="U13" s="38">
        <f t="shared" si="6"/>
        <v>348.83308834027196</v>
      </c>
      <c r="V13" s="38">
        <f t="shared" si="7"/>
        <v>13.982760925032</v>
      </c>
      <c r="W13" s="38">
        <f t="shared" si="8"/>
        <v>0.84548722633305351</v>
      </c>
      <c r="X13" s="38">
        <f t="shared" si="9"/>
        <v>0.82014388489208634</v>
      </c>
    </row>
    <row r="14" spans="1:24" x14ac:dyDescent="0.25">
      <c r="A14" s="37">
        <v>41</v>
      </c>
      <c r="B14" s="37">
        <v>12</v>
      </c>
      <c r="C14" s="38">
        <v>70.579634877999993</v>
      </c>
      <c r="D14" s="37">
        <v>292</v>
      </c>
      <c r="E14" s="37">
        <v>41</v>
      </c>
      <c r="F14" s="37">
        <v>12</v>
      </c>
      <c r="G14" s="37" t="s">
        <v>120</v>
      </c>
      <c r="H14" s="38">
        <v>1.0456180559999999</v>
      </c>
      <c r="I14" s="38">
        <v>4.1000000000000002E-2</v>
      </c>
      <c r="J14" s="38">
        <f t="shared" si="0"/>
        <v>73.799340614324137</v>
      </c>
      <c r="K14" s="38">
        <f t="shared" si="1"/>
        <v>2.8937650299979998</v>
      </c>
      <c r="L14" s="38">
        <v>0.96199999999999997</v>
      </c>
      <c r="M14" s="38">
        <v>0.92100000000000004</v>
      </c>
      <c r="N14" s="38">
        <f t="shared" si="2"/>
        <v>1.0058845698719998</v>
      </c>
      <c r="O14" s="38">
        <f t="shared" si="3"/>
        <v>3.7761000000000003E-2</v>
      </c>
      <c r="P14" s="38">
        <f t="shared" si="4"/>
        <v>70.994965670979823</v>
      </c>
      <c r="Q14" s="38">
        <f t="shared" si="5"/>
        <v>2.6651575926281579</v>
      </c>
      <c r="R14" s="38">
        <v>70.579634877999993</v>
      </c>
      <c r="S14" s="38">
        <v>0.88500000000000001</v>
      </c>
      <c r="T14" s="38">
        <v>3.4000000000000002E-2</v>
      </c>
      <c r="U14" s="38">
        <f t="shared" si="6"/>
        <v>62.462976867029994</v>
      </c>
      <c r="V14" s="38">
        <f t="shared" si="7"/>
        <v>2.3997075858520001</v>
      </c>
      <c r="W14" s="38">
        <f t="shared" si="8"/>
        <v>0.8463893626565302</v>
      </c>
      <c r="X14" s="38">
        <f t="shared" si="9"/>
        <v>0.8292682926829269</v>
      </c>
    </row>
    <row r="15" spans="1:24" x14ac:dyDescent="0.25">
      <c r="A15" s="37">
        <v>41</v>
      </c>
      <c r="B15" s="37">
        <v>13</v>
      </c>
      <c r="C15" s="38">
        <v>559.10839295300002</v>
      </c>
      <c r="D15" s="37">
        <v>293</v>
      </c>
      <c r="E15" s="37">
        <v>41</v>
      </c>
      <c r="F15" s="37">
        <v>13</v>
      </c>
      <c r="G15" s="37" t="s">
        <v>121</v>
      </c>
      <c r="H15" s="38">
        <v>1.04836007</v>
      </c>
      <c r="I15" s="38">
        <v>4.1000000000000002E-2</v>
      </c>
      <c r="J15" s="38">
        <f t="shared" si="0"/>
        <v>586.14691397379454</v>
      </c>
      <c r="K15" s="38">
        <f t="shared" si="1"/>
        <v>22.923444111073003</v>
      </c>
      <c r="L15" s="38">
        <v>0.96199999999999997</v>
      </c>
      <c r="M15" s="38">
        <v>0.92100000000000004</v>
      </c>
      <c r="N15" s="38">
        <f t="shared" si="2"/>
        <v>1.00852238734</v>
      </c>
      <c r="O15" s="38">
        <f t="shared" si="3"/>
        <v>3.7761000000000003E-2</v>
      </c>
      <c r="P15" s="38">
        <f t="shared" si="4"/>
        <v>563.87333124279041</v>
      </c>
      <c r="Q15" s="38">
        <f t="shared" si="5"/>
        <v>21.112492026298234</v>
      </c>
      <c r="R15" s="38">
        <v>559.10839295300002</v>
      </c>
      <c r="S15" s="38">
        <v>0.88800000000000001</v>
      </c>
      <c r="T15" s="38">
        <v>3.4000000000000002E-2</v>
      </c>
      <c r="U15" s="38">
        <f t="shared" si="6"/>
        <v>496.48825294226401</v>
      </c>
      <c r="V15" s="38">
        <f t="shared" si="7"/>
        <v>19.009685360402003</v>
      </c>
      <c r="W15" s="38">
        <f t="shared" si="8"/>
        <v>0.84703722071368104</v>
      </c>
      <c r="X15" s="38">
        <f t="shared" si="9"/>
        <v>0.82926829268292679</v>
      </c>
    </row>
    <row r="16" spans="1:24" x14ac:dyDescent="0.25">
      <c r="A16" s="37">
        <v>44</v>
      </c>
      <c r="B16" s="37">
        <v>1</v>
      </c>
      <c r="C16" s="38">
        <v>6.23066737176E-3</v>
      </c>
      <c r="D16" s="37">
        <v>317</v>
      </c>
      <c r="E16" s="37">
        <v>44</v>
      </c>
      <c r="F16" s="37">
        <v>1</v>
      </c>
      <c r="G16" s="37" t="s">
        <v>114</v>
      </c>
      <c r="H16" s="38">
        <v>8.5464268990000001</v>
      </c>
      <c r="I16" s="38">
        <v>0.40899999999999997</v>
      </c>
      <c r="J16" s="38">
        <f t="shared" si="0"/>
        <v>5.3249943224731297E-2</v>
      </c>
      <c r="K16" s="38">
        <f t="shared" si="1"/>
        <v>2.5483429550498399E-3</v>
      </c>
      <c r="L16" s="38">
        <v>0.33100000000000002</v>
      </c>
      <c r="M16" s="38">
        <v>0.19900000000000001</v>
      </c>
      <c r="N16" s="38">
        <f t="shared" si="2"/>
        <v>2.828867303569</v>
      </c>
      <c r="O16" s="38">
        <f t="shared" si="3"/>
        <v>8.1391000000000005E-2</v>
      </c>
      <c r="P16" s="38">
        <f t="shared" si="4"/>
        <v>1.7625731207386058E-2</v>
      </c>
      <c r="Q16" s="38">
        <f t="shared" si="5"/>
        <v>5.071202480549182E-4</v>
      </c>
      <c r="R16" s="38">
        <v>6.23066737176E-3</v>
      </c>
      <c r="S16" s="38">
        <v>1.581</v>
      </c>
      <c r="T16" s="38">
        <v>3.9E-2</v>
      </c>
      <c r="U16" s="38">
        <f t="shared" si="6"/>
        <v>9.8506851147525595E-3</v>
      </c>
      <c r="V16" s="38">
        <f t="shared" si="7"/>
        <v>2.4299602749863999E-4</v>
      </c>
      <c r="W16" s="38">
        <f t="shared" si="8"/>
        <v>0.18498958906265137</v>
      </c>
      <c r="X16" s="38">
        <f t="shared" si="9"/>
        <v>9.5354523227383858E-2</v>
      </c>
    </row>
    <row r="17" spans="1:24" x14ac:dyDescent="0.25">
      <c r="A17" s="37">
        <v>44</v>
      </c>
      <c r="B17" s="37">
        <v>2</v>
      </c>
      <c r="C17" s="38">
        <v>2.0731869377100001E-2</v>
      </c>
      <c r="D17" s="37">
        <v>318</v>
      </c>
      <c r="E17" s="37">
        <v>44</v>
      </c>
      <c r="F17" s="37">
        <v>2</v>
      </c>
      <c r="G17" s="37" t="s">
        <v>115</v>
      </c>
      <c r="H17" s="38">
        <v>15.69866929</v>
      </c>
      <c r="I17" s="38">
        <v>0.78800000000000003</v>
      </c>
      <c r="J17" s="38">
        <f t="shared" si="0"/>
        <v>0.32546276111457118</v>
      </c>
      <c r="K17" s="38">
        <f t="shared" si="1"/>
        <v>1.6336713069154803E-2</v>
      </c>
      <c r="L17" s="38">
        <v>0.33</v>
      </c>
      <c r="M17" s="38">
        <v>0.19800000000000001</v>
      </c>
      <c r="N17" s="38">
        <f t="shared" si="2"/>
        <v>5.1805608657000004</v>
      </c>
      <c r="O17" s="38">
        <f t="shared" si="3"/>
        <v>0.15602400000000002</v>
      </c>
      <c r="P17" s="38">
        <f t="shared" si="4"/>
        <v>0.1074027111678085</v>
      </c>
      <c r="Q17" s="38">
        <f t="shared" si="5"/>
        <v>3.2346691876926508E-3</v>
      </c>
      <c r="R17" s="38">
        <v>2.0731869377100001E-2</v>
      </c>
      <c r="S17" s="38">
        <v>2.8969999999999998</v>
      </c>
      <c r="T17" s="38">
        <v>7.3999999999999996E-2</v>
      </c>
      <c r="U17" s="38">
        <f t="shared" si="6"/>
        <v>6.0060225585458697E-2</v>
      </c>
      <c r="V17" s="38">
        <f t="shared" si="7"/>
        <v>1.5341583339054E-3</v>
      </c>
      <c r="W17" s="38">
        <f t="shared" si="8"/>
        <v>0.18453793417034267</v>
      </c>
      <c r="X17" s="38">
        <f t="shared" si="9"/>
        <v>9.3908629441624342E-2</v>
      </c>
    </row>
    <row r="18" spans="1:24" x14ac:dyDescent="0.25">
      <c r="A18" s="37">
        <v>44</v>
      </c>
      <c r="B18" s="37">
        <v>3</v>
      </c>
      <c r="C18" s="38">
        <v>12.0445104693</v>
      </c>
      <c r="D18" s="37">
        <v>319</v>
      </c>
      <c r="E18" s="37">
        <v>44</v>
      </c>
      <c r="F18" s="37">
        <v>3</v>
      </c>
      <c r="G18" s="37" t="s">
        <v>116</v>
      </c>
      <c r="H18" s="38">
        <v>33.499733190000001</v>
      </c>
      <c r="I18" s="38">
        <v>2.57</v>
      </c>
      <c r="J18" s="38">
        <f t="shared" si="0"/>
        <v>403.48788712571172</v>
      </c>
      <c r="K18" s="38">
        <f t="shared" si="1"/>
        <v>30.954391906100998</v>
      </c>
      <c r="L18" s="38">
        <v>0.33</v>
      </c>
      <c r="M18" s="38">
        <v>0.20200000000000001</v>
      </c>
      <c r="N18" s="38">
        <f t="shared" si="2"/>
        <v>11.054911952700001</v>
      </c>
      <c r="O18" s="38">
        <f t="shared" si="3"/>
        <v>0.51914000000000005</v>
      </c>
      <c r="P18" s="38">
        <f t="shared" si="4"/>
        <v>133.15100275148487</v>
      </c>
      <c r="Q18" s="38">
        <f t="shared" si="5"/>
        <v>6.2527871650324025</v>
      </c>
      <c r="R18" s="38">
        <v>12.0445104693</v>
      </c>
      <c r="S18" s="38">
        <v>6.1719999999999997</v>
      </c>
      <c r="T18" s="38">
        <v>0.247</v>
      </c>
      <c r="U18" s="38">
        <f t="shared" si="6"/>
        <v>74.3387186165196</v>
      </c>
      <c r="V18" s="38">
        <f t="shared" si="7"/>
        <v>2.9749940859171002</v>
      </c>
      <c r="W18" s="38">
        <f t="shared" si="8"/>
        <v>0.18424027334768153</v>
      </c>
      <c r="X18" s="38">
        <f t="shared" si="9"/>
        <v>9.6108949416342432E-2</v>
      </c>
    </row>
    <row r="19" spans="1:24" x14ac:dyDescent="0.25">
      <c r="A19" s="37">
        <v>44</v>
      </c>
      <c r="B19" s="37">
        <v>4</v>
      </c>
      <c r="C19" s="38">
        <v>5.1090234835599997</v>
      </c>
      <c r="D19" s="37">
        <v>320</v>
      </c>
      <c r="E19" s="37">
        <v>44</v>
      </c>
      <c r="F19" s="37">
        <v>4</v>
      </c>
      <c r="G19" s="37" t="s">
        <v>117</v>
      </c>
      <c r="H19" s="38">
        <v>19.37280187</v>
      </c>
      <c r="I19" s="38">
        <v>1.7290000000000001</v>
      </c>
      <c r="J19" s="38">
        <f t="shared" si="0"/>
        <v>98.976099696185074</v>
      </c>
      <c r="K19" s="38">
        <f t="shared" si="1"/>
        <v>8.8335016030752396</v>
      </c>
      <c r="L19" s="38">
        <v>0.32700000000000001</v>
      </c>
      <c r="M19" s="38">
        <v>0.19800000000000001</v>
      </c>
      <c r="N19" s="38">
        <f t="shared" si="2"/>
        <v>6.3349062114899999</v>
      </c>
      <c r="O19" s="38">
        <f t="shared" si="3"/>
        <v>0.34234200000000004</v>
      </c>
      <c r="P19" s="38">
        <f t="shared" si="4"/>
        <v>32.365184600652519</v>
      </c>
      <c r="Q19" s="38">
        <f t="shared" si="5"/>
        <v>1.7490333174088977</v>
      </c>
      <c r="R19" s="38">
        <v>5.1090234835599997</v>
      </c>
      <c r="S19" s="38">
        <v>3.5310000000000001</v>
      </c>
      <c r="T19" s="38">
        <v>0.16200000000000001</v>
      </c>
      <c r="U19" s="38">
        <f t="shared" si="6"/>
        <v>18.039961920450359</v>
      </c>
      <c r="V19" s="38">
        <f t="shared" si="7"/>
        <v>0.82766180433671999</v>
      </c>
      <c r="W19" s="38">
        <f t="shared" si="8"/>
        <v>0.18226583969084903</v>
      </c>
      <c r="X19" s="38">
        <f t="shared" si="9"/>
        <v>9.369577790630422E-2</v>
      </c>
    </row>
    <row r="20" spans="1:24" x14ac:dyDescent="0.25">
      <c r="A20" s="37">
        <v>44</v>
      </c>
      <c r="B20" s="37">
        <v>11</v>
      </c>
      <c r="C20" s="38">
        <v>0.71191774348699999</v>
      </c>
      <c r="D20" s="37">
        <v>325</v>
      </c>
      <c r="E20" s="37">
        <v>44</v>
      </c>
      <c r="F20" s="37">
        <v>11</v>
      </c>
      <c r="G20" s="37" t="s">
        <v>119</v>
      </c>
      <c r="H20" s="38">
        <v>4.6294513779999997</v>
      </c>
      <c r="I20" s="38">
        <v>0.19600000000000001</v>
      </c>
      <c r="J20" s="38">
        <f t="shared" si="0"/>
        <v>3.2957885786085424</v>
      </c>
      <c r="K20" s="38">
        <f t="shared" si="1"/>
        <v>0.139535877723452</v>
      </c>
      <c r="L20" s="38">
        <v>0.34399999999999997</v>
      </c>
      <c r="M20" s="38">
        <v>0.214</v>
      </c>
      <c r="N20" s="38">
        <f t="shared" si="2"/>
        <v>1.5925312740319997</v>
      </c>
      <c r="O20" s="38">
        <f t="shared" si="3"/>
        <v>4.1944000000000002E-2</v>
      </c>
      <c r="P20" s="38">
        <f t="shared" si="4"/>
        <v>1.1337512710413384</v>
      </c>
      <c r="Q20" s="38">
        <f t="shared" si="5"/>
        <v>2.9860677832818729E-2</v>
      </c>
      <c r="R20" s="38">
        <v>0.71191774348699999</v>
      </c>
      <c r="S20" s="38">
        <v>0.9</v>
      </c>
      <c r="T20" s="38">
        <v>0.02</v>
      </c>
      <c r="U20" s="38">
        <f t="shared" si="6"/>
        <v>0.64072596913830004</v>
      </c>
      <c r="V20" s="38">
        <f t="shared" si="7"/>
        <v>1.423835486974E-2</v>
      </c>
      <c r="W20" s="38">
        <f t="shared" si="8"/>
        <v>0.19440748514542452</v>
      </c>
      <c r="X20" s="38">
        <f t="shared" si="9"/>
        <v>0.10204081632653061</v>
      </c>
    </row>
    <row r="21" spans="1:24" x14ac:dyDescent="0.25">
      <c r="A21" s="37">
        <v>45</v>
      </c>
      <c r="B21" s="37">
        <v>1</v>
      </c>
      <c r="C21" s="38">
        <v>0.78614617380600005</v>
      </c>
      <c r="D21" s="37">
        <v>328</v>
      </c>
      <c r="E21" s="37">
        <v>45</v>
      </c>
      <c r="F21" s="37">
        <v>1</v>
      </c>
      <c r="G21" s="37" t="s">
        <v>114</v>
      </c>
      <c r="H21" s="38">
        <v>10.002559570000001</v>
      </c>
      <c r="I21" s="38">
        <v>0.41399999999999998</v>
      </c>
      <c r="J21" s="38">
        <f t="shared" si="0"/>
        <v>7.8634739342220898</v>
      </c>
      <c r="K21" s="38">
        <f t="shared" si="1"/>
        <v>0.32546451595568399</v>
      </c>
      <c r="L21" s="38">
        <v>0.86699999999999999</v>
      </c>
      <c r="M21" s="38">
        <v>0.79300000000000004</v>
      </c>
      <c r="N21" s="38">
        <f t="shared" si="2"/>
        <v>8.6722191471900008</v>
      </c>
      <c r="O21" s="38">
        <f t="shared" si="3"/>
        <v>0.32830199999999998</v>
      </c>
      <c r="P21" s="38">
        <f t="shared" si="4"/>
        <v>6.8176319009705519</v>
      </c>
      <c r="Q21" s="38">
        <f t="shared" si="5"/>
        <v>0.25809336115285741</v>
      </c>
      <c r="R21" s="38">
        <v>0.78614617380600005</v>
      </c>
      <c r="S21" s="38">
        <v>7.6059999999999999</v>
      </c>
      <c r="T21" s="38">
        <v>0.28999999999999998</v>
      </c>
      <c r="U21" s="38">
        <f t="shared" si="6"/>
        <v>5.9794277979684365</v>
      </c>
      <c r="V21" s="38">
        <f t="shared" si="7"/>
        <v>0.22798239040373999</v>
      </c>
      <c r="W21" s="38">
        <f t="shared" si="8"/>
        <v>0.76040536892298649</v>
      </c>
      <c r="X21" s="38">
        <f t="shared" si="9"/>
        <v>0.70048309178743962</v>
      </c>
    </row>
    <row r="22" spans="1:24" x14ac:dyDescent="0.25">
      <c r="A22" s="37">
        <v>45</v>
      </c>
      <c r="B22" s="37">
        <v>2</v>
      </c>
      <c r="C22" s="38">
        <v>9.3531095329700005</v>
      </c>
      <c r="D22" s="37">
        <v>329</v>
      </c>
      <c r="E22" s="37">
        <v>45</v>
      </c>
      <c r="F22" s="37">
        <v>2</v>
      </c>
      <c r="G22" s="37" t="s">
        <v>115</v>
      </c>
      <c r="H22" s="38">
        <v>18.3801475</v>
      </c>
      <c r="I22" s="38">
        <v>0.79700000000000004</v>
      </c>
      <c r="J22" s="38">
        <f t="shared" si="0"/>
        <v>171.91153279964473</v>
      </c>
      <c r="K22" s="38">
        <f t="shared" si="1"/>
        <v>7.454428297777091</v>
      </c>
      <c r="L22" s="38">
        <v>0.86599999999999999</v>
      </c>
      <c r="M22" s="38">
        <v>0.79300000000000004</v>
      </c>
      <c r="N22" s="38">
        <f t="shared" si="2"/>
        <v>15.917207735</v>
      </c>
      <c r="O22" s="38">
        <f t="shared" si="3"/>
        <v>0.63202100000000005</v>
      </c>
      <c r="P22" s="38">
        <f t="shared" si="4"/>
        <v>148.87538740449233</v>
      </c>
      <c r="Q22" s="38">
        <f t="shared" si="5"/>
        <v>5.9113616401372333</v>
      </c>
      <c r="R22" s="38">
        <v>9.3531095329700005</v>
      </c>
      <c r="S22" s="38">
        <v>13.968</v>
      </c>
      <c r="T22" s="38">
        <v>0.55900000000000005</v>
      </c>
      <c r="U22" s="38">
        <f t="shared" si="6"/>
        <v>130.64423395652497</v>
      </c>
      <c r="V22" s="38">
        <f t="shared" si="7"/>
        <v>5.228388228930231</v>
      </c>
      <c r="W22" s="38">
        <f t="shared" si="8"/>
        <v>0.75995037580628777</v>
      </c>
      <c r="X22" s="38">
        <f t="shared" si="9"/>
        <v>0.70138017565872024</v>
      </c>
    </row>
    <row r="23" spans="1:24" x14ac:dyDescent="0.25">
      <c r="A23" s="37">
        <v>45</v>
      </c>
      <c r="B23" s="37">
        <v>4</v>
      </c>
      <c r="C23" s="38">
        <v>0.513745309353</v>
      </c>
      <c r="D23" s="37">
        <v>331</v>
      </c>
      <c r="E23" s="37">
        <v>45</v>
      </c>
      <c r="F23" s="37">
        <v>4</v>
      </c>
      <c r="G23" s="37" t="s">
        <v>117</v>
      </c>
      <c r="H23" s="38">
        <v>22.767173639999999</v>
      </c>
      <c r="I23" s="38">
        <v>1.772</v>
      </c>
      <c r="J23" s="38">
        <f t="shared" si="0"/>
        <v>11.696528664775267</v>
      </c>
      <c r="K23" s="38">
        <f t="shared" si="1"/>
        <v>0.910356688173516</v>
      </c>
      <c r="L23" s="38">
        <v>0.86399999999999999</v>
      </c>
      <c r="M23" s="38">
        <v>0.79</v>
      </c>
      <c r="N23" s="38">
        <f t="shared" si="2"/>
        <v>19.670838024959998</v>
      </c>
      <c r="O23" s="38">
        <f t="shared" si="3"/>
        <v>1.39988</v>
      </c>
      <c r="P23" s="38">
        <f t="shared" si="4"/>
        <v>10.10580076636583</v>
      </c>
      <c r="Q23" s="38">
        <f t="shared" si="5"/>
        <v>0.71918178365707763</v>
      </c>
      <c r="R23" s="38">
        <v>0.513745309353</v>
      </c>
      <c r="S23" s="38">
        <v>17.239000000000001</v>
      </c>
      <c r="T23" s="38">
        <v>1.2370000000000001</v>
      </c>
      <c r="U23" s="38">
        <f t="shared" si="6"/>
        <v>8.8564553879363679</v>
      </c>
      <c r="V23" s="38">
        <f t="shared" si="7"/>
        <v>0.63550294766966109</v>
      </c>
      <c r="W23" s="38">
        <f t="shared" si="8"/>
        <v>0.75718665270389718</v>
      </c>
      <c r="X23" s="38">
        <f t="shared" si="9"/>
        <v>0.69808126410835225</v>
      </c>
    </row>
    <row r="24" spans="1:24" x14ac:dyDescent="0.25">
      <c r="A24" s="37">
        <v>45</v>
      </c>
      <c r="B24" s="37">
        <v>7</v>
      </c>
      <c r="C24" s="38">
        <v>2.7903584284399998</v>
      </c>
      <c r="D24" s="37">
        <v>334</v>
      </c>
      <c r="E24" s="37">
        <v>45</v>
      </c>
      <c r="F24" s="37">
        <v>7</v>
      </c>
      <c r="G24" s="37" t="s">
        <v>137</v>
      </c>
      <c r="H24" s="38">
        <v>20.02303744</v>
      </c>
      <c r="I24" s="38">
        <v>0.91600000000000004</v>
      </c>
      <c r="J24" s="38">
        <f t="shared" si="0"/>
        <v>55.871451283673679</v>
      </c>
      <c r="K24" s="38">
        <f t="shared" si="1"/>
        <v>2.5559683204510399</v>
      </c>
      <c r="L24" s="38">
        <v>0.86799999999999999</v>
      </c>
      <c r="M24" s="38">
        <v>0.79400000000000004</v>
      </c>
      <c r="N24" s="38">
        <f t="shared" si="2"/>
        <v>17.379996497920001</v>
      </c>
      <c r="O24" s="38">
        <f t="shared" si="3"/>
        <v>0.72730400000000006</v>
      </c>
      <c r="P24" s="38">
        <f t="shared" si="4"/>
        <v>48.49641971422875</v>
      </c>
      <c r="Q24" s="38">
        <f t="shared" si="5"/>
        <v>2.0294388464381257</v>
      </c>
      <c r="R24" s="38">
        <v>2.7903584284399998</v>
      </c>
      <c r="S24" s="38">
        <v>15.260999999999999</v>
      </c>
      <c r="T24" s="38">
        <v>0.64400000000000002</v>
      </c>
      <c r="U24" s="38">
        <f t="shared" si="6"/>
        <v>42.583659976422837</v>
      </c>
      <c r="V24" s="38">
        <f t="shared" si="7"/>
        <v>1.7969908279153599</v>
      </c>
      <c r="W24" s="38">
        <f t="shared" si="8"/>
        <v>0.76217207532724862</v>
      </c>
      <c r="X24" s="38">
        <f t="shared" si="9"/>
        <v>0.70305676855895194</v>
      </c>
    </row>
    <row r="25" spans="1:24" x14ac:dyDescent="0.25">
      <c r="A25" s="37">
        <v>45</v>
      </c>
      <c r="B25" s="37">
        <v>12</v>
      </c>
      <c r="C25" s="38">
        <v>1.0553224148400001E-2</v>
      </c>
      <c r="D25" s="37">
        <v>338</v>
      </c>
      <c r="E25" s="37">
        <v>45</v>
      </c>
      <c r="F25" s="37">
        <v>12</v>
      </c>
      <c r="G25" s="37" t="s">
        <v>120</v>
      </c>
      <c r="H25" s="38">
        <v>1.6782389440000001</v>
      </c>
      <c r="I25" s="38">
        <v>5.8999999999999997E-2</v>
      </c>
      <c r="J25" s="38">
        <f t="shared" si="0"/>
        <v>1.7710831750606115E-2</v>
      </c>
      <c r="K25" s="38">
        <f t="shared" si="1"/>
        <v>6.2264022475560002E-4</v>
      </c>
      <c r="L25" s="38">
        <v>0.86199999999999999</v>
      </c>
      <c r="M25" s="38">
        <v>0.79500000000000004</v>
      </c>
      <c r="N25" s="38">
        <f t="shared" si="2"/>
        <v>1.446641969728</v>
      </c>
      <c r="O25" s="38">
        <f t="shared" si="3"/>
        <v>4.6905000000000002E-2</v>
      </c>
      <c r="P25" s="38">
        <f t="shared" si="4"/>
        <v>1.5266736969022471E-2</v>
      </c>
      <c r="Q25" s="38">
        <f t="shared" si="5"/>
        <v>4.9499897868070209E-4</v>
      </c>
      <c r="R25" s="38">
        <v>1.0553224148400001E-2</v>
      </c>
      <c r="S25" s="38">
        <v>1.2729999999999999</v>
      </c>
      <c r="T25" s="38">
        <v>4.2000000000000003E-2</v>
      </c>
      <c r="U25" s="38">
        <f t="shared" si="6"/>
        <v>1.34342543409132E-2</v>
      </c>
      <c r="V25" s="38">
        <f t="shared" si="7"/>
        <v>4.4323541423280007E-4</v>
      </c>
      <c r="W25" s="38">
        <f t="shared" si="8"/>
        <v>0.75853322588609884</v>
      </c>
      <c r="X25" s="38">
        <f t="shared" si="9"/>
        <v>0.71186440677966112</v>
      </c>
    </row>
    <row r="26" spans="1:24" x14ac:dyDescent="0.25">
      <c r="A26" s="37">
        <v>45</v>
      </c>
      <c r="B26" s="37">
        <v>13</v>
      </c>
      <c r="C26" s="38">
        <v>1.6208527610200001</v>
      </c>
      <c r="D26" s="37">
        <v>339</v>
      </c>
      <c r="E26" s="37">
        <v>45</v>
      </c>
      <c r="F26" s="37">
        <v>13</v>
      </c>
      <c r="G26" s="37" t="s">
        <v>121</v>
      </c>
      <c r="H26" s="38">
        <v>1.681665915</v>
      </c>
      <c r="I26" s="38">
        <v>5.8999999999999997E-2</v>
      </c>
      <c r="J26" s="38">
        <f t="shared" si="0"/>
        <v>2.7257328414409745</v>
      </c>
      <c r="K26" s="38">
        <f t="shared" si="1"/>
        <v>9.5630312900179995E-2</v>
      </c>
      <c r="L26" s="38">
        <v>0.86199999999999999</v>
      </c>
      <c r="M26" s="38">
        <v>0.79500000000000004</v>
      </c>
      <c r="N26" s="38">
        <f t="shared" si="2"/>
        <v>1.4495960187299999</v>
      </c>
      <c r="O26" s="38">
        <f t="shared" si="3"/>
        <v>4.6905000000000002E-2</v>
      </c>
      <c r="P26" s="38">
        <f t="shared" si="4"/>
        <v>2.3495817093221198</v>
      </c>
      <c r="Q26" s="38">
        <f t="shared" si="5"/>
        <v>7.6026098755643104E-2</v>
      </c>
      <c r="R26" s="38">
        <v>1.6208527610200001</v>
      </c>
      <c r="S26" s="38">
        <v>1.276</v>
      </c>
      <c r="T26" s="38">
        <v>4.2000000000000003E-2</v>
      </c>
      <c r="U26" s="38">
        <f t="shared" si="6"/>
        <v>2.0682081230615204</v>
      </c>
      <c r="V26" s="38">
        <f t="shared" si="7"/>
        <v>6.8075815962840014E-2</v>
      </c>
      <c r="W26" s="38">
        <f t="shared" si="8"/>
        <v>0.75877139960941664</v>
      </c>
      <c r="X26" s="38">
        <f t="shared" si="9"/>
        <v>0.71186440677966123</v>
      </c>
    </row>
    <row r="27" spans="1:24" x14ac:dyDescent="0.25">
      <c r="U27" s="38">
        <f>ROUND(SUM(U3:U26),1)</f>
        <v>18241.599999999999</v>
      </c>
      <c r="V27" s="38">
        <f>ROUND(SUM(V3:V26),1)</f>
        <v>1115.5999999999999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Restoration Projects</vt:lpstr>
      <vt:lpstr>Study</vt:lpstr>
      <vt:lpstr>Project Credits</vt:lpstr>
      <vt:lpstr>Calculations</vt:lpstr>
      <vt:lpstr>Cassel Creek RSF</vt:lpstr>
      <vt:lpstr>Solary</vt:lpstr>
      <vt:lpstr>Soldiers Creek RSF</vt:lpstr>
      <vt:lpstr>Black Hammock</vt:lpstr>
      <vt:lpstr>Bear Gully</vt:lpstr>
      <vt:lpstr>5 Points</vt:lpstr>
      <vt:lpstr>Howell Cr Erosion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2016-10-21T11:21:39Z</cp:lastPrinted>
  <dcterms:created xsi:type="dcterms:W3CDTF">2016-09-08T18:25:54Z</dcterms:created>
  <dcterms:modified xsi:type="dcterms:W3CDTF">2017-09-07T13:44:03Z</dcterms:modified>
</cp:coreProperties>
</file>