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300" windowWidth="19440" windowHeight="14310"/>
  </bookViews>
  <sheets>
    <sheet name="All" sheetId="3" r:id="rId1"/>
  </sheets>
  <definedNames>
    <definedName name="Assumptions_and_Calculations__see_Equations_and_References_worksheet_for_more_detail">All!$A$80:$A$89</definedName>
    <definedName name="Comments">All!$T$1:$T$61</definedName>
    <definedName name="Contact_Email">All!$S$1:$S$61</definedName>
    <definedName name="Contact_Name">All!$Q$1:$Q$61</definedName>
    <definedName name="Contact_Phone">All!$R$1:$R$61</definedName>
    <definedName name="Credit_Ranking">All!$B$1:$B$61</definedName>
    <definedName name="Entity">All!$A$1:$A$61</definedName>
    <definedName name="ERP">All!$I$1:$I$61</definedName>
    <definedName name="Estimated_Nitrate_Reduction__lbs_yr">All!$N$1:$N$61</definedName>
    <definedName name="Funding_Source_s">All!$M$1:$M$61</definedName>
    <definedName name="Lead_Entity">All!$E$1:$E$61</definedName>
    <definedName name="Nitrate_Reduction_Calculation_Method">All!$O$1:$O$61</definedName>
    <definedName name="_xlnm.Print_Area" localSheetId="0">All!$A$1:$T$79</definedName>
    <definedName name="_xlnm.Print_Titles" localSheetId="0">All!$1:$1</definedName>
    <definedName name="Project_Cost">All!$L$1:$L$61</definedName>
    <definedName name="Project_Detail">All!$H$1:$H$61</definedName>
    <definedName name="Project_End">All!$K$1:$K$61</definedName>
    <definedName name="Project_Name">All!$D$1:$D$61</definedName>
    <definedName name="Project_Partners">All!$F$1:$F$61</definedName>
    <definedName name="Project_Start">All!$J$1:$J$61</definedName>
    <definedName name="Project_Type">All!$G$1:$G$61</definedName>
    <definedName name="Status">All!$P$1:$P$61</definedName>
    <definedName name="Subbasin">All!$C$1:$C$61</definedName>
  </definedNames>
  <calcPr calcId="125725"/>
</workbook>
</file>

<file path=xl/calcChain.xml><?xml version="1.0" encoding="utf-8"?>
<calcChain xmlns="http://schemas.openxmlformats.org/spreadsheetml/2006/main">
  <c r="L3" i="3"/>
  <c r="L6"/>
  <c r="L47"/>
  <c r="G47"/>
  <c r="L46"/>
  <c r="G46"/>
  <c r="G45"/>
  <c r="L44"/>
  <c r="G44"/>
  <c r="Y43"/>
  <c r="AA43" s="1"/>
  <c r="N43" s="1"/>
  <c r="G43"/>
  <c r="Y42"/>
  <c r="AA42" s="1"/>
  <c r="N42" s="1"/>
  <c r="G42"/>
  <c r="Y41"/>
  <c r="AA41" s="1"/>
  <c r="N41" s="1"/>
  <c r="G41"/>
  <c r="Y40"/>
  <c r="AA40" s="1"/>
  <c r="N40" s="1"/>
  <c r="O40" s="1"/>
  <c r="G40"/>
  <c r="Y39"/>
  <c r="AA39" s="1"/>
  <c r="N39" s="1"/>
  <c r="G39"/>
  <c r="Y38"/>
  <c r="AA38" s="1"/>
  <c r="N38" s="1"/>
  <c r="O38" s="1"/>
  <c r="G38"/>
  <c r="Y37"/>
  <c r="AA37" s="1"/>
  <c r="N37" s="1"/>
  <c r="G37"/>
  <c r="Y36"/>
  <c r="AA36" s="1"/>
  <c r="N36" s="1"/>
  <c r="G36"/>
  <c r="Y35"/>
  <c r="AA35" s="1"/>
  <c r="N35" s="1"/>
  <c r="O35" s="1"/>
  <c r="G35"/>
  <c r="Y34"/>
  <c r="AA34" s="1"/>
  <c r="N34" s="1"/>
  <c r="O34" s="1"/>
  <c r="G34"/>
  <c r="Y33"/>
  <c r="AA33" s="1"/>
  <c r="N33" s="1"/>
  <c r="O33" s="1"/>
  <c r="G33"/>
  <c r="Y32"/>
  <c r="AA32" s="1"/>
  <c r="N32" s="1"/>
  <c r="G32"/>
  <c r="Y31"/>
  <c r="AA31" s="1"/>
  <c r="N31" s="1"/>
  <c r="G31"/>
  <c r="AC30"/>
  <c r="Y30"/>
  <c r="AA30" s="1"/>
  <c r="N30" s="1"/>
  <c r="G30"/>
  <c r="Y29"/>
  <c r="AA29" s="1"/>
  <c r="N29" s="1"/>
  <c r="G29"/>
  <c r="Z28"/>
  <c r="Y28" s="1"/>
  <c r="AA28" s="1"/>
  <c r="N28" s="1"/>
  <c r="G28"/>
  <c r="Z27"/>
  <c r="Y27" s="1"/>
  <c r="AA27" s="1"/>
  <c r="N27" s="1"/>
  <c r="G27"/>
  <c r="Z26"/>
  <c r="Y26" s="1"/>
  <c r="AA26" s="1"/>
  <c r="N26" s="1"/>
  <c r="G26"/>
  <c r="Z25"/>
  <c r="Y25" s="1"/>
  <c r="AA25" s="1"/>
  <c r="N25" s="1"/>
  <c r="G25"/>
  <c r="Z24"/>
  <c r="Y24" s="1"/>
  <c r="AA24" s="1"/>
  <c r="N24" s="1"/>
  <c r="G24"/>
  <c r="Z23"/>
  <c r="Y23" s="1"/>
  <c r="AA23" s="1"/>
  <c r="N23" s="1"/>
  <c r="G23"/>
  <c r="Z22"/>
  <c r="Y22" s="1"/>
  <c r="AA22" s="1"/>
  <c r="N22" s="1"/>
  <c r="G22"/>
  <c r="AA21"/>
  <c r="G21"/>
  <c r="Y20"/>
  <c r="AA20" s="1"/>
  <c r="N20" s="1"/>
  <c r="G20"/>
  <c r="Z19"/>
  <c r="Y19" s="1"/>
  <c r="AA19" s="1"/>
  <c r="N19" s="1"/>
  <c r="Z18"/>
  <c r="Y18" s="1"/>
  <c r="AA18" s="1"/>
  <c r="N18" s="1"/>
  <c r="Z17"/>
  <c r="Y17" s="1"/>
  <c r="AA17" s="1"/>
  <c r="N17" s="1"/>
  <c r="Z16"/>
  <c r="Y16" s="1"/>
  <c r="AA16" s="1"/>
  <c r="N16" s="1"/>
  <c r="AD30" l="1"/>
  <c r="W80"/>
  <c r="W81" s="1"/>
  <c r="N21"/>
</calcChain>
</file>

<file path=xl/comments1.xml><?xml version="1.0" encoding="utf-8"?>
<comments xmlns="http://schemas.openxmlformats.org/spreadsheetml/2006/main">
  <authors>
    <author>Lenora Brasher</author>
    <author>WasteWater</author>
    <author>lbrasher</author>
  </authors>
  <commentList>
    <comment ref="D33" authorId="0">
      <text>
        <r>
          <rPr>
            <sz val="8"/>
            <color indexed="81"/>
            <rFont val="Tahoma"/>
            <family val="2"/>
          </rPr>
          <t>changed to Tier 10 on 5/20/04 at request of Bill Scott</t>
        </r>
        <r>
          <rPr>
            <sz val="8"/>
            <color indexed="81"/>
            <rFont val="Tahoma"/>
            <family val="2"/>
          </rPr>
          <t xml:space="preserve">
</t>
        </r>
      </text>
    </comment>
    <comment ref="D34" authorId="0">
      <text>
        <r>
          <rPr>
            <sz val="8"/>
            <color indexed="81"/>
            <rFont val="Tahoma"/>
            <family val="2"/>
          </rPr>
          <t>changed to Tier 10 on 5/20/04 at request of Bill Scott</t>
        </r>
        <r>
          <rPr>
            <sz val="8"/>
            <color indexed="81"/>
            <rFont val="Tahoma"/>
            <family val="2"/>
          </rPr>
          <t xml:space="preserve">
</t>
        </r>
      </text>
    </comment>
    <comment ref="D37" authorId="1">
      <text>
        <r>
          <rPr>
            <b/>
            <sz val="8"/>
            <color indexed="81"/>
            <rFont val="Tahoma"/>
            <family val="2"/>
          </rPr>
          <t xml:space="preserve">email dated 1/12/04 states no problem at this time.  </t>
        </r>
        <r>
          <rPr>
            <sz val="8"/>
            <color indexed="81"/>
            <rFont val="Tahoma"/>
            <family val="2"/>
          </rPr>
          <t xml:space="preserve">new panel, new well, valve box.  Property and no access avail.   </t>
        </r>
        <r>
          <rPr>
            <sz val="8"/>
            <color indexed="81"/>
            <rFont val="Tahoma"/>
            <family val="2"/>
          </rPr>
          <t xml:space="preserve">Swapped from Tier 10 to Tier 11 on 5/20/04
on large crane truck list, Larry Mansfield the operator for this tier
</t>
        </r>
      </text>
    </comment>
    <comment ref="D38" authorId="2">
      <text>
        <r>
          <rPr>
            <sz val="8"/>
            <color indexed="81"/>
            <rFont val="Tahoma"/>
            <family val="2"/>
          </rPr>
          <t>old ps # = 305-23</t>
        </r>
      </text>
    </comment>
    <comment ref="H38" authorId="2">
      <text>
        <r>
          <rPr>
            <b/>
            <sz val="8"/>
            <color indexed="10"/>
            <rFont val="Tahoma"/>
            <family val="2"/>
          </rPr>
          <t>NEW PS # WILL BE:F3169</t>
        </r>
      </text>
    </comment>
    <comment ref="D40" authorId="2">
      <text>
        <r>
          <rPr>
            <sz val="8"/>
            <color indexed="81"/>
            <rFont val="Tahoma"/>
            <family val="2"/>
          </rPr>
          <t>original ps # 306-63</t>
        </r>
        <r>
          <rPr>
            <b/>
            <sz val="8"/>
            <color indexed="10"/>
            <rFont val="Tahoma"/>
            <family val="2"/>
          </rPr>
          <t xml:space="preserve">
THIS STATION NEEDS REAL ESTATE TO BE REBUILT</t>
        </r>
      </text>
    </comment>
    <comment ref="D41" authorId="0">
      <text>
        <r>
          <rPr>
            <sz val="8"/>
            <color indexed="81"/>
            <rFont val="Tahoma"/>
            <family val="2"/>
          </rPr>
          <t>approved for construction in 1970
GIS file number is 392</t>
        </r>
      </text>
    </comment>
    <comment ref="D42" authorId="2">
      <text>
        <r>
          <rPr>
            <sz val="8"/>
            <color indexed="81"/>
            <rFont val="Tahoma"/>
            <family val="2"/>
          </rPr>
          <t>approved for construction in 1970</t>
        </r>
      </text>
    </comment>
    <comment ref="D43" authorId="2">
      <text>
        <r>
          <rPr>
            <sz val="8"/>
            <color indexed="81"/>
            <rFont val="Tahoma"/>
            <family val="2"/>
          </rPr>
          <t xml:space="preserve">as built in 1976
</t>
        </r>
      </text>
    </comment>
  </commentList>
</comments>
</file>

<file path=xl/sharedStrings.xml><?xml version="1.0" encoding="utf-8"?>
<sst xmlns="http://schemas.openxmlformats.org/spreadsheetml/2006/main" count="1324" uniqueCount="440">
  <si>
    <t>CDS, Baffle Box (1st Gen.), Baffle Box (2nd Gen.), Dry detention, wet detention, swales, drainage wells, alum treatment, sewering, etc.</t>
  </si>
  <si>
    <t>2-3 sentences; include treatment volume, retention time, # homes sewered, etc. as applicable</t>
  </si>
  <si>
    <t>"Exempt" if applicable; see guidelines for details re: exempt projects</t>
  </si>
  <si>
    <t>Mo/Yr</t>
  </si>
  <si>
    <t>Mo/Yr or "Ongoing"</t>
  </si>
  <si>
    <t>Specify capital vs. O&amp;M, as applicable</t>
  </si>
  <si>
    <t>Stormwater utility, ad valorem, 319, etc.</t>
  </si>
  <si>
    <t>Completed; Started; Planned &amp; Funded; Envisioned (unfunded); or Ongoing</t>
  </si>
  <si>
    <t>Optional</t>
  </si>
  <si>
    <t>SPRINGSHED / WEKIVA RIVER</t>
  </si>
  <si>
    <t>LIFT STATION/TRANSMISSION LINE MALFUNCTION AND REPAIR REPORT 12/01/2009</t>
  </si>
  <si>
    <t>CITY OF OCOEE</t>
  </si>
  <si>
    <t xml:space="preserve">DOMESTIC WASTE </t>
  </si>
  <si>
    <t>EXCESSIVE ACCUMULATION OF GREASE AND RAGS IN LIFT STATION #1 CAUSING ROTO BALLS TO RAISE UP AND NOT FUNCTION PROPERLY, LEADING TO SPILL 720,000 GALLONS.  ALL SPILLAGE WAS CONTAINED IN RETENTION POND #5.  CORRECTION: VAC TRUCK USED TO CLEAN OUT WET WELL AND AFFECTED AREA, AND LIME APPLICATION.</t>
  </si>
  <si>
    <t>---</t>
  </si>
  <si>
    <t>AS NEEDED</t>
  </si>
  <si>
    <t>UNKNOWN</t>
  </si>
  <si>
    <t>UTILITY FUND</t>
  </si>
  <si>
    <t>COMPLETED</t>
  </si>
  <si>
    <t>CITY OF OCOEE - UTILITIES</t>
  </si>
  <si>
    <t>(407) 905 - 3159</t>
  </si>
  <si>
    <t>LIFT STATION/TRANSMISSION LINE MALFUNCTION AND REPAIR REPORT 11/16/2009</t>
  </si>
  <si>
    <t>BYPASS PUMPING OF LIFT STATION #7; PUMP FILTER CLOGGED CAUSING OVERFLOW INTO ROADSIDE DITCH, LESS THEN 1000 GALLONS, NO WETLAND SYSTEMS AFFECTED.  MAINTENANCE PERFORMED TO CLEAR CLOGGING.</t>
  </si>
  <si>
    <t>LIFT STATION/TRANSMISSION LINE MALFUNCTION AND REPAIR REPORT 11/9/2008</t>
  </si>
  <si>
    <t>LIFT STATION #7 FAILURE - APPEARS THAT A LOAD OF RAGS WHERE DUMPED INTO SEWER COLLECTION SYSTEM, DISABLING THE CONTROL FLOATS. APPROX. 44,000 GALLONS DAYLIGHTED THROUGH MANHOLE ON W. HYWY 50 INTO DITCH SYSTEM. WETWELL CLEARED AND THE DITCH WAS LIMED AND CLEANED.</t>
  </si>
  <si>
    <t>LIFT STATION/TRANSMISSION LINE MALFUNCTION AND REPAIR REPORT 10/6/2008</t>
  </si>
  <si>
    <t>12" PVC SEWER LINE BREAK ON W. COLONIAL (HYWY 50). LESS THAN 1,000 GALLONS SPILLED OUT.  REPAIRED BREAK AND CLEANED SPILL.</t>
  </si>
  <si>
    <t>LIFT STATION/TRANSMISSION LINE MALFUNCTION AND REPAIR REPORT 9/2/2008</t>
  </si>
  <si>
    <t>SEWER MAIN BREAK; REPAIRED 12" FORCE MAIN.  APPROX. 1,076,000 GALLONS SPILLED.</t>
  </si>
  <si>
    <t>LIFT STATION/TRANSMISSION LINE MALFUNCTION AND REPAIR REPORT 5/23/2008</t>
  </si>
  <si>
    <t xml:space="preserve">12" SEWER MAIN BREAK ON W. COLONIAL DRIVE (HYWY 50), DEFECTIVE PIPE, APPROX. 20,000 TO 40,000 GALLONS WERE SPILLED INTO LAKE BENNETT. BROWNIE'S ENVIRONMENTAL DISPATCHED TRUCKS TO SUPPORT CITY TO DRAIN LIFT STATION, SHUT OFF VALVE TO ISOLATE SPILL AND KEEP TO A MINIMUM.  </t>
  </si>
  <si>
    <t>LIFT STATION/TRANSMISSION LINE MALFUNCTION AND REPAIR REPORT 5/12/2008</t>
  </si>
  <si>
    <t xml:space="preserve">12" SEWER MAIN BREAK ON W. COLONIAL DRIVE (HYWY 50), APPROX. 10,000 SPILLED OUT INTO INTERSECTION, BROWNIE'S DISPATCHED TRUCKS TO SUPPORT CITY TO DRAIN LIFT STATION, SHUT OFF VALVE TO ISOLATE SPILL AND KEEP TO A MINIMUM.  </t>
  </si>
  <si>
    <t>LIFT STATION/TRANSMISSION LINE MALFUNCTION AND REPAIR REPORT 6/20/2007</t>
  </si>
  <si>
    <t>RUPTURED 12" SEWER FM, FDOT QUARDRAIL DRIVEN INTO TOP OF PIPE CAUSING WEAK SPOT IN THE HAUNCH OF THE PIPE.  PIPE FAILURE OVER TIME.  FAILED PIPE WAS REMOVED AND REPLACED.</t>
  </si>
  <si>
    <t>Lift Station #7 Rehab and Relocation</t>
  </si>
  <si>
    <t>Utilities/Engineering</t>
  </si>
  <si>
    <t>City of Ocoee</t>
  </si>
  <si>
    <t>The rehabilitation by replacement of the existing Lift Station #7</t>
  </si>
  <si>
    <t>Existing lift station had reached the end of its life cycle and was experiencing operational issues.  The replacement station was reclocated north 900', a new gen set was provided, bypass pumping was provided and an increase in pump's hp.</t>
  </si>
  <si>
    <t>FDEP #0018234-010</t>
  </si>
  <si>
    <t>August 2008</t>
  </si>
  <si>
    <t>November 2010</t>
  </si>
  <si>
    <t>Bond Proceeds</t>
  </si>
  <si>
    <t>n/a</t>
  </si>
  <si>
    <t>Completed and in Operation</t>
  </si>
  <si>
    <t>City of Ocoee 
Utilities Department</t>
  </si>
  <si>
    <t>(407) 905-3159</t>
  </si>
  <si>
    <t>Project increased treatment conveyance capacity by approx. 750 ERU per day and took offline an over-capacity forcemain suffering from historical failures.</t>
  </si>
  <si>
    <t>Entity</t>
  </si>
  <si>
    <t>Subbasin</t>
  </si>
  <si>
    <t>Project Name</t>
  </si>
  <si>
    <t>Lead Entity</t>
  </si>
  <si>
    <t>Project Partners</t>
  </si>
  <si>
    <t>Project Type</t>
  </si>
  <si>
    <t>Project Detail</t>
  </si>
  <si>
    <t xml:space="preserve">ERP # </t>
  </si>
  <si>
    <t>Project Start</t>
  </si>
  <si>
    <t>Project End</t>
  </si>
  <si>
    <t>Project Cost</t>
  </si>
  <si>
    <t>Funding Source(s)</t>
  </si>
  <si>
    <t>Estimated Nitrate Reduction (lbs/yr)</t>
  </si>
  <si>
    <t>Nitrate Reduction Calculation Method</t>
  </si>
  <si>
    <t>Status</t>
  </si>
  <si>
    <t>Orange County</t>
  </si>
  <si>
    <t>Wekiva Springshed/Study Area</t>
  </si>
  <si>
    <t>Orange County Utilities (OCU)</t>
  </si>
  <si>
    <t>None</t>
  </si>
  <si>
    <t>NA</t>
  </si>
  <si>
    <t>OCUD Capital Improvements Program Budget</t>
  </si>
  <si>
    <t>Completed</t>
  </si>
  <si>
    <t>All American Boulevard Improvements</t>
  </si>
  <si>
    <t>Orange County Public Works (OCPW)</t>
  </si>
  <si>
    <t>OCU/OCPW</t>
  </si>
  <si>
    <t>Forcemain</t>
  </si>
  <si>
    <t>TBD</t>
  </si>
  <si>
    <t>See Notes Below</t>
  </si>
  <si>
    <t>90% design</t>
  </si>
  <si>
    <t>Christina Crosby</t>
  </si>
  <si>
    <t>407-254-9706</t>
  </si>
  <si>
    <t>Christina.Crosby@ocfl.net</t>
  </si>
  <si>
    <t>Nutrients Reduced = (gph*24hrs)*(3.785 L/gal)*(32.6mg/L)*(0.0000022 lb/mg) in Lbs/day</t>
  </si>
  <si>
    <t>Clarcona Ocoee - Clarke to Hiawassee Improvements</t>
  </si>
  <si>
    <t>20% design</t>
  </si>
  <si>
    <t>Clarcona Ocoee - Ingram to Clarke</t>
  </si>
  <si>
    <t>North Pine Hills Forcemain Reroute</t>
  </si>
  <si>
    <t>60% design</t>
  </si>
  <si>
    <t>Pollen Jung</t>
  </si>
  <si>
    <t>407-254-9779</t>
  </si>
  <si>
    <t>pollen.jung@ocfl.net</t>
  </si>
  <si>
    <t>Huggins PS #3006 Replacements</t>
  </si>
  <si>
    <t>Construction to begin Fall 2011</t>
  </si>
  <si>
    <t>Alan Gay</t>
  </si>
  <si>
    <t>407-254-9724</t>
  </si>
  <si>
    <t>allen.gay@ocfll.net</t>
  </si>
  <si>
    <t xml:space="preserve">Used pump station design flow spreadsheet for flows.  Used actual OCU SSO reports to assume 1241 gallons of overflow per event and assumed replacement of a PS would prevent 1 SSO per year.  </t>
  </si>
  <si>
    <t>Lake Lawne Gravity Sewer Rehabilitation</t>
  </si>
  <si>
    <t>Possible partnership with City of Orlando - final decision pending</t>
  </si>
  <si>
    <t>exempt</t>
  </si>
  <si>
    <t>2006</t>
  </si>
  <si>
    <t>ready for bid pending inclusion on SRF list</t>
  </si>
  <si>
    <t>SRF</t>
  </si>
  <si>
    <t>N/A</t>
  </si>
  <si>
    <t>ongoing</t>
  </si>
  <si>
    <t>Elizabeth O'Reilly</t>
  </si>
  <si>
    <t>407-254-9734</t>
  </si>
  <si>
    <t>elizabeth.oreilly@ocfl.net</t>
  </si>
  <si>
    <t xml:space="preserve">Gravity sewers generally do not leak, but instead permit I/I.  Also gravity pipe repair can cause double-counting with pump station replacements. </t>
  </si>
  <si>
    <t>Powers Drive/ Hudson Street Wastewater Improvements</t>
  </si>
  <si>
    <t>OCPW &amp; OCU</t>
  </si>
  <si>
    <t>10/21/08</t>
  </si>
  <si>
    <t>On-going</t>
  </si>
  <si>
    <t>Planned and funded. At 100% construction plans - to go to bid soon</t>
  </si>
  <si>
    <t>Clarcona-Ocoee Road East Utilities Improvements from Clarke Road to Hiawassee Road</t>
  </si>
  <si>
    <t>Unknown</t>
  </si>
  <si>
    <t>Construction Summer 2009 to Summer 2011</t>
  </si>
  <si>
    <t>Summer 2011</t>
  </si>
  <si>
    <t>Bids received; contractor selection by BCC soon;  Construction will start Summer 2009</t>
  </si>
  <si>
    <t>Bhanu Engineer</t>
  </si>
  <si>
    <t>407-254-9716</t>
  </si>
  <si>
    <t>Bhanu.Engineer@ocfl.net</t>
  </si>
  <si>
    <t>Clarcona-Ocoee Road West Utilities Improvements from Ingram Road to Clarke Road</t>
  </si>
  <si>
    <t>OCU project as a part of OCPW Roadway Improvements Project</t>
  </si>
  <si>
    <t>Anticipated start of construction Fall 2009</t>
  </si>
  <si>
    <t>Fall 2011</t>
  </si>
  <si>
    <t>Maitland Boulevard Extension East form Rose Avenue to Hiawassee Road</t>
  </si>
  <si>
    <t>Orlando Orange County Expressway Authority (OOCEA)</t>
  </si>
  <si>
    <t>OOCEA &amp; OCU</t>
  </si>
  <si>
    <t>Jan 2007</t>
  </si>
  <si>
    <t>May 2008 construction complete</t>
  </si>
  <si>
    <t>In-service</t>
  </si>
  <si>
    <t>Lakewood Forest and Tealwood Cove Wastewater Improvements</t>
  </si>
  <si>
    <t>Design started Feb 2009</t>
  </si>
  <si>
    <t>Design is Ongoing</t>
  </si>
  <si>
    <t>CIP Project</t>
  </si>
  <si>
    <t>Design started  Feb 2009 and is ongoing. Project will bid in Spring 2010</t>
  </si>
  <si>
    <t>Steve Beasley</t>
  </si>
  <si>
    <t>407-25449729</t>
  </si>
  <si>
    <t>Stephen.Beasley@ocfl.net</t>
  </si>
  <si>
    <t>Assume 11% of flow is leaked for 1.5 hours.</t>
  </si>
  <si>
    <t>NWSA Huggins PS</t>
  </si>
  <si>
    <t>Fall 2009</t>
  </si>
  <si>
    <t>Fall 2010</t>
  </si>
  <si>
    <t>Alan.Gay@ocfl.net</t>
  </si>
  <si>
    <t>Hiawassee Rd.</t>
  </si>
  <si>
    <t>Pre-2007</t>
  </si>
  <si>
    <t>Spring 2007</t>
  </si>
  <si>
    <t>NWSA PS "B"</t>
  </si>
  <si>
    <t>Laurel Park</t>
  </si>
  <si>
    <t>April 2008</t>
  </si>
  <si>
    <t>Complete</t>
  </si>
  <si>
    <t>Herb Collado</t>
  </si>
  <si>
    <t>407-254-9725</t>
  </si>
  <si>
    <t>Heriberto.Collado@ocfl.net</t>
  </si>
  <si>
    <t>Chateau Orleans</t>
  </si>
  <si>
    <t>Sherry Drive</t>
  </si>
  <si>
    <t>2007</t>
  </si>
  <si>
    <t>January 2008</t>
  </si>
  <si>
    <t>Citrus Cove</t>
  </si>
  <si>
    <t>Magnolia Bay</t>
  </si>
  <si>
    <t>Sun Bank PS # F3169 (fka 3001)</t>
  </si>
  <si>
    <t>Summer 2010</t>
  </si>
  <si>
    <t xml:space="preserve">Planned   </t>
  </si>
  <si>
    <t>Lake Sherwood Hills</t>
  </si>
  <si>
    <t>Lonesome Pines PS # F3195 (fka 3012)</t>
  </si>
  <si>
    <t>Breezewood Sub</t>
  </si>
  <si>
    <t>Lake Sparling 1</t>
  </si>
  <si>
    <t>Lake Sparling 2</t>
  </si>
  <si>
    <t>Toilet VIP</t>
  </si>
  <si>
    <t>OCU</t>
  </si>
  <si>
    <t>April 2006</t>
  </si>
  <si>
    <t>June 2009</t>
  </si>
  <si>
    <t>OCUD &amp; SFWMD</t>
  </si>
  <si>
    <t xml:space="preserve">Ongoing. 78 vouchers issued to date. 11 vouchers in 32703 zip and 36 in 32712 zip (remaining unknown).  </t>
  </si>
  <si>
    <t>Jackie Torbert</t>
  </si>
  <si>
    <t>407-254-9830</t>
  </si>
  <si>
    <t>jacqueline.torbert@ocfl.net</t>
  </si>
  <si>
    <t>Pre-rinse spray valve retrofit program</t>
  </si>
  <si>
    <t>July 2007</t>
  </si>
  <si>
    <t>July 2009</t>
  </si>
  <si>
    <t>Water Watch</t>
  </si>
  <si>
    <t>April 2001</t>
  </si>
  <si>
    <t>Ongoing</t>
  </si>
  <si>
    <t xml:space="preserve">OCUD </t>
  </si>
  <si>
    <t>Mobile Irrigation lab audit</t>
  </si>
  <si>
    <t>2000</t>
  </si>
  <si>
    <t>Assumptions and Calculations (see Equations and References worksheet for more detail):</t>
  </si>
  <si>
    <t>Total:</t>
  </si>
  <si>
    <t>Total Lb/day</t>
  </si>
  <si>
    <r>
      <t>1. Gravity Sewers:</t>
    </r>
    <r>
      <rPr>
        <sz val="9"/>
        <rFont val="Arial"/>
        <family val="2"/>
      </rPr>
      <t xml:space="preserve">  Assumed no contribution to springshed;  gravity sewers generally do not leak, but instead permit I/I.  Also gravity pipe repair can cause double-counting of leakage with pump station replacements. </t>
    </r>
  </si>
  <si>
    <t>Total Lb/year</t>
  </si>
  <si>
    <r>
      <t xml:space="preserve">2. Forcemains: </t>
    </r>
    <r>
      <rPr>
        <sz val="9"/>
        <rFont val="Arial"/>
        <family val="2"/>
      </rPr>
      <t xml:space="preserve">Used OCU Standard specifications (L = S*D*P^0.5/148,000) for calculating max leakage </t>
    </r>
    <r>
      <rPr>
        <i/>
        <sz val="9"/>
        <rFont val="Arial"/>
        <family val="2"/>
      </rPr>
      <t>after</t>
    </r>
    <r>
      <rPr>
        <sz val="9"/>
        <rFont val="Arial"/>
        <family val="2"/>
      </rPr>
      <t xml:space="preserve"> replacement.  From Culver, et.al. assumed that newer pipes leaked 2% and older pipes leaked 17%.  In other words L (calculated using OCU Standard Specs) = 2%.  Prior to replacement, multiplied by 17/2. </t>
    </r>
  </si>
  <si>
    <t>Typical Nitrate for domestic ww, per 2005 Marion County Planning Dept. Report</t>
  </si>
  <si>
    <r>
      <t>3. Pump Stations:</t>
    </r>
    <r>
      <rPr>
        <sz val="9"/>
        <rFont val="Arial"/>
        <family val="2"/>
      </rPr>
      <t xml:space="preserve">  Used pump station design flow spreadsheet for flows.  Used actual OCU SSO reports to assume 1241 gallons of overflow per event and assumed replacement of a PS would prevent 1 SSO per year.  </t>
    </r>
  </si>
  <si>
    <r>
      <t>4. Facility improvements</t>
    </r>
    <r>
      <rPr>
        <sz val="9"/>
        <rFont val="Arial"/>
        <family val="2"/>
      </rPr>
      <t xml:space="preserve">:  Used pre-post design nutrient estimates to calculate nutrient reduction. </t>
    </r>
  </si>
  <si>
    <r>
      <t>5. Storage &amp; Repump:</t>
    </r>
    <r>
      <rPr>
        <sz val="9"/>
        <rFont val="Arial"/>
        <family val="2"/>
      </rPr>
      <t xml:space="preserve"> Assumed no contribution or reduction from basin. </t>
    </r>
  </si>
  <si>
    <r>
      <t>6. Public Outreach</t>
    </r>
    <r>
      <rPr>
        <sz val="9"/>
        <rFont val="Arial"/>
        <family val="2"/>
      </rPr>
      <t>: unknown</t>
    </r>
  </si>
  <si>
    <t>Notes:</t>
  </si>
  <si>
    <r>
      <t>(1)</t>
    </r>
    <r>
      <rPr>
        <sz val="9"/>
        <rFont val="Arial"/>
        <family val="2"/>
      </rPr>
      <t xml:space="preserve"> Pipe Lengths approximated</t>
    </r>
  </si>
  <si>
    <t>Orlando</t>
  </si>
  <si>
    <t>Contact Name</t>
  </si>
  <si>
    <t>Contact Phone</t>
  </si>
  <si>
    <t>Contact Email</t>
  </si>
  <si>
    <t>Comments</t>
  </si>
  <si>
    <t>Little Wekiva River, Little Wekiva Canal</t>
  </si>
  <si>
    <t>City of Orlando</t>
  </si>
  <si>
    <t>See Comments</t>
  </si>
  <si>
    <t>Little Wekiva River</t>
  </si>
  <si>
    <t>2008</t>
  </si>
  <si>
    <t>Envisioned</t>
  </si>
  <si>
    <t>Fairview Shores - North Service Area</t>
  </si>
  <si>
    <t>New Sanitary Service + 2 Stormceptor Units</t>
  </si>
  <si>
    <r>
      <t xml:space="preserve">Improvements of the sanitary sewer, drainage and roadway. Installed new sanitary force main, lift station(#65) and  gravity pipes in area with septic tanks to reduce nutrient seepage into groundwater table. </t>
    </r>
    <r>
      <rPr>
        <sz val="10"/>
        <color indexed="10"/>
        <rFont val="Arial"/>
        <family val="2"/>
      </rPr>
      <t>Installed 2 Stormceptors to capture gross pollutants before reach lake.</t>
    </r>
  </si>
  <si>
    <t xml:space="preserve">40-095-97536-1 </t>
  </si>
  <si>
    <t xml:space="preserve">Multiple Sources including Stormwater Utility &amp; Wastewater General Construction Fund </t>
  </si>
  <si>
    <t>Chuck Shultz</t>
  </si>
  <si>
    <t>(407) 246-2658</t>
  </si>
  <si>
    <t>Charles.Schultz@cityoforlando.net</t>
  </si>
  <si>
    <t>Rio Grande Sanitary Sewer</t>
  </si>
  <si>
    <t>New Sanitary Service</t>
  </si>
  <si>
    <t>Installation of gravity lines in area with septic tanks to reduce nutrient seepage into groundwater table</t>
  </si>
  <si>
    <t>1999</t>
  </si>
  <si>
    <t>Wastewater General Construction Fund</t>
  </si>
  <si>
    <t>West Lake Fairview Sanitary Sewer</t>
  </si>
  <si>
    <t>Installation of sanitary sewer in area with septic tanks to reduce nutrient seepage into groundwater table</t>
  </si>
  <si>
    <t>Mercy Dr Sewer Rehab</t>
  </si>
  <si>
    <t>Sanitary Force Main and Pipe Replacement</t>
  </si>
  <si>
    <t>Replaced Force Main on Mercy Dr from S of Princeton to LS #45. Connected or replaced new sanitary pipe to existing pipes.</t>
  </si>
  <si>
    <t>2002</t>
  </si>
  <si>
    <t>Wastewater Renewal and Replacement Fund</t>
  </si>
  <si>
    <t>Prior to replacement, Force Main failure had caused 2 major overflows into Lake Lawne</t>
  </si>
  <si>
    <t>Regent Ave Force Main 2613</t>
  </si>
  <si>
    <t>New Sanitary Force Main</t>
  </si>
  <si>
    <t>Construction of force main along Silver Star Rd connecting Lift Station #37 to existing 24" Force Main and 24" gravity sewer on Mercy Dr</t>
  </si>
  <si>
    <t>Wastewater Collection System Construction Fund</t>
  </si>
  <si>
    <t>Design Complete; Waiting for additional $1 Million in funding</t>
  </si>
  <si>
    <t>Lift Station #37 Improvements</t>
  </si>
  <si>
    <t>Sanitary Lift Station Replacement</t>
  </si>
  <si>
    <t>Lift station is one of oldest in City. The wet well is made of brick and starting to fail. Lift station will be replaced with pre-cast concrete with a liner and bigger capacity. A new pumping station and associated components will be installed, along with a standby generator. Gravity pipes in area will also be replaced.</t>
  </si>
  <si>
    <t>6/2009</t>
  </si>
  <si>
    <t>Lift Station #93 Improvements</t>
  </si>
  <si>
    <t>Lift Station was relocated and completely rebuilt with new, upgraded equipment, including a generator not present at previous location</t>
  </si>
  <si>
    <t>2001</t>
  </si>
  <si>
    <t>Lynx Facility</t>
  </si>
  <si>
    <t>New Sanitary Service + Lift Station</t>
  </si>
  <si>
    <t>West Lake Silver Phase 1 &amp; 2</t>
  </si>
  <si>
    <t>New Sanitary Lift Station</t>
  </si>
  <si>
    <t>Installation of Lift Station in new commercial area</t>
  </si>
  <si>
    <t>Springshed</t>
  </si>
  <si>
    <t>Master Pump/Equilization at Water Conserv II</t>
  </si>
  <si>
    <t>Sewage Treatment Upgrades</t>
  </si>
  <si>
    <t>Installation of Equalization Basin will regulate flows to allow for enhancement of treatment and overall reduction of TN &amp; TP in effluent. (Average Flow = 14 MGD (Daily ranges: 7-25 MGD))</t>
  </si>
  <si>
    <t>1/09</t>
  </si>
  <si>
    <t>Paul Deuel</t>
  </si>
  <si>
    <t>(407) 246-3510</t>
  </si>
  <si>
    <t>Paul.Deuel@cityoforlando.net</t>
  </si>
  <si>
    <t>Estimated 15-20% TN &amp; TP Reduction in effluent; Expected Completion Date = June 2011</t>
  </si>
  <si>
    <t>Phase One Treatment Plant Improvements at Water Conserv II</t>
  </si>
  <si>
    <t>Installation of Internal Recycle Pump + Improvements to Aeration and Secondary Clarifier</t>
  </si>
  <si>
    <t>2011</t>
  </si>
  <si>
    <t>2014</t>
  </si>
  <si>
    <t>State Revolving Fund</t>
  </si>
  <si>
    <t>Under Design</t>
  </si>
  <si>
    <t>Planned &amp; Funded</t>
  </si>
  <si>
    <t>Estimated 20% NOx Reduction in effluent</t>
  </si>
  <si>
    <t>Lift Station #85 VFD's</t>
  </si>
  <si>
    <t>Sanitary Lift Station Improvements</t>
  </si>
  <si>
    <t>Installation of Variable Frequency Drives that will extend life of pump motors, which prevents possibility of overflows.  In addition, will be more energy efficient at a future cost savings to City.</t>
  </si>
  <si>
    <t>Line Sanitary Sewers</t>
  </si>
  <si>
    <t>Line sewers to prevent untreated sewage from escaping through cracks and joints. Project will reduce nutrient seepage into groundwater table.</t>
  </si>
  <si>
    <t>0.5 miles of pipe are expected to be lined within basin</t>
  </si>
  <si>
    <t>Sanitary System Inspections</t>
  </si>
  <si>
    <t>Conduct proactive inspections and perform routine maintenance on lift stations and sanitary lines.  Identify problem areas and increase maintenance frequency or perform repairs to prevent overflows from occurring. In addition, assist with Sunshine State One-call of Florida ("Call Before You Dig" / Line Locates).</t>
  </si>
  <si>
    <t>Apopka</t>
  </si>
  <si>
    <t>City of Apopka/Public Services</t>
  </si>
  <si>
    <t>Relined gravity sewer</t>
  </si>
  <si>
    <t>Relined to correct leaking joints and corroded cast iron pipe</t>
  </si>
  <si>
    <t>June 2007</t>
  </si>
  <si>
    <t>Water &amp; Sewer Maintenance Fund 401</t>
  </si>
  <si>
    <t xml:space="preserve">Completed </t>
  </si>
  <si>
    <t>Jessica Schilling</t>
  </si>
  <si>
    <t>407-703-1731</t>
  </si>
  <si>
    <t>Jschilling@apopka.net</t>
  </si>
  <si>
    <t>Relined to prevent leaking joints</t>
  </si>
  <si>
    <t>Park Ave</t>
  </si>
  <si>
    <t>2/11/08</t>
  </si>
  <si>
    <t>2/14/08</t>
  </si>
  <si>
    <t>Park Ave Gravity</t>
  </si>
  <si>
    <t>Relined with CIPP to prevent leaks at joint</t>
  </si>
  <si>
    <t>March 2009</t>
  </si>
  <si>
    <t>Reline sewer line</t>
  </si>
  <si>
    <t>FY2010</t>
  </si>
  <si>
    <r>
      <t>Manholes on Alabama &amp; 8</t>
    </r>
    <r>
      <rPr>
        <vertAlign val="superscript"/>
        <sz val="10"/>
        <rFont val="Arial"/>
        <family val="2"/>
      </rPr>
      <t>th</t>
    </r>
    <r>
      <rPr>
        <sz val="10"/>
        <rFont val="Arial"/>
        <family val="2"/>
      </rPr>
      <t xml:space="preserve"> Street</t>
    </r>
  </si>
  <si>
    <t>Spraycoat Brick Manholes</t>
  </si>
  <si>
    <t>Relined manholes with supercoat spray to prevent leaking between bricks</t>
  </si>
  <si>
    <t>December 2008</t>
  </si>
  <si>
    <r>
      <t>Manholes on Little St &amp; 9</t>
    </r>
    <r>
      <rPr>
        <vertAlign val="superscript"/>
        <sz val="10"/>
        <rFont val="Arial"/>
        <family val="2"/>
      </rPr>
      <t>th</t>
    </r>
    <r>
      <rPr>
        <sz val="10"/>
        <rFont val="Arial"/>
        <family val="2"/>
      </rPr>
      <t xml:space="preserve"> St</t>
    </r>
  </si>
  <si>
    <t>Manholes on Park Ave</t>
  </si>
  <si>
    <t xml:space="preserve">Spraycoat  </t>
  </si>
  <si>
    <t>Spraycoat manholes with supercoat, rehabbed manhole</t>
  </si>
  <si>
    <t>January 2009</t>
  </si>
  <si>
    <t>Manholes in Charleston Park subdivision</t>
  </si>
  <si>
    <t>Spraycoat due to H2S dissolving precast manhole. Prevent H2S from weakening structure. 8 manholes</t>
  </si>
  <si>
    <t>Lift Station 10 Wet Well</t>
  </si>
  <si>
    <t>Rehab Lift Station wet well due to H2S dissolving concrete walls</t>
  </si>
  <si>
    <t>February 2009</t>
  </si>
  <si>
    <t>FLDOH</t>
  </si>
  <si>
    <t>DOH</t>
  </si>
  <si>
    <t>various</t>
  </si>
  <si>
    <t>local jurisdiction</t>
  </si>
  <si>
    <t>CHD</t>
  </si>
  <si>
    <t>depends on jurisdiction</t>
  </si>
  <si>
    <t>parcel</t>
  </si>
  <si>
    <t>pretreatment for OSTDS</t>
  </si>
  <si>
    <t>county health departments</t>
  </si>
  <si>
    <t>applicant, if applicable local jurisdiction and CHD</t>
  </si>
  <si>
    <t>wastewater management</t>
  </si>
  <si>
    <t>include higher pretreatment in an OSTDS (new or old)</t>
  </si>
  <si>
    <t>variable</t>
  </si>
  <si>
    <t>applicant</t>
  </si>
  <si>
    <t>either less increase or some decrease;  depending on site conditions and if this is a new establishment or a better system replacing an old OSTDS</t>
  </si>
  <si>
    <t>site-specific</t>
  </si>
  <si>
    <t>Currently, lot-specific requirements (e.g. authorized sewage flow) would prompt such treatment.  Future implementation or expansion depends on local and state regulations.  To quantify this, a review of permits issued since 1/2007 would be necessary.</t>
  </si>
  <si>
    <t>BMAP-Area</t>
  </si>
  <si>
    <t>sanitary survey</t>
  </si>
  <si>
    <t>such surveys can ID and eventually remedy sanitary nuisances due to, e.g. surface discharge of sewage</t>
  </si>
  <si>
    <t>needs dedicated funding for sustained effort</t>
  </si>
  <si>
    <t>depends on conditions</t>
  </si>
  <si>
    <t>occasionally occurring</t>
  </si>
  <si>
    <t xml:space="preserve">A mandate and funding by local or state entities appears to be a key issue that needs to be in place to allow a sustained effort.  Some counties (outside the Wekiva BMAP) have established such projects or programs.         Need clear goals and directives from jurisdictions.  Need clarification on authority and roles of participants in the survey (e.g. to enter parcels)  </t>
  </si>
  <si>
    <t>(new onsite sewage system construction permits) (not a nitrogen reduction project but relevant)</t>
  </si>
  <si>
    <t>new onsite system construction</t>
  </si>
  <si>
    <t>negative (additional nitrogen input and load)</t>
  </si>
  <si>
    <t>29 lbs TN input; 17.4 lbs TN load (Roeder 2008); 16.3 lbs NO3-N (Mactec 2010)</t>
  </si>
  <si>
    <t>to quantify this, a review of permits issued since 1/2007 would be necessary</t>
  </si>
  <si>
    <t>(repair and modification permits for onsite sewage systems) (not a nitrogen reduction project but relevant)</t>
  </si>
  <si>
    <t>repairs and modifications to existing onsite sewage systems</t>
  </si>
  <si>
    <t>depending on site conditions, some reduction in high water table areas</t>
  </si>
  <si>
    <t>up to ~12 lbs reduction in GW load when system is currently underneath the water table and is lifted 24" above it (most will be less).  This is based on:29 lbs TN input; 17.4 lbs TN load (Roeder 2008); 16.3 lbs NO3-N (Mactec 2010)</t>
  </si>
  <si>
    <t>Wekiva Study Area</t>
  </si>
  <si>
    <t xml:space="preserve">DOH 2006/2007 Wekiva Study task 1 </t>
  </si>
  <si>
    <t>Ellis&amp;Associates</t>
  </si>
  <si>
    <t>Research and Study</t>
  </si>
  <si>
    <t>measured septic tank effluent and shallow groundwater concentrations underneath the drainfield</t>
  </si>
  <si>
    <t>1/2007</t>
  </si>
  <si>
    <t>6/2007</t>
  </si>
  <si>
    <t>~200,000</t>
  </si>
  <si>
    <t>legislative appropriation</t>
  </si>
  <si>
    <t>(results indicated an increase compared to the earlier MACTEC assessment)</t>
  </si>
  <si>
    <t>provided data to refine nitrogen input and load assessment</t>
  </si>
  <si>
    <t xml:space="preserve">completed </t>
  </si>
  <si>
    <t>Elke Ursin</t>
  </si>
  <si>
    <t>850-245-4070</t>
  </si>
  <si>
    <t>elke_ursin@doh.state.fl.us</t>
  </si>
  <si>
    <t>http://www.doh.state.fl.us/environment/ostds/wekiva/task1/FinalReport.zip</t>
  </si>
  <si>
    <t xml:space="preserve">DOH 2006/2007 Wekiva Study task 2 </t>
  </si>
  <si>
    <t>Otis Environmental Consultants</t>
  </si>
  <si>
    <t>estimated nitrogen removal in soil underneath drainfields as a function of pretreatment, texture and water table conditions</t>
  </si>
  <si>
    <t xml:space="preserve">provide tool to estimate nitrogen reduction in soil under drainfields </t>
  </si>
  <si>
    <t>http://www.doh.state.fl.us/environment/ostds/wekiva/task2/FinalReport_06-07.pdf</t>
  </si>
  <si>
    <t>DOH 2006/2007 Wekiva Study task 3</t>
  </si>
  <si>
    <t>Dr. L. Young, U of Florida</t>
  </si>
  <si>
    <t>estimate nitrogen inputs for the Wekiva Study Area</t>
  </si>
  <si>
    <t>estimate of nitrogen input for Wekiva Study Area</t>
  </si>
  <si>
    <t>http://www.doh.state.fl.us/environment/ostds/wekiva/task3/FinalReport06-07.pdf</t>
  </si>
  <si>
    <t>DOH 2006/2007 Wekiva Study task 4</t>
  </si>
  <si>
    <t>review a range of possible nitrogen management strategies for onsite systems in the Wekiva Study Area</t>
  </si>
  <si>
    <t>staff report</t>
  </si>
  <si>
    <t>provides some estimates for nitrogen reduction options</t>
  </si>
  <si>
    <t>completed</t>
  </si>
  <si>
    <t>Eberhard Roeder</t>
  </si>
  <si>
    <t>eberhard_roeder@doh.state.fl.us</t>
  </si>
  <si>
    <t>http://www.doh.state.fl.us/environment/ostds/wekiva/task4/FinalReport.pdf</t>
  </si>
  <si>
    <t>DOH 2006/2007 Wekiva Study final report</t>
  </si>
  <si>
    <t>see above</t>
  </si>
  <si>
    <t>summarizes task 1-4</t>
  </si>
  <si>
    <t>~250,000 (see above)</t>
  </si>
  <si>
    <t>http://www.doh.state.fl.us/environment/ostds/wekiva/TaskFinal/2006WekivaFinal.pdf</t>
  </si>
  <si>
    <t>revised Wekiva Study Area input and loading estimates</t>
  </si>
  <si>
    <t>estimate contributions to input and loading of nitrogen by various sources, building on MACTEC2007 report, DOH 2006/2007 study results and other information</t>
  </si>
  <si>
    <t>7/2007</t>
  </si>
  <si>
    <t>5/2008</t>
  </si>
  <si>
    <t>estimate of nitrogen input and loading for Wekiva Study Area</t>
  </si>
  <si>
    <t>http://www.doh.state.fl.us/environment/ostds/wekiva/WekivaEstimateFinal.pdf</t>
  </si>
  <si>
    <t>statewide</t>
  </si>
  <si>
    <t>inventory of OSTDS</t>
  </si>
  <si>
    <t>EarthSteps and GlobalMind</t>
  </si>
  <si>
    <t>created parcel attribute of wastewater disposal method for each improved parcel based on known OSTDS permits, known sewer service areas, and estimates for unknown parcels</t>
  </si>
  <si>
    <t>10/2008</t>
  </si>
  <si>
    <t>provides locational information for OSTDS and allows revised estimates of number of OSTDS</t>
  </si>
  <si>
    <t>final report is at http://www.doh.state.fl.us/environment/ostds/research/07-01-09Materials/Statewide_Inventory_OSTDS.pdf;   comparison with 2004/2005 assessment for the Wekiva Study Area would be of interest; some checking will be useful if local utilities provided data in any particular watershed;  data have been provided to Catherine Murray in the Watershed Evaluation and TMDL Development section;</t>
  </si>
  <si>
    <t>Wekiva Basin</t>
  </si>
  <si>
    <t>MACTEC 2010 report</t>
  </si>
  <si>
    <t>DEP/SJRWMD</t>
  </si>
  <si>
    <t>Oakland</t>
  </si>
  <si>
    <t>Septic Tank  CPP policies</t>
  </si>
  <si>
    <t>Spring, 2011</t>
  </si>
  <si>
    <t>Roland Magyar</t>
  </si>
  <si>
    <t>407-656-1117 ext 12</t>
  </si>
  <si>
    <t>planning@oaktownusa.com</t>
  </si>
  <si>
    <t>Investigate feasibility of community septic system</t>
  </si>
  <si>
    <t>Town</t>
  </si>
  <si>
    <t>Credit Ranking</t>
  </si>
  <si>
    <t>Ocoee</t>
  </si>
  <si>
    <t>Install 1200 feet of 4-inch forcemain.  New forcemain expected to prevent ww leakage. All American Blvd from Clarcona Ocoee to Kennedy</t>
  </si>
  <si>
    <t>Install 7800 feet of forcemain.  New forcemain expected to prevent ww leakage.  Clarcona Ocoee Road from Clarke to Hiawasee</t>
  </si>
  <si>
    <t>Install 4500 feet of 12" forcemain.  New forcemain expected to prevent ww leakage.  Clacona Ocoee Road from Ingram to Clarke</t>
  </si>
  <si>
    <t>Install 11,000 ft of forcemain from Indian Hill Rd to PS #3411. New forcemain will prevent ww leakage. North Pine Hills Road at Indian Hill Road and Clarcona0Ocoee Road</t>
  </si>
  <si>
    <t>Replace Pump Station #3006 Huggins and North Hastings</t>
  </si>
  <si>
    <t>Combination of CIPP and point repairs to restore approximately 10,000 LF of 8-inch gravity sanitary sewer including lining or coating 40 manholes.  Near 20-22-29-4552-08-001</t>
  </si>
  <si>
    <t>In addition to  upsized storm pipes that go to Lake Robin, project includes  replacing FM, gravity line, and manhole.  Replacement of the forcemain will reduce leakage of sewage.  Near 24-22-28-7573-15-250</t>
  </si>
  <si>
    <t>Forcemain from Avalon Road to Hiawassee Road. 7600 LF 36" FM;  760 LF 30" FM; and 1200 LF 12" FM  Many parcels near 
35-21-28-0000-00-150</t>
  </si>
  <si>
    <t>Extend 4500 of 12" Force main from Hobson Road to Ingram Road Many parcels near 
33-21-28-0000-00-023</t>
  </si>
  <si>
    <t>Relocate 710 LF 4" FM; 1280 LF 16" FM; and 710LF 8" gravity main Many parcels near 
30-21-29-0521-00-010</t>
  </si>
  <si>
    <t>Pump Station #3045 will be removed and relocated plus removal of existing force main and installation of 800 feet of gravity sewer. 29-21-29-4940-00-230</t>
  </si>
  <si>
    <t>R/R of wastewater pump station #3006 Near 13-22-28-7575-03-010</t>
  </si>
  <si>
    <t>R/R of wastewater pump station #3038 26-22-28-0000-00-003</t>
  </si>
  <si>
    <t>R/R of wastewater pump station #3411 06-22-29-5844-00-110</t>
  </si>
  <si>
    <t>R/R of wastewater pump station #3099 20-23-29-5360-00-170</t>
  </si>
  <si>
    <t>R/R of wastewater pump station #3133 21-23-29-5361-00-211</t>
  </si>
  <si>
    <t>R/R of wastewater pump station #3225 12-23-30-1280-00-001</t>
  </si>
  <si>
    <t>R/R of wastewater pump station #3251 33-21-29-1341-00-002</t>
  </si>
  <si>
    <t>R/R of wastewater pump station #3302 32-21-29-7134-03-301</t>
  </si>
  <si>
    <t>R/R of wastewater pump station #F3169 19-22-29-6954-08-051</t>
  </si>
  <si>
    <t>R/R of wastewater pump station #3230 23-22-28-0000-00-053</t>
  </si>
  <si>
    <t>R/R of wastewater pump station #F3195 Near 13-22-28-5175-04-040</t>
  </si>
  <si>
    <t>R/R of wastewater pump station #3014 12-22-28-0885-00-000</t>
  </si>
  <si>
    <t>R/R of wastewater pump station #3028 01-22-28-0000-00-005</t>
  </si>
  <si>
    <t>R/R of wastewater pump station #3202 01-22-28-4743-00-040</t>
  </si>
  <si>
    <t>Water conservation voucher program: OCU provides up to 2 vouchers for households replacing a 3.5 gal/flush toilet in homes built prior to 1992.  County-wide.  During 2006-2008 program, notification letters went to 687 addresses in 32703 zip code and 1205 addresses in 32712.  In 2009, notification letters went to 259 addresses in 32703 and 150 addresses in 32712.</t>
  </si>
  <si>
    <t xml:space="preserve">Water conservation valve replacement program: OCU replaced valves on existing pre-rinse spray valves that used more than 1.6 gal/minute.  7 program respondents were in 32703 zip and 1 was in 32712 zip. </t>
  </si>
  <si>
    <t>Water conservation patrol program. : OCU staff patrols commercial and residential properties for water ordinance violators.  242 water violations in zip codes 32713-32703</t>
  </si>
  <si>
    <t xml:space="preserve">Water conservation audit program: OCU staff provides free high water user audits and points out system deficiencies. 28 audits in zips 32712-32703 </t>
  </si>
  <si>
    <t>Orange County (Utilities)</t>
  </si>
  <si>
    <t>springshed/ Rock Springs Run</t>
  </si>
  <si>
    <t>Wekiva Springshed/surface watershed</t>
  </si>
  <si>
    <t>Low Impact</t>
  </si>
  <si>
    <t xml:space="preserve">Relined to correct leaking joints </t>
  </si>
  <si>
    <t>Park Ave Sewer Line Rehab and Lift Station 9 Wet Well</t>
  </si>
  <si>
    <t>Victoria Plaza, Forest Avenue, and 3rd St</t>
  </si>
</sst>
</file>

<file path=xl/styles.xml><?xml version="1.0" encoding="utf-8"?>
<styleSheet xmlns="http://schemas.openxmlformats.org/spreadsheetml/2006/main">
  <numFmts count="4">
    <numFmt numFmtId="43" formatCode="_(* #,##0.00_);_(* \(#,##0.00\);_(* &quot;-&quot;??_);_(@_)"/>
    <numFmt numFmtId="164" formatCode="&quot;$&quot;#,##0"/>
    <numFmt numFmtId="165" formatCode="0.0000"/>
    <numFmt numFmtId="166" formatCode="\$#,##0"/>
  </numFmts>
  <fonts count="32">
    <font>
      <sz val="11"/>
      <color theme="1"/>
      <name val="Calibri"/>
      <family val="2"/>
      <scheme val="minor"/>
    </font>
    <font>
      <sz val="11"/>
      <color theme="1"/>
      <name val="Calibri"/>
      <family val="2"/>
      <scheme val="minor"/>
    </font>
    <font>
      <sz val="10"/>
      <name val="Arial"/>
      <family val="2"/>
    </font>
    <font>
      <b/>
      <sz val="10"/>
      <name val="Arial"/>
      <family val="2"/>
    </font>
    <font>
      <sz val="11"/>
      <name val="Calibri"/>
      <family val="2"/>
      <scheme val="minor"/>
    </font>
    <font>
      <u/>
      <sz val="11"/>
      <color theme="10"/>
      <name val="Calibri"/>
      <family val="2"/>
    </font>
    <font>
      <u/>
      <sz val="10"/>
      <name val="Arial"/>
      <family val="2"/>
    </font>
    <font>
      <sz val="10"/>
      <color indexed="10"/>
      <name val="Arial"/>
      <family val="2"/>
    </font>
    <font>
      <u/>
      <sz val="10"/>
      <color indexed="12"/>
      <name val="Arial"/>
      <family val="2"/>
    </font>
    <font>
      <sz val="8"/>
      <color indexed="8"/>
      <name val="Arial"/>
      <family val="2"/>
    </font>
    <font>
      <sz val="8"/>
      <name val="Arial"/>
      <family val="2"/>
    </font>
    <font>
      <sz val="11"/>
      <name val="Calibri"/>
      <family val="2"/>
    </font>
    <font>
      <b/>
      <u/>
      <sz val="9"/>
      <name val="Arial"/>
      <family val="2"/>
    </font>
    <font>
      <sz val="9"/>
      <name val="Arial"/>
      <family val="2"/>
    </font>
    <font>
      <b/>
      <sz val="9"/>
      <name val="Arial"/>
      <family val="2"/>
    </font>
    <font>
      <u/>
      <sz val="9"/>
      <name val="Arial"/>
      <family val="2"/>
    </font>
    <font>
      <i/>
      <sz val="9"/>
      <name val="Arial"/>
      <family val="2"/>
    </font>
    <font>
      <b/>
      <i/>
      <sz val="9"/>
      <name val="Arial"/>
      <family val="2"/>
    </font>
    <font>
      <vertAlign val="superscript"/>
      <sz val="9"/>
      <name val="Arial"/>
      <family val="2"/>
    </font>
    <font>
      <sz val="8"/>
      <color indexed="81"/>
      <name val="Tahoma"/>
      <family val="2"/>
    </font>
    <font>
      <b/>
      <sz val="8"/>
      <color indexed="81"/>
      <name val="Tahoma"/>
      <family val="2"/>
    </font>
    <font>
      <b/>
      <sz val="8"/>
      <color indexed="10"/>
      <name val="Tahoma"/>
      <family val="2"/>
    </font>
    <font>
      <sz val="10"/>
      <color rgb="FFFF0000"/>
      <name val="Arial"/>
      <family val="2"/>
    </font>
    <font>
      <sz val="10"/>
      <color indexed="8"/>
      <name val="Arial"/>
      <family val="2"/>
    </font>
    <font>
      <u/>
      <sz val="10"/>
      <color theme="10"/>
      <name val="Arial"/>
      <family val="2"/>
    </font>
    <font>
      <sz val="10"/>
      <color rgb="FF000000"/>
      <name val="Arial"/>
      <family val="2"/>
    </font>
    <font>
      <sz val="10"/>
      <name val="Arial"/>
    </font>
    <font>
      <sz val="10"/>
      <color indexed="12"/>
      <name val="Arial"/>
      <family val="2"/>
    </font>
    <font>
      <vertAlign val="superscript"/>
      <sz val="10"/>
      <name val="Arial"/>
      <family val="2"/>
    </font>
    <font>
      <b/>
      <sz val="11"/>
      <name val="Arial"/>
      <family val="2"/>
    </font>
    <font>
      <sz val="11"/>
      <name val="Arial"/>
      <family val="2"/>
    </font>
    <font>
      <u/>
      <sz val="8.5"/>
      <name val="Arial"/>
      <family val="2"/>
    </font>
  </fonts>
  <fills count="5">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right style="double">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auto="1"/>
      </left>
      <right style="thin">
        <color auto="1"/>
      </right>
      <top style="thin">
        <color indexed="64"/>
      </top>
      <bottom style="dotted">
        <color auto="1"/>
      </bottom>
      <diagonal/>
    </border>
    <border>
      <left/>
      <right style="thick">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left style="thin">
        <color indexed="64"/>
      </left>
      <right style="thick">
        <color indexed="64"/>
      </right>
      <top style="thin">
        <color indexed="64"/>
      </top>
      <bottom/>
      <diagonal/>
    </border>
    <border>
      <left/>
      <right/>
      <top style="thin">
        <color indexed="64"/>
      </top>
      <bottom style="dotted">
        <color indexed="64"/>
      </bottom>
      <diagonal/>
    </border>
    <border>
      <left style="thin">
        <color indexed="64"/>
      </left>
      <right style="thick">
        <color indexed="64"/>
      </right>
      <top style="thin">
        <color indexed="64"/>
      </top>
      <bottom style="dotted">
        <color indexed="64"/>
      </bottom>
      <diagonal/>
    </border>
    <border>
      <left/>
      <right style="thin">
        <color indexed="64"/>
      </right>
      <top/>
      <bottom style="thin">
        <color indexed="64"/>
      </bottom>
      <diagonal/>
    </border>
    <border>
      <left/>
      <right style="thick">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ck">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ck">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n">
        <color auto="1"/>
      </left>
      <right style="thin">
        <color auto="1"/>
      </right>
      <top style="dotted">
        <color indexed="64"/>
      </top>
      <bottom style="dotted">
        <color indexed="64"/>
      </bottom>
      <diagonal/>
    </border>
    <border>
      <left/>
      <right style="thin">
        <color auto="1"/>
      </right>
      <top style="dotted">
        <color indexed="64"/>
      </top>
      <bottom style="dotted">
        <color indexed="64"/>
      </bottom>
      <diagonal/>
    </border>
    <border>
      <left style="thin">
        <color indexed="64"/>
      </left>
      <right style="thick">
        <color indexed="64"/>
      </right>
      <top style="dotted">
        <color indexed="64"/>
      </top>
      <bottom style="dotted">
        <color indexed="64"/>
      </bottom>
      <diagonal/>
    </border>
    <border>
      <left style="thin">
        <color indexed="64"/>
      </left>
      <right style="double">
        <color indexed="64"/>
      </right>
      <top style="dotted">
        <color indexed="64"/>
      </top>
      <bottom style="dotted">
        <color indexed="64"/>
      </bottom>
      <diagonal/>
    </border>
    <border>
      <left style="thin">
        <color auto="1"/>
      </left>
      <right style="thin">
        <color auto="1"/>
      </right>
      <top/>
      <bottom/>
      <diagonal/>
    </border>
    <border>
      <left style="thin">
        <color indexed="64"/>
      </left>
      <right style="thick">
        <color indexed="64"/>
      </right>
      <top/>
      <bottom/>
      <diagonal/>
    </border>
    <border>
      <left style="thin">
        <color indexed="64"/>
      </left>
      <right style="double">
        <color indexed="64"/>
      </right>
      <top style="dotted">
        <color indexed="64"/>
      </top>
      <bottom style="thin">
        <color indexed="64"/>
      </bottom>
      <diagonal/>
    </border>
    <border>
      <left style="thin">
        <color indexed="64"/>
      </left>
      <right style="thin">
        <color indexed="64"/>
      </right>
      <top/>
      <bottom style="dotted">
        <color indexed="64"/>
      </bottom>
      <diagonal/>
    </border>
    <border>
      <left/>
      <right style="thick">
        <color indexed="64"/>
      </right>
      <top style="dotted">
        <color indexed="64"/>
      </top>
      <bottom style="dotted">
        <color indexed="64"/>
      </bottom>
      <diagonal/>
    </border>
    <border>
      <left/>
      <right/>
      <top/>
      <bottom style="thin">
        <color indexed="64"/>
      </bottom>
      <diagonal/>
    </border>
    <border>
      <left style="thin">
        <color indexed="64"/>
      </left>
      <right style="thick">
        <color indexed="64"/>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diagonal/>
    </border>
    <border>
      <left/>
      <right style="double">
        <color indexed="64"/>
      </right>
      <top style="thin">
        <color indexed="64"/>
      </top>
      <bottom/>
      <diagonal/>
    </border>
    <border>
      <left style="thick">
        <color indexed="64"/>
      </left>
      <right/>
      <top/>
      <bottom/>
      <diagonal/>
    </border>
    <border>
      <left/>
      <right/>
      <top style="thick">
        <color indexed="64"/>
      </top>
      <bottom/>
      <diagonal/>
    </border>
    <border>
      <left/>
      <right style="thick">
        <color indexed="64"/>
      </right>
      <top style="thick">
        <color indexed="64"/>
      </top>
      <bottom/>
      <diagonal/>
    </border>
    <border>
      <left/>
      <right style="thin">
        <color indexed="64"/>
      </right>
      <top/>
      <bottom/>
      <diagonal/>
    </border>
  </borders>
  <cellStyleXfs count="8">
    <xf numFmtId="0" fontId="0" fillId="0" borderId="0"/>
    <xf numFmtId="43" fontId="1" fillId="0" borderId="0" applyFont="0" applyFill="0" applyBorder="0" applyAlignment="0" applyProtection="0"/>
    <xf numFmtId="0" fontId="5" fillId="0" borderId="0" applyNumberFormat="0" applyFill="0" applyBorder="0" applyAlignment="0" applyProtection="0">
      <alignment vertical="top"/>
      <protection locked="0"/>
    </xf>
    <xf numFmtId="0" fontId="2" fillId="0" borderId="0"/>
    <xf numFmtId="0" fontId="26" fillId="0" borderId="0"/>
    <xf numFmtId="0" fontId="8" fillId="0" borderId="0" applyNumberFormat="0" applyFill="0" applyBorder="0" applyAlignment="0" applyProtection="0">
      <alignment vertical="top"/>
      <protection locked="0"/>
    </xf>
    <xf numFmtId="0" fontId="2" fillId="0" borderId="0"/>
    <xf numFmtId="0" fontId="2" fillId="0" borderId="0"/>
  </cellStyleXfs>
  <cellXfs count="244">
    <xf numFmtId="0" fontId="0" fillId="0" borderId="0" xfId="0"/>
    <xf numFmtId="0" fontId="2" fillId="0" borderId="1" xfId="0" applyFont="1" applyBorder="1" applyAlignment="1">
      <alignment horizontal="center" wrapText="1"/>
    </xf>
    <xf numFmtId="49" fontId="2" fillId="0" borderId="1" xfId="0" applyNumberFormat="1" applyFont="1" applyBorder="1" applyAlignment="1">
      <alignment horizontal="center" wrapText="1"/>
    </xf>
    <xf numFmtId="164" fontId="2" fillId="0" borderId="1" xfId="0" applyNumberFormat="1" applyFont="1" applyBorder="1" applyAlignment="1">
      <alignment horizontal="center" wrapText="1"/>
    </xf>
    <xf numFmtId="0" fontId="0" fillId="0" borderId="1" xfId="0" applyBorder="1" applyAlignment="1">
      <alignment horizontal="center" wrapText="1"/>
    </xf>
    <xf numFmtId="0" fontId="0" fillId="0" borderId="1" xfId="0" applyBorder="1" applyAlignment="1">
      <alignment wrapText="1"/>
    </xf>
    <xf numFmtId="0" fontId="2" fillId="0" borderId="1" xfId="0" quotePrefix="1" applyFont="1" applyBorder="1" applyAlignment="1">
      <alignment horizontal="center" wrapText="1"/>
    </xf>
    <xf numFmtId="0" fontId="0" fillId="0" borderId="1" xfId="0" applyBorder="1" applyAlignment="1">
      <alignment horizontal="left" vertical="center"/>
    </xf>
    <xf numFmtId="0" fontId="2" fillId="0" borderId="1" xfId="0" applyFont="1" applyBorder="1" applyAlignment="1">
      <alignment horizontal="left" vertical="center" wrapText="1"/>
    </xf>
    <xf numFmtId="0" fontId="2" fillId="0" borderId="1" xfId="0" applyFont="1" applyFill="1" applyBorder="1" applyAlignment="1">
      <alignment horizontal="left" vertical="center"/>
    </xf>
    <xf numFmtId="49" fontId="2" fillId="0" borderId="1" xfId="0" applyNumberFormat="1" applyFont="1" applyFill="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left" vertical="center"/>
    </xf>
    <xf numFmtId="0" fontId="2" fillId="0" borderId="1" xfId="0" applyFont="1" applyBorder="1" applyAlignment="1">
      <alignment horizontal="left" vertical="center"/>
    </xf>
    <xf numFmtId="2" fontId="2" fillId="0" borderId="3" xfId="0" applyNumberFormat="1" applyFont="1" applyBorder="1" applyAlignment="1">
      <alignment horizontal="left" vertical="center"/>
    </xf>
    <xf numFmtId="2" fontId="2" fillId="0" borderId="6" xfId="0" applyNumberFormat="1" applyFont="1" applyBorder="1" applyAlignment="1">
      <alignment horizontal="left" vertical="center"/>
    </xf>
    <xf numFmtId="2" fontId="2" fillId="0" borderId="7" xfId="0" applyNumberFormat="1" applyFont="1" applyBorder="1" applyAlignment="1">
      <alignment horizontal="left" vertical="center"/>
    </xf>
    <xf numFmtId="0" fontId="2" fillId="0" borderId="3" xfId="0" applyFont="1" applyBorder="1" applyAlignment="1">
      <alignment horizontal="left" vertical="center"/>
    </xf>
    <xf numFmtId="0" fontId="7" fillId="0" borderId="1" xfId="0" applyFont="1" applyBorder="1" applyAlignment="1">
      <alignment horizontal="left" vertical="center"/>
    </xf>
    <xf numFmtId="0" fontId="0" fillId="0" borderId="0" xfId="0" applyAlignment="1">
      <alignment horizontal="left" vertical="center"/>
    </xf>
    <xf numFmtId="0" fontId="0" fillId="0" borderId="4" xfId="0" applyFill="1" applyBorder="1" applyAlignment="1">
      <alignment vertical="center" wrapText="1"/>
    </xf>
    <xf numFmtId="0" fontId="2" fillId="0" borderId="1" xfId="0" applyFont="1" applyFill="1" applyBorder="1" applyAlignment="1">
      <alignment horizontal="left" vertical="center" wrapText="1"/>
    </xf>
    <xf numFmtId="164" fontId="0" fillId="0" borderId="4" xfId="0" applyNumberFormat="1" applyFill="1" applyBorder="1" applyAlignment="1">
      <alignment horizontal="center" vertical="center" wrapText="1"/>
    </xf>
    <xf numFmtId="2" fontId="0" fillId="0" borderId="1" xfId="0" applyNumberFormat="1" applyBorder="1" applyAlignment="1">
      <alignment horizontal="left" vertical="center"/>
    </xf>
    <xf numFmtId="0" fontId="0" fillId="0" borderId="4" xfId="0" applyBorder="1" applyAlignment="1">
      <alignment vertical="center" wrapText="1"/>
    </xf>
    <xf numFmtId="0" fontId="8" fillId="0" borderId="6" xfId="2" applyFont="1" applyBorder="1" applyAlignment="1" applyProtection="1">
      <alignment horizontal="left" vertical="center"/>
    </xf>
    <xf numFmtId="2" fontId="2" fillId="0" borderId="8" xfId="0" applyNumberFormat="1" applyFont="1" applyBorder="1" applyAlignment="1">
      <alignment horizontal="left" vertical="center"/>
    </xf>
    <xf numFmtId="0" fontId="0" fillId="0" borderId="3" xfId="0" applyBorder="1" applyAlignment="1">
      <alignment horizontal="left" vertical="center"/>
    </xf>
    <xf numFmtId="0" fontId="0" fillId="0" borderId="9" xfId="0" applyBorder="1" applyAlignment="1">
      <alignment horizontal="left" vertical="center" wrapText="1"/>
    </xf>
    <xf numFmtId="2" fontId="0" fillId="0" borderId="5" xfId="0" applyNumberFormat="1" applyFill="1" applyBorder="1" applyAlignment="1">
      <alignment horizontal="left" vertical="center"/>
    </xf>
    <xf numFmtId="0" fontId="0" fillId="0" borderId="5" xfId="0" applyBorder="1" applyAlignment="1">
      <alignment horizontal="left" vertical="center" wrapText="1"/>
    </xf>
    <xf numFmtId="2" fontId="2" fillId="0" borderId="3" xfId="0" applyNumberFormat="1" applyFont="1" applyFill="1" applyBorder="1" applyAlignment="1">
      <alignment horizontal="left" vertical="center"/>
    </xf>
    <xf numFmtId="2" fontId="2" fillId="0" borderId="10" xfId="0" applyNumberFormat="1" applyFont="1" applyFill="1" applyBorder="1" applyAlignment="1">
      <alignment horizontal="left" vertical="center"/>
    </xf>
    <xf numFmtId="2" fontId="2" fillId="0" borderId="11" xfId="0" applyNumberFormat="1" applyFont="1" applyBorder="1" applyAlignment="1">
      <alignment horizontal="left" vertical="center"/>
    </xf>
    <xf numFmtId="165" fontId="2" fillId="0" borderId="12" xfId="0" applyNumberFormat="1" applyFont="1" applyBorder="1" applyAlignment="1">
      <alignment horizontal="left" vertical="center"/>
    </xf>
    <xf numFmtId="0" fontId="0" fillId="0" borderId="1" xfId="0" applyBorder="1" applyAlignment="1">
      <alignment horizontal="left" vertical="center" wrapText="1"/>
    </xf>
    <xf numFmtId="49" fontId="0" fillId="0" borderId="1" xfId="0" applyNumberFormat="1"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horizontal="left" vertical="center"/>
    </xf>
    <xf numFmtId="2" fontId="2" fillId="0" borderId="8" xfId="0" applyNumberFormat="1" applyFont="1" applyFill="1" applyBorder="1" applyAlignment="1">
      <alignment horizontal="left" vertical="center"/>
    </xf>
    <xf numFmtId="0" fontId="9" fillId="0" borderId="4" xfId="0" applyFont="1" applyFill="1" applyBorder="1" applyAlignment="1">
      <alignment vertical="center" wrapText="1"/>
    </xf>
    <xf numFmtId="0" fontId="0" fillId="0" borderId="4" xfId="0" applyFill="1" applyBorder="1" applyAlignment="1">
      <alignment vertical="center"/>
    </xf>
    <xf numFmtId="2" fontId="0" fillId="0" borderId="5" xfId="0" applyNumberFormat="1" applyBorder="1" applyAlignment="1">
      <alignment horizontal="left" vertical="center"/>
    </xf>
    <xf numFmtId="0" fontId="0" fillId="0" borderId="13" xfId="0" applyBorder="1" applyAlignment="1">
      <alignment vertical="center" wrapText="1"/>
    </xf>
    <xf numFmtId="0" fontId="0" fillId="0" borderId="14" xfId="0" applyBorder="1" applyAlignment="1">
      <alignment horizontal="left" vertical="center"/>
    </xf>
    <xf numFmtId="0" fontId="0" fillId="0" borderId="9" xfId="0" applyBorder="1" applyAlignment="1">
      <alignment horizontal="left" vertical="center"/>
    </xf>
    <xf numFmtId="0" fontId="8" fillId="0" borderId="15" xfId="2" applyFont="1" applyBorder="1" applyAlignment="1" applyProtection="1">
      <alignment horizontal="left" vertical="center"/>
    </xf>
    <xf numFmtId="0" fontId="2" fillId="0" borderId="5" xfId="0" applyFont="1" applyFill="1" applyBorder="1" applyAlignment="1">
      <alignment horizontal="left" vertical="center"/>
    </xf>
    <xf numFmtId="0" fontId="2" fillId="0" borderId="16" xfId="0" applyFont="1" applyFill="1" applyBorder="1" applyAlignment="1">
      <alignment horizontal="left" vertical="center"/>
    </xf>
    <xf numFmtId="2" fontId="2" fillId="0" borderId="16" xfId="0" applyNumberFormat="1" applyFont="1" applyFill="1" applyBorder="1" applyAlignment="1">
      <alignment horizontal="left" vertical="center"/>
    </xf>
    <xf numFmtId="2" fontId="2" fillId="0" borderId="17" xfId="0" applyNumberFormat="1" applyFont="1" applyBorder="1" applyAlignment="1">
      <alignment horizontal="left" vertical="center"/>
    </xf>
    <xf numFmtId="2" fontId="2" fillId="0" borderId="16" xfId="0" applyNumberFormat="1" applyFont="1" applyBorder="1" applyAlignment="1">
      <alignment horizontal="left" vertical="center"/>
    </xf>
    <xf numFmtId="2" fontId="2" fillId="0" borderId="18" xfId="0" applyNumberFormat="1" applyFont="1" applyBorder="1" applyAlignment="1">
      <alignment horizontal="left" vertical="center"/>
    </xf>
    <xf numFmtId="0" fontId="0" fillId="0" borderId="16" xfId="0" applyBorder="1" applyAlignment="1">
      <alignment horizontal="left" vertical="center"/>
    </xf>
    <xf numFmtId="0" fontId="0" fillId="0" borderId="5" xfId="0" applyBorder="1" applyAlignment="1">
      <alignment horizontal="left" vertical="center"/>
    </xf>
    <xf numFmtId="0" fontId="0" fillId="0" borderId="19" xfId="0" applyBorder="1" applyAlignment="1">
      <alignment vertical="center" wrapText="1"/>
    </xf>
    <xf numFmtId="0" fontId="0" fillId="0" borderId="19" xfId="0" applyFill="1" applyBorder="1" applyAlignment="1">
      <alignment vertical="center" wrapText="1"/>
    </xf>
    <xf numFmtId="0" fontId="9" fillId="0" borderId="19" xfId="0" applyFont="1" applyFill="1" applyBorder="1" applyAlignment="1">
      <alignment vertical="center" wrapText="1"/>
    </xf>
    <xf numFmtId="0" fontId="0" fillId="0" borderId="19" xfId="0" applyBorder="1" applyAlignment="1">
      <alignment horizontal="left" vertical="center" wrapText="1"/>
    </xf>
    <xf numFmtId="49" fontId="0" fillId="0" borderId="19" xfId="0" applyNumberFormat="1" applyFill="1" applyBorder="1" applyAlignment="1">
      <alignment vertical="center"/>
    </xf>
    <xf numFmtId="49" fontId="0" fillId="0" borderId="19" xfId="0" applyNumberFormat="1" applyBorder="1" applyAlignment="1">
      <alignment vertical="center" wrapText="1"/>
    </xf>
    <xf numFmtId="164" fontId="0" fillId="0" borderId="19" xfId="0" applyNumberFormat="1" applyBorder="1" applyAlignment="1">
      <alignment horizontal="center" vertical="center" wrapText="1"/>
    </xf>
    <xf numFmtId="2" fontId="0" fillId="0" borderId="19" xfId="0" applyNumberFormat="1" applyBorder="1" applyAlignment="1">
      <alignment horizontal="left" vertical="center"/>
    </xf>
    <xf numFmtId="49" fontId="0" fillId="0" borderId="20" xfId="0" applyNumberFormat="1" applyBorder="1" applyAlignment="1">
      <alignment vertical="center" wrapText="1"/>
    </xf>
    <xf numFmtId="0" fontId="0" fillId="0" borderId="21" xfId="0" applyBorder="1" applyAlignment="1">
      <alignment horizontal="left" vertical="center"/>
    </xf>
    <xf numFmtId="0" fontId="0" fillId="0" borderId="4" xfId="0" applyBorder="1" applyAlignment="1">
      <alignment horizontal="left" vertical="center"/>
    </xf>
    <xf numFmtId="0" fontId="8" fillId="0" borderId="13" xfId="2" applyFont="1" applyBorder="1" applyAlignment="1" applyProtection="1">
      <alignment horizontal="left" vertical="center"/>
    </xf>
    <xf numFmtId="0" fontId="2" fillId="0" borderId="4" xfId="0" applyFont="1" applyBorder="1" applyAlignment="1">
      <alignment horizontal="left" vertical="center"/>
    </xf>
    <xf numFmtId="0" fontId="2" fillId="0" borderId="22" xfId="0" applyFont="1" applyBorder="1" applyAlignment="1">
      <alignment horizontal="left" vertical="center"/>
    </xf>
    <xf numFmtId="2" fontId="2" fillId="0" borderId="22" xfId="0" applyNumberFormat="1" applyFont="1" applyBorder="1" applyAlignment="1">
      <alignment horizontal="left" vertical="center"/>
    </xf>
    <xf numFmtId="2" fontId="2" fillId="0" borderId="23" xfId="0" applyNumberFormat="1" applyFont="1" applyBorder="1" applyAlignment="1">
      <alignment horizontal="left" vertical="center"/>
    </xf>
    <xf numFmtId="2" fontId="2" fillId="0" borderId="12" xfId="0" applyNumberFormat="1" applyFont="1" applyBorder="1" applyAlignment="1">
      <alignment horizontal="left" vertical="center"/>
    </xf>
    <xf numFmtId="0" fontId="0" fillId="0" borderId="22" xfId="0" applyBorder="1" applyAlignment="1">
      <alignment horizontal="left" vertical="center"/>
    </xf>
    <xf numFmtId="0" fontId="0" fillId="0" borderId="24" xfId="0" applyBorder="1" applyAlignment="1">
      <alignment vertical="center" wrapText="1"/>
    </xf>
    <xf numFmtId="0" fontId="0" fillId="0" borderId="24" xfId="0" applyFill="1" applyBorder="1" applyAlignment="1">
      <alignment vertical="center" wrapText="1"/>
    </xf>
    <xf numFmtId="0" fontId="9" fillId="0" borderId="24" xfId="0" applyFont="1" applyFill="1" applyBorder="1" applyAlignment="1">
      <alignment vertical="center" wrapText="1"/>
    </xf>
    <xf numFmtId="0" fontId="0" fillId="0" borderId="24" xfId="0" applyBorder="1" applyAlignment="1">
      <alignment horizontal="left" vertical="center" wrapText="1"/>
    </xf>
    <xf numFmtId="49" fontId="0" fillId="0" borderId="24" xfId="0" applyNumberFormat="1" applyFill="1" applyBorder="1" applyAlignment="1">
      <alignment vertical="center"/>
    </xf>
    <xf numFmtId="49" fontId="0" fillId="0" borderId="24" xfId="0" applyNumberFormat="1" applyBorder="1" applyAlignment="1">
      <alignment vertical="center" wrapText="1"/>
    </xf>
    <xf numFmtId="164" fontId="0" fillId="0" borderId="24" xfId="0" applyNumberFormat="1" applyBorder="1" applyAlignment="1">
      <alignment horizontal="center" vertical="center" wrapText="1"/>
    </xf>
    <xf numFmtId="2" fontId="0" fillId="0" borderId="24" xfId="0" applyNumberFormat="1" applyBorder="1" applyAlignment="1">
      <alignment horizontal="left" vertical="center"/>
    </xf>
    <xf numFmtId="49" fontId="0" fillId="0" borderId="25" xfId="0" applyNumberFormat="1" applyBorder="1" applyAlignment="1">
      <alignment vertical="center"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2" fontId="2" fillId="0" borderId="27" xfId="0" applyNumberFormat="1" applyFont="1" applyBorder="1" applyAlignment="1">
      <alignment horizontal="left" vertical="center"/>
    </xf>
    <xf numFmtId="2" fontId="2" fillId="0" borderId="28" xfId="0" applyNumberFormat="1" applyFont="1" applyBorder="1" applyAlignment="1">
      <alignment horizontal="left" vertical="center"/>
    </xf>
    <xf numFmtId="2" fontId="2" fillId="0" borderId="29" xfId="0" applyNumberFormat="1" applyFont="1" applyBorder="1" applyAlignment="1">
      <alignment horizontal="left" vertical="center"/>
    </xf>
    <xf numFmtId="0" fontId="0" fillId="0" borderId="27" xfId="0" applyBorder="1" applyAlignment="1">
      <alignment horizontal="left" vertical="center"/>
    </xf>
    <xf numFmtId="0" fontId="0" fillId="0" borderId="26" xfId="0" applyBorder="1" applyAlignment="1">
      <alignment horizontal="left" vertical="center"/>
    </xf>
    <xf numFmtId="0" fontId="0" fillId="0" borderId="30" xfId="0" applyBorder="1" applyAlignment="1">
      <alignment vertical="center" wrapText="1"/>
    </xf>
    <xf numFmtId="0" fontId="0" fillId="0" borderId="30" xfId="0" applyFill="1" applyBorder="1" applyAlignment="1">
      <alignment vertical="center" wrapText="1"/>
    </xf>
    <xf numFmtId="0" fontId="9" fillId="0" borderId="30" xfId="0" applyFont="1" applyFill="1" applyBorder="1" applyAlignment="1">
      <alignment vertical="center" wrapText="1"/>
    </xf>
    <xf numFmtId="49" fontId="0" fillId="0" borderId="30" xfId="0" applyNumberFormat="1" applyFill="1" applyBorder="1" applyAlignment="1">
      <alignment vertical="center"/>
    </xf>
    <xf numFmtId="49" fontId="0" fillId="0" borderId="30" xfId="0" applyNumberFormat="1" applyBorder="1" applyAlignment="1">
      <alignment vertical="center" wrapText="1"/>
    </xf>
    <xf numFmtId="164" fontId="0" fillId="0" borderId="30" xfId="0" applyNumberFormat="1" applyBorder="1" applyAlignment="1">
      <alignment horizontal="center" vertical="center" wrapText="1"/>
    </xf>
    <xf numFmtId="49" fontId="0" fillId="0" borderId="31" xfId="0" applyNumberFormat="1" applyBorder="1" applyAlignment="1">
      <alignment vertical="center" wrapText="1"/>
    </xf>
    <xf numFmtId="0" fontId="2" fillId="0" borderId="5" xfId="0" applyFont="1" applyBorder="1" applyAlignment="1">
      <alignment horizontal="left" vertical="center"/>
    </xf>
    <xf numFmtId="0" fontId="2" fillId="0" borderId="16" xfId="0" applyFont="1" applyBorder="1" applyAlignment="1">
      <alignment horizontal="left" vertical="center"/>
    </xf>
    <xf numFmtId="2" fontId="2" fillId="0" borderId="32" xfId="0" applyNumberFormat="1" applyFont="1" applyBorder="1" applyAlignment="1">
      <alignment horizontal="left" vertical="center"/>
    </xf>
    <xf numFmtId="0" fontId="0" fillId="0" borderId="1" xfId="0" applyFill="1" applyBorder="1" applyAlignment="1">
      <alignment horizontal="left" vertical="center" wrapText="1"/>
    </xf>
    <xf numFmtId="0" fontId="9" fillId="0" borderId="1" xfId="0" applyFont="1" applyFill="1" applyBorder="1" applyAlignment="1">
      <alignment horizontal="left" vertical="center" wrapText="1"/>
    </xf>
    <xf numFmtId="0" fontId="0" fillId="0" borderId="1" xfId="0" applyFill="1" applyBorder="1" applyAlignment="1">
      <alignment horizontal="left" vertical="center"/>
    </xf>
    <xf numFmtId="164" fontId="0" fillId="0" borderId="1" xfId="0" applyNumberFormat="1" applyBorder="1" applyAlignment="1">
      <alignment horizontal="center" vertical="center" wrapText="1"/>
    </xf>
    <xf numFmtId="0" fontId="10" fillId="0" borderId="19" xfId="0" applyFont="1" applyFill="1" applyBorder="1" applyAlignment="1">
      <alignment vertical="center" wrapText="1"/>
    </xf>
    <xf numFmtId="0" fontId="2" fillId="0" borderId="19" xfId="0" applyFont="1" applyFill="1" applyBorder="1" applyAlignment="1">
      <alignment vertical="center" wrapText="1"/>
    </xf>
    <xf numFmtId="0" fontId="0" fillId="0" borderId="20" xfId="0" applyBorder="1" applyAlignment="1">
      <alignment vertical="center" wrapText="1"/>
    </xf>
    <xf numFmtId="0" fontId="10" fillId="0" borderId="30" xfId="0" applyFont="1" applyFill="1" applyBorder="1" applyAlignment="1">
      <alignment vertical="center" wrapText="1"/>
    </xf>
    <xf numFmtId="0" fontId="0" fillId="0" borderId="33" xfId="0" applyBorder="1" applyAlignment="1">
      <alignment horizontal="left" vertical="center" wrapText="1"/>
    </xf>
    <xf numFmtId="0" fontId="2" fillId="0" borderId="30" xfId="0" applyFont="1" applyFill="1" applyBorder="1" applyAlignment="1">
      <alignment vertical="center" wrapText="1"/>
    </xf>
    <xf numFmtId="2" fontId="0" fillId="0" borderId="30" xfId="0" applyNumberFormat="1" applyBorder="1" applyAlignment="1">
      <alignment horizontal="left" vertical="center"/>
    </xf>
    <xf numFmtId="0" fontId="0" fillId="0" borderId="31" xfId="0" applyBorder="1" applyAlignment="1">
      <alignment vertical="center" wrapText="1"/>
    </xf>
    <xf numFmtId="2" fontId="2" fillId="0" borderId="34" xfId="0" applyNumberFormat="1" applyFont="1" applyBorder="1" applyAlignment="1">
      <alignment horizontal="left" vertical="center"/>
    </xf>
    <xf numFmtId="0" fontId="0" fillId="0" borderId="4" xfId="0" applyBorder="1" applyAlignment="1">
      <alignment vertical="center"/>
    </xf>
    <xf numFmtId="3" fontId="0" fillId="0" borderId="4" xfId="0" applyNumberFormat="1" applyBorder="1" applyAlignment="1">
      <alignment horizontal="center" vertical="center" wrapText="1"/>
    </xf>
    <xf numFmtId="2" fontId="0" fillId="0" borderId="19" xfId="0" applyNumberFormat="1" applyFill="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0" fillId="0" borderId="11" xfId="0" applyBorder="1" applyAlignment="1">
      <alignment horizontal="left" vertical="center"/>
    </xf>
    <xf numFmtId="164" fontId="0" fillId="0" borderId="4" xfId="0" applyNumberFormat="1" applyBorder="1" applyAlignment="1">
      <alignment horizontal="center" vertical="center" wrapText="1"/>
    </xf>
    <xf numFmtId="2" fontId="0" fillId="0" borderId="1" xfId="0" applyNumberFormat="1" applyFill="1" applyBorder="1" applyAlignment="1">
      <alignment horizontal="left" vertical="center"/>
    </xf>
    <xf numFmtId="49" fontId="0" fillId="0" borderId="1" xfId="0" applyNumberFormat="1" applyFill="1" applyBorder="1" applyAlignment="1">
      <alignment horizontal="left" vertical="center" wrapText="1"/>
    </xf>
    <xf numFmtId="2" fontId="0" fillId="0" borderId="1" xfId="0" applyNumberFormat="1" applyBorder="1" applyAlignment="1">
      <alignment horizontal="left" vertical="center" wrapText="1"/>
    </xf>
    <xf numFmtId="49" fontId="0" fillId="0" borderId="5" xfId="0" applyNumberFormat="1" applyBorder="1" applyAlignment="1">
      <alignment horizontal="left" vertical="center" wrapText="1"/>
    </xf>
    <xf numFmtId="0" fontId="0" fillId="0" borderId="35" xfId="0" applyBorder="1" applyAlignment="1">
      <alignment horizontal="left" vertical="center"/>
    </xf>
    <xf numFmtId="0" fontId="8" fillId="0" borderId="36" xfId="2" applyFont="1" applyBorder="1" applyAlignment="1" applyProtection="1">
      <alignment horizontal="left" vertical="center"/>
    </xf>
    <xf numFmtId="2" fontId="11" fillId="0" borderId="1" xfId="1" applyNumberFormat="1" applyFont="1" applyFill="1" applyBorder="1" applyAlignment="1" applyProtection="1">
      <alignment horizontal="left" vertical="center"/>
    </xf>
    <xf numFmtId="0" fontId="0" fillId="0" borderId="37" xfId="0" applyBorder="1" applyAlignment="1">
      <alignment horizontal="left" vertical="center"/>
    </xf>
    <xf numFmtId="0" fontId="0" fillId="0" borderId="38" xfId="0" applyBorder="1" applyAlignment="1">
      <alignment horizontal="left" vertical="center"/>
    </xf>
    <xf numFmtId="0" fontId="8" fillId="0" borderId="39" xfId="2" applyFont="1" applyBorder="1" applyAlignment="1" applyProtection="1">
      <alignment horizontal="left" vertical="center"/>
    </xf>
    <xf numFmtId="0" fontId="2" fillId="0" borderId="38" xfId="0" applyFont="1" applyBorder="1" applyAlignment="1">
      <alignment horizontal="left" vertical="center"/>
    </xf>
    <xf numFmtId="2" fontId="2" fillId="0" borderId="40" xfId="0" applyNumberFormat="1" applyFont="1" applyBorder="1" applyAlignment="1">
      <alignment horizontal="left" vertical="center"/>
    </xf>
    <xf numFmtId="0" fontId="2" fillId="0" borderId="5" xfId="0" applyFont="1" applyFill="1" applyBorder="1" applyAlignment="1">
      <alignment horizontal="left" vertical="center" wrapText="1"/>
    </xf>
    <xf numFmtId="0" fontId="0" fillId="0" borderId="36" xfId="0" applyBorder="1" applyAlignment="1">
      <alignment horizontal="left" vertical="center" wrapText="1"/>
    </xf>
    <xf numFmtId="2" fontId="2" fillId="3" borderId="3" xfId="0" applyNumberFormat="1" applyFont="1" applyFill="1" applyBorder="1" applyAlignment="1">
      <alignment horizontal="left" vertical="center"/>
    </xf>
    <xf numFmtId="2" fontId="2" fillId="3" borderId="7" xfId="0" applyNumberFormat="1" applyFont="1" applyFill="1" applyBorder="1" applyAlignment="1">
      <alignment horizontal="left" vertical="center"/>
    </xf>
    <xf numFmtId="3" fontId="0" fillId="0" borderId="1" xfId="0" applyNumberFormat="1" applyFill="1" applyBorder="1" applyAlignment="1">
      <alignment horizontal="center" vertical="center" wrapText="1"/>
    </xf>
    <xf numFmtId="0" fontId="0" fillId="0" borderId="4" xfId="0" applyBorder="1" applyAlignment="1">
      <alignment horizontal="left" vertical="center" wrapText="1"/>
    </xf>
    <xf numFmtId="0" fontId="0" fillId="0" borderId="4" xfId="0" applyFill="1" applyBorder="1" applyAlignment="1">
      <alignment horizontal="left" vertical="center" wrapText="1"/>
    </xf>
    <xf numFmtId="0" fontId="2" fillId="0" borderId="4" xfId="0" applyFont="1" applyFill="1" applyBorder="1" applyAlignment="1">
      <alignment horizontal="left" vertical="center" wrapText="1"/>
    </xf>
    <xf numFmtId="49" fontId="0" fillId="0" borderId="4" xfId="0" applyNumberFormat="1" applyBorder="1" applyAlignment="1">
      <alignment horizontal="left" vertical="center" wrapText="1"/>
    </xf>
    <xf numFmtId="0" fontId="2" fillId="0" borderId="4" xfId="0" applyFont="1" applyBorder="1" applyAlignment="1">
      <alignment horizontal="left" vertical="center" wrapText="1"/>
    </xf>
    <xf numFmtId="2" fontId="0" fillId="0" borderId="4" xfId="0" applyNumberFormat="1" applyFill="1" applyBorder="1" applyAlignment="1">
      <alignment horizontal="left" vertical="center"/>
    </xf>
    <xf numFmtId="2" fontId="0" fillId="0" borderId="4" xfId="0" applyNumberFormat="1" applyFill="1" applyBorder="1" applyAlignment="1">
      <alignment horizontal="left" vertical="center" wrapText="1"/>
    </xf>
    <xf numFmtId="0" fontId="0" fillId="0" borderId="41" xfId="0" applyBorder="1" applyAlignment="1">
      <alignment horizontal="left" vertical="center" wrapText="1"/>
    </xf>
    <xf numFmtId="0" fontId="0" fillId="0" borderId="42" xfId="0" applyBorder="1" applyAlignment="1">
      <alignment horizontal="left" vertical="center"/>
    </xf>
    <xf numFmtId="0" fontId="8" fillId="0" borderId="41" xfId="2" applyFont="1" applyBorder="1" applyAlignment="1" applyProtection="1">
      <alignment horizontal="left" vertical="center"/>
    </xf>
    <xf numFmtId="2" fontId="2" fillId="0" borderId="4" xfId="0" applyNumberFormat="1" applyFont="1" applyBorder="1" applyAlignment="1">
      <alignment horizontal="left" vertical="center"/>
    </xf>
    <xf numFmtId="2" fontId="2" fillId="0" borderId="13" xfId="0" applyNumberFormat="1" applyFont="1" applyBorder="1" applyAlignment="1">
      <alignment horizontal="left" vertical="center"/>
    </xf>
    <xf numFmtId="2" fontId="2" fillId="3" borderId="43" xfId="0" applyNumberFormat="1" applyFont="1" applyFill="1" applyBorder="1" applyAlignment="1">
      <alignment horizontal="left" vertical="center"/>
    </xf>
    <xf numFmtId="2" fontId="2" fillId="3" borderId="44" xfId="0" applyNumberFormat="1" applyFont="1" applyFill="1" applyBorder="1" applyAlignment="1">
      <alignment horizontal="left" vertical="center"/>
    </xf>
    <xf numFmtId="0" fontId="12" fillId="0" borderId="45" xfId="0" applyFont="1" applyBorder="1" applyAlignment="1">
      <alignment horizontal="left" vertical="center"/>
    </xf>
    <xf numFmtId="0" fontId="13" fillId="0" borderId="46" xfId="0" applyFont="1" applyBorder="1" applyAlignment="1">
      <alignment horizontal="left" vertical="center" wrapText="1"/>
    </xf>
    <xf numFmtId="0" fontId="13" fillId="0" borderId="46" xfId="0" applyFont="1" applyBorder="1" applyAlignment="1">
      <alignment horizontal="left" vertical="center"/>
    </xf>
    <xf numFmtId="49" fontId="13" fillId="0" borderId="46" xfId="0" applyNumberFormat="1" applyFont="1" applyBorder="1" applyAlignment="1">
      <alignment horizontal="left" vertical="center" wrapText="1"/>
    </xf>
    <xf numFmtId="164" fontId="13" fillId="0" borderId="46" xfId="0" applyNumberFormat="1" applyFont="1" applyBorder="1" applyAlignment="1">
      <alignment horizontal="left" vertical="center" wrapText="1"/>
    </xf>
    <xf numFmtId="0" fontId="14" fillId="0" borderId="46" xfId="0" applyFont="1" applyBorder="1" applyAlignment="1">
      <alignment horizontal="left" vertical="center"/>
    </xf>
    <xf numFmtId="2" fontId="14" fillId="0" borderId="46" xfId="0" applyNumberFormat="1" applyFont="1" applyBorder="1" applyAlignment="1">
      <alignment horizontal="left" vertical="center"/>
    </xf>
    <xf numFmtId="3" fontId="13" fillId="0" borderId="46" xfId="0" applyNumberFormat="1" applyFont="1" applyBorder="1" applyAlignment="1">
      <alignment horizontal="center" vertical="center" wrapText="1"/>
    </xf>
    <xf numFmtId="2" fontId="13" fillId="0" borderId="46" xfId="0" applyNumberFormat="1" applyFont="1" applyBorder="1" applyAlignment="1">
      <alignment horizontal="left" vertical="center"/>
    </xf>
    <xf numFmtId="3" fontId="14" fillId="0" borderId="46" xfId="0" applyNumberFormat="1" applyFont="1" applyBorder="1" applyAlignment="1">
      <alignment horizontal="left" vertical="center"/>
    </xf>
    <xf numFmtId="0" fontId="13" fillId="0" borderId="47" xfId="0" applyFont="1" applyBorder="1" applyAlignment="1">
      <alignment horizontal="left" vertical="center"/>
    </xf>
    <xf numFmtId="0" fontId="15" fillId="0" borderId="45" xfId="0" applyFont="1" applyBorder="1" applyAlignment="1">
      <alignment horizontal="left" vertical="center"/>
    </xf>
    <xf numFmtId="0" fontId="13" fillId="0" borderId="0" xfId="0" applyFont="1" applyBorder="1" applyAlignment="1">
      <alignment horizontal="left" vertical="center" wrapText="1"/>
    </xf>
    <xf numFmtId="0" fontId="13" fillId="0" borderId="0" xfId="0" applyFont="1" applyBorder="1" applyAlignment="1">
      <alignment horizontal="left" vertical="center"/>
    </xf>
    <xf numFmtId="49" fontId="13" fillId="0" borderId="0" xfId="0" applyNumberFormat="1" applyFont="1" applyBorder="1" applyAlignment="1">
      <alignment horizontal="left" vertical="center" wrapText="1"/>
    </xf>
    <xf numFmtId="164" fontId="13" fillId="0" borderId="0" xfId="0" applyNumberFormat="1" applyFont="1" applyBorder="1" applyAlignment="1">
      <alignment horizontal="left" vertical="center" wrapText="1"/>
    </xf>
    <xf numFmtId="2" fontId="13" fillId="0" borderId="0" xfId="0" applyNumberFormat="1" applyFont="1" applyBorder="1" applyAlignment="1">
      <alignment horizontal="left" vertical="center"/>
    </xf>
    <xf numFmtId="3" fontId="13" fillId="0" borderId="0" xfId="0" applyNumberFormat="1" applyFont="1" applyBorder="1" applyAlignment="1">
      <alignment horizontal="center" vertical="center" wrapText="1"/>
    </xf>
    <xf numFmtId="2" fontId="14" fillId="0" borderId="0" xfId="0" applyNumberFormat="1" applyFont="1" applyBorder="1" applyAlignment="1">
      <alignment horizontal="left" vertical="center"/>
    </xf>
    <xf numFmtId="3" fontId="14" fillId="0" borderId="0" xfId="0" applyNumberFormat="1" applyFont="1" applyBorder="1" applyAlignment="1">
      <alignment horizontal="left" vertical="center"/>
    </xf>
    <xf numFmtId="0" fontId="13" fillId="0" borderId="17" xfId="0" applyFont="1" applyBorder="1" applyAlignment="1">
      <alignment horizontal="left" vertical="center"/>
    </xf>
    <xf numFmtId="0" fontId="17" fillId="0" borderId="45" xfId="0" applyFont="1" applyFill="1" applyBorder="1" applyAlignment="1">
      <alignment horizontal="left" vertical="center"/>
    </xf>
    <xf numFmtId="0" fontId="18" fillId="0" borderId="45" xfId="0" applyFont="1" applyBorder="1" applyAlignment="1">
      <alignment horizontal="left" vertical="center"/>
    </xf>
    <xf numFmtId="49" fontId="0" fillId="0" borderId="1" xfId="0" applyNumberFormat="1" applyBorder="1" applyAlignment="1">
      <alignment horizontal="center" wrapText="1"/>
    </xf>
    <xf numFmtId="164" fontId="0" fillId="0" borderId="1" xfId="0" applyNumberFormat="1" applyBorder="1" applyAlignment="1">
      <alignment horizontal="center" wrapText="1"/>
    </xf>
    <xf numFmtId="0" fontId="22" fillId="0" borderId="1" xfId="0" applyFont="1" applyFill="1" applyBorder="1" applyAlignment="1">
      <alignment wrapText="1"/>
    </xf>
    <xf numFmtId="0" fontId="2" fillId="0" borderId="1" xfId="0" applyFont="1" applyBorder="1" applyAlignment="1">
      <alignment wrapText="1"/>
    </xf>
    <xf numFmtId="0" fontId="2" fillId="0" borderId="1" xfId="0" applyFont="1" applyFill="1" applyBorder="1" applyAlignment="1">
      <alignment horizontal="center" wrapText="1"/>
    </xf>
    <xf numFmtId="49" fontId="2" fillId="0" borderId="1" xfId="0" applyNumberFormat="1" applyFont="1" applyFill="1" applyBorder="1" applyAlignment="1">
      <alignment horizontal="center" wrapText="1"/>
    </xf>
    <xf numFmtId="164" fontId="2" fillId="0" borderId="1" xfId="0" applyNumberFormat="1" applyFont="1" applyFill="1" applyBorder="1" applyAlignment="1">
      <alignment horizontal="center" wrapText="1"/>
    </xf>
    <xf numFmtId="0" fontId="2" fillId="0" borderId="1" xfId="0" applyFont="1" applyFill="1" applyBorder="1" applyAlignment="1">
      <alignment wrapText="1"/>
    </xf>
    <xf numFmtId="0" fontId="24" fillId="0" borderId="1" xfId="2" applyFont="1" applyFill="1" applyBorder="1" applyAlignment="1" applyProtection="1">
      <alignment wrapText="1"/>
    </xf>
    <xf numFmtId="0" fontId="2" fillId="0" borderId="0" xfId="0" applyFont="1"/>
    <xf numFmtId="0" fontId="25" fillId="0" borderId="1" xfId="0" applyFont="1" applyBorder="1" applyAlignment="1">
      <alignment horizontal="center" wrapText="1"/>
    </xf>
    <xf numFmtId="0" fontId="25" fillId="0" borderId="1" xfId="0" applyFont="1" applyBorder="1" applyAlignment="1">
      <alignment horizontal="center"/>
    </xf>
    <xf numFmtId="0" fontId="24" fillId="0" borderId="1" xfId="2" applyFont="1" applyBorder="1" applyAlignment="1" applyProtection="1"/>
    <xf numFmtId="14" fontId="2" fillId="0" borderId="1" xfId="0" quotePrefix="1" applyNumberFormat="1" applyFont="1" applyBorder="1" applyAlignment="1">
      <alignment horizontal="center"/>
    </xf>
    <xf numFmtId="0" fontId="22" fillId="4" borderId="1" xfId="0" applyFont="1" applyFill="1" applyBorder="1" applyAlignment="1">
      <alignment horizontal="center" wrapText="1"/>
    </xf>
    <xf numFmtId="0" fontId="22" fillId="0" borderId="1" xfId="0" applyFont="1" applyBorder="1" applyAlignment="1">
      <alignment wrapText="1"/>
    </xf>
    <xf numFmtId="0" fontId="23" fillId="0" borderId="1" xfId="0" applyFont="1" applyFill="1" applyBorder="1" applyAlignment="1">
      <alignment horizontal="center"/>
    </xf>
    <xf numFmtId="49" fontId="2" fillId="0" borderId="1" xfId="0" quotePrefix="1" applyNumberFormat="1" applyFont="1" applyBorder="1" applyAlignment="1">
      <alignment horizontal="center" wrapText="1"/>
    </xf>
    <xf numFmtId="0" fontId="3" fillId="0" borderId="1" xfId="0" applyFont="1" applyFill="1" applyBorder="1" applyAlignment="1">
      <alignment horizontal="center" wrapText="1"/>
    </xf>
    <xf numFmtId="0" fontId="22" fillId="0" borderId="0" xfId="0" applyFont="1" applyFill="1"/>
    <xf numFmtId="0" fontId="2" fillId="0" borderId="0" xfId="0" applyFont="1" applyFill="1"/>
    <xf numFmtId="49" fontId="29" fillId="2" borderId="1" xfId="0" applyNumberFormat="1" applyFont="1" applyFill="1" applyBorder="1" applyAlignment="1">
      <alignment horizontal="center" vertical="center" wrapText="1"/>
    </xf>
    <xf numFmtId="0" fontId="2" fillId="0" borderId="1" xfId="4" applyFont="1" applyBorder="1" applyAlignment="1">
      <alignment horizontal="left" vertical="center"/>
    </xf>
    <xf numFmtId="0" fontId="26" fillId="0" borderId="1" xfId="4" applyFont="1" applyFill="1" applyBorder="1" applyAlignment="1">
      <alignment horizontal="left" vertical="center" wrapText="1"/>
    </xf>
    <xf numFmtId="166" fontId="26" fillId="0" borderId="1" xfId="4" applyNumberFormat="1" applyFill="1" applyBorder="1" applyAlignment="1">
      <alignment horizontal="left" vertical="center" wrapText="1"/>
    </xf>
    <xf numFmtId="0" fontId="27" fillId="0" borderId="1" xfId="4" applyFont="1" applyFill="1" applyBorder="1" applyAlignment="1">
      <alignment horizontal="left" vertical="center" wrapText="1"/>
    </xf>
    <xf numFmtId="0" fontId="2" fillId="0" borderId="1" xfId="4" applyFont="1" applyBorder="1" applyAlignment="1">
      <alignment horizontal="left" vertical="center"/>
    </xf>
    <xf numFmtId="0" fontId="2" fillId="0" borderId="1" xfId="4" applyFont="1" applyFill="1" applyBorder="1" applyAlignment="1">
      <alignment horizontal="left" vertical="center" wrapText="1"/>
    </xf>
    <xf numFmtId="0" fontId="2" fillId="0" borderId="1" xfId="4" applyFont="1" applyBorder="1" applyAlignment="1">
      <alignment vertical="center" wrapText="1"/>
    </xf>
    <xf numFmtId="0" fontId="2" fillId="0" borderId="1" xfId="4" applyFont="1" applyBorder="1" applyAlignment="1">
      <alignment horizontal="left" vertical="center"/>
    </xf>
    <xf numFmtId="0" fontId="26" fillId="0" borderId="1" xfId="4" applyFill="1" applyBorder="1" applyAlignment="1">
      <alignment horizontal="left" vertical="center" wrapText="1"/>
    </xf>
    <xf numFmtId="0" fontId="9" fillId="0" borderId="1" xfId="4" applyFont="1" applyFill="1" applyBorder="1" applyAlignment="1">
      <alignment horizontal="left" vertical="center" wrapText="1"/>
    </xf>
    <xf numFmtId="0" fontId="10" fillId="0" borderId="1" xfId="4" applyFont="1" applyFill="1" applyBorder="1" applyAlignment="1">
      <alignment horizontal="left" vertical="center" wrapText="1"/>
    </xf>
    <xf numFmtId="49" fontId="26" fillId="0" borderId="1" xfId="4" applyNumberFormat="1" applyFill="1" applyBorder="1" applyAlignment="1">
      <alignment horizontal="left" vertical="center" wrapText="1"/>
    </xf>
    <xf numFmtId="0" fontId="2" fillId="0" borderId="1" xfId="4" applyFont="1" applyBorder="1" applyAlignment="1">
      <alignment horizontal="left" vertical="center" wrapText="1"/>
    </xf>
    <xf numFmtId="0" fontId="2" fillId="0" borderId="1" xfId="4" applyFont="1" applyBorder="1" applyAlignment="1">
      <alignment horizontal="center" vertical="center" wrapText="1"/>
    </xf>
    <xf numFmtId="49" fontId="2" fillId="0" borderId="1" xfId="4" applyNumberFormat="1" applyFont="1" applyBorder="1" applyAlignment="1">
      <alignment horizontal="center" vertical="center" wrapText="1"/>
    </xf>
    <xf numFmtId="0" fontId="2" fillId="0" borderId="1" xfId="4" applyFont="1" applyFill="1" applyBorder="1" applyAlignment="1">
      <alignment horizontal="center" vertical="center" wrapText="1"/>
    </xf>
    <xf numFmtId="164" fontId="2" fillId="0" borderId="4" xfId="0" applyNumberFormat="1" applyFont="1" applyBorder="1" applyAlignment="1">
      <alignment horizontal="center" vertical="center" wrapText="1"/>
    </xf>
    <xf numFmtId="0" fontId="0" fillId="0" borderId="4" xfId="0" applyBorder="1" applyAlignment="1">
      <alignment horizontal="center" vertical="center" wrapText="1"/>
    </xf>
    <xf numFmtId="0" fontId="2" fillId="0" borderId="1" xfId="4" applyFont="1" applyFill="1" applyBorder="1" applyAlignment="1">
      <alignment horizontal="left" vertical="center"/>
    </xf>
    <xf numFmtId="0" fontId="29" fillId="2" borderId="1" xfId="0" applyFont="1" applyFill="1" applyBorder="1" applyAlignment="1">
      <alignment horizontal="center" vertical="center" wrapText="1"/>
    </xf>
    <xf numFmtId="12" fontId="29" fillId="2" borderId="1" xfId="0" applyNumberFormat="1" applyFont="1" applyFill="1" applyBorder="1" applyAlignment="1">
      <alignment horizontal="center" vertical="center" wrapText="1"/>
    </xf>
    <xf numFmtId="164" fontId="29"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12" fontId="30" fillId="2" borderId="1" xfId="0" applyNumberFormat="1" applyFont="1" applyFill="1" applyBorder="1" applyAlignment="1">
      <alignment horizontal="center" vertical="center" wrapText="1"/>
    </xf>
    <xf numFmtId="49" fontId="0" fillId="2" borderId="1" xfId="0" applyNumberFormat="1" applyFill="1" applyBorder="1" applyAlignment="1">
      <alignment horizontal="center" vertical="center" wrapText="1"/>
    </xf>
    <xf numFmtId="164" fontId="0" fillId="2" borderId="1" xfId="0" applyNumberFormat="1" applyFill="1" applyBorder="1" applyAlignment="1">
      <alignment horizontal="center" vertical="center" wrapText="1"/>
    </xf>
    <xf numFmtId="0" fontId="0" fillId="2" borderId="1" xfId="0" applyFont="1" applyFill="1" applyBorder="1" applyAlignment="1">
      <alignment horizontal="center" vertical="center" wrapText="1"/>
    </xf>
    <xf numFmtId="49" fontId="30" fillId="0" borderId="1" xfId="4" applyNumberFormat="1" applyFont="1" applyBorder="1" applyAlignment="1">
      <alignment horizontal="center" vertical="center" wrapText="1"/>
    </xf>
    <xf numFmtId="0" fontId="6" fillId="0" borderId="1" xfId="2" applyFont="1" applyFill="1" applyBorder="1" applyAlignment="1" applyProtection="1">
      <alignment wrapText="1"/>
    </xf>
    <xf numFmtId="0" fontId="2" fillId="4" borderId="1" xfId="0" applyFont="1" applyFill="1" applyBorder="1" applyAlignment="1">
      <alignment horizontal="center" wrapText="1"/>
    </xf>
    <xf numFmtId="49" fontId="2" fillId="4" borderId="1" xfId="0" applyNumberFormat="1" applyFont="1" applyFill="1" applyBorder="1" applyAlignment="1">
      <alignment horizontal="center" wrapText="1"/>
    </xf>
    <xf numFmtId="164" fontId="2" fillId="4" borderId="1" xfId="0" applyNumberFormat="1" applyFont="1" applyFill="1" applyBorder="1" applyAlignment="1">
      <alignment horizontal="center" wrapText="1"/>
    </xf>
    <xf numFmtId="0" fontId="31" fillId="0" borderId="1" xfId="2" applyFont="1" applyFill="1" applyBorder="1" applyAlignment="1" applyProtection="1">
      <alignment wrapText="1"/>
    </xf>
    <xf numFmtId="0" fontId="2" fillId="0" borderId="1" xfId="0" applyFont="1" applyBorder="1" applyAlignment="1">
      <alignment horizontal="center"/>
    </xf>
    <xf numFmtId="49" fontId="2" fillId="0" borderId="1" xfId="4" applyNumberFormat="1" applyFont="1" applyFill="1" applyBorder="1" applyAlignment="1">
      <alignment horizontal="left" vertical="center" wrapText="1"/>
    </xf>
    <xf numFmtId="166" fontId="2" fillId="0" borderId="1" xfId="4" applyNumberFormat="1" applyFont="1" applyFill="1" applyBorder="1" applyAlignment="1">
      <alignment horizontal="left" vertical="center" wrapText="1"/>
    </xf>
    <xf numFmtId="0" fontId="4" fillId="0" borderId="0" xfId="0" applyFont="1"/>
    <xf numFmtId="164" fontId="2" fillId="0" borderId="1" xfId="4" applyNumberFormat="1" applyFont="1" applyFill="1" applyBorder="1" applyAlignment="1">
      <alignment horizontal="left" vertical="center" wrapText="1"/>
    </xf>
    <xf numFmtId="0" fontId="6" fillId="0" borderId="1" xfId="5" applyFont="1" applyFill="1" applyBorder="1" applyAlignment="1" applyProtection="1">
      <alignment horizontal="left" vertical="center" wrapText="1"/>
    </xf>
    <xf numFmtId="49" fontId="2" fillId="0" borderId="1" xfId="4" applyNumberFormat="1" applyFont="1" applyBorder="1" applyAlignment="1">
      <alignment horizontal="left" vertical="center" wrapText="1"/>
    </xf>
    <xf numFmtId="164" fontId="2" fillId="0" borderId="1" xfId="4" applyNumberFormat="1" applyFont="1" applyBorder="1" applyAlignment="1">
      <alignment horizontal="left" vertical="center" wrapText="1"/>
    </xf>
    <xf numFmtId="0" fontId="6" fillId="0" borderId="1" xfId="5" applyFont="1" applyBorder="1" applyAlignment="1" applyProtection="1">
      <alignment horizontal="left" vertical="center" wrapText="1"/>
    </xf>
    <xf numFmtId="0" fontId="10" fillId="0" borderId="1" xfId="4" applyFont="1" applyFill="1" applyBorder="1" applyAlignment="1">
      <alignment horizontal="center" vertical="center" wrapText="1"/>
    </xf>
    <xf numFmtId="164" fontId="2" fillId="0" borderId="1" xfId="4" applyNumberFormat="1" applyFont="1" applyBorder="1" applyAlignment="1">
      <alignment horizontal="center" vertical="center" wrapText="1"/>
    </xf>
    <xf numFmtId="0" fontId="6" fillId="0" borderId="1" xfId="5" applyFont="1" applyBorder="1" applyAlignment="1" applyProtection="1">
      <alignment vertical="center" wrapText="1"/>
    </xf>
    <xf numFmtId="0" fontId="4" fillId="0" borderId="0" xfId="0" applyFont="1" applyAlignment="1">
      <alignment horizontal="left" vertical="center"/>
    </xf>
    <xf numFmtId="0" fontId="0" fillId="0" borderId="48" xfId="0" applyBorder="1"/>
    <xf numFmtId="0" fontId="0" fillId="0" borderId="40" xfId="0" applyBorder="1" applyAlignment="1">
      <alignment horizontal="left" vertical="center"/>
    </xf>
  </cellXfs>
  <cellStyles count="8">
    <cellStyle name="Comma" xfId="1" builtinId="3"/>
    <cellStyle name="Hyperlink" xfId="2" builtinId="8"/>
    <cellStyle name="Hyperlink 2" xfId="5"/>
    <cellStyle name="Normal" xfId="0" builtinId="0"/>
    <cellStyle name="Normal 2" xfId="3"/>
    <cellStyle name="Normal 2 2" xfId="7"/>
    <cellStyle name="Normal 3" xfId="6"/>
    <cellStyle name="Normal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292100</xdr:colOff>
      <xdr:row>3</xdr:row>
      <xdr:rowOff>0</xdr:rowOff>
    </xdr:from>
    <xdr:ext cx="184731" cy="264560"/>
    <xdr:sp macro="" textlink="">
      <xdr:nvSpPr>
        <xdr:cNvPr id="2" name="TextBox 1"/>
        <xdr:cNvSpPr txBox="1"/>
      </xdr:nvSpPr>
      <xdr:spPr>
        <a:xfrm>
          <a:off x="3635375" y="5841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3</xdr:row>
      <xdr:rowOff>0</xdr:rowOff>
    </xdr:from>
    <xdr:ext cx="184731" cy="264560"/>
    <xdr:sp macro="" textlink="">
      <xdr:nvSpPr>
        <xdr:cNvPr id="3" name="TextBox 2"/>
        <xdr:cNvSpPr txBox="1"/>
      </xdr:nvSpPr>
      <xdr:spPr>
        <a:xfrm>
          <a:off x="3635375" y="5841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Jschilling@apopka.net" TargetMode="External"/><Relationship Id="rId18" Type="http://schemas.openxmlformats.org/officeDocument/2006/relationships/hyperlink" Target="mailto:Charles.Schultz@cityoforlando.net" TargetMode="External"/><Relationship Id="rId26" Type="http://schemas.openxmlformats.org/officeDocument/2006/relationships/hyperlink" Target="mailto:Charles.Schultz@cityoforlando.net" TargetMode="External"/><Relationship Id="rId39" Type="http://schemas.openxmlformats.org/officeDocument/2006/relationships/hyperlink" Target="mailto:jacqueline.torbert@ocfl.net" TargetMode="External"/><Relationship Id="rId21" Type="http://schemas.openxmlformats.org/officeDocument/2006/relationships/hyperlink" Target="https://permitting.sjrwmd.com/epermitting/jsp/Search.do?theAction=searchDetail&amp;theIndex=12" TargetMode="External"/><Relationship Id="rId34" Type="http://schemas.openxmlformats.org/officeDocument/2006/relationships/hyperlink" Target="mailto:Alan.Gay@ocfl.net" TargetMode="External"/><Relationship Id="rId42" Type="http://schemas.openxmlformats.org/officeDocument/2006/relationships/hyperlink" Target="mailto:jacqueline.torbert@ocfl.net" TargetMode="External"/><Relationship Id="rId47" Type="http://schemas.openxmlformats.org/officeDocument/2006/relationships/hyperlink" Target="mailto:pollen.jung@ocfl.net" TargetMode="External"/><Relationship Id="rId50" Type="http://schemas.openxmlformats.org/officeDocument/2006/relationships/hyperlink" Target="mailto:Christina.Crosby@ocfl.net" TargetMode="External"/><Relationship Id="rId55" Type="http://schemas.openxmlformats.org/officeDocument/2006/relationships/vmlDrawing" Target="../drawings/vmlDrawing2.vml"/><Relationship Id="rId7" Type="http://schemas.openxmlformats.org/officeDocument/2006/relationships/hyperlink" Target="mailto:Jschilling@apopka.net" TargetMode="External"/><Relationship Id="rId12" Type="http://schemas.openxmlformats.org/officeDocument/2006/relationships/hyperlink" Target="mailto:Jschilling@apopka.net" TargetMode="External"/><Relationship Id="rId17" Type="http://schemas.openxmlformats.org/officeDocument/2006/relationships/hyperlink" Target="mailto:Charles.Schultz@cityoforlando.net" TargetMode="External"/><Relationship Id="rId25" Type="http://schemas.openxmlformats.org/officeDocument/2006/relationships/hyperlink" Target="mailto:Charles.Schultz@cityoforlando.net" TargetMode="External"/><Relationship Id="rId33" Type="http://schemas.openxmlformats.org/officeDocument/2006/relationships/hyperlink" Target="mailto:Bhanu.Engineer@ocfl.net" TargetMode="External"/><Relationship Id="rId38" Type="http://schemas.openxmlformats.org/officeDocument/2006/relationships/hyperlink" Target="mailto:Alan.Gay@ocfl.net" TargetMode="External"/><Relationship Id="rId46" Type="http://schemas.openxmlformats.org/officeDocument/2006/relationships/hyperlink" Target="mailto:Bhanu.Engineer@ocfl.net" TargetMode="External"/><Relationship Id="rId2" Type="http://schemas.openxmlformats.org/officeDocument/2006/relationships/hyperlink" Target="mailto:eberhard_roeder@doh.state.fl.us" TargetMode="External"/><Relationship Id="rId16" Type="http://schemas.openxmlformats.org/officeDocument/2006/relationships/hyperlink" Target="mailto:Paul.Deuel@cityoforlando.net" TargetMode="External"/><Relationship Id="rId20" Type="http://schemas.openxmlformats.org/officeDocument/2006/relationships/hyperlink" Target="mailto:Charles.Schultz@cityoforlando.net" TargetMode="External"/><Relationship Id="rId29" Type="http://schemas.openxmlformats.org/officeDocument/2006/relationships/hyperlink" Target="mailto:Charles.Schultz@cityoforlando.net" TargetMode="External"/><Relationship Id="rId41" Type="http://schemas.openxmlformats.org/officeDocument/2006/relationships/hyperlink" Target="mailto:jacqueline.torbert@ocfl.net" TargetMode="External"/><Relationship Id="rId54" Type="http://schemas.openxmlformats.org/officeDocument/2006/relationships/vmlDrawing" Target="../drawings/vmlDrawing1.vml"/><Relationship Id="rId1" Type="http://schemas.openxmlformats.org/officeDocument/2006/relationships/hyperlink" Target="mailto:elke_ursin@doh.state.fl.us" TargetMode="External"/><Relationship Id="rId6" Type="http://schemas.openxmlformats.org/officeDocument/2006/relationships/hyperlink" Target="mailto:elke_ursin@doh.state.fl.us" TargetMode="External"/><Relationship Id="rId11" Type="http://schemas.openxmlformats.org/officeDocument/2006/relationships/hyperlink" Target="mailto:Jschilling@apopka.net" TargetMode="External"/><Relationship Id="rId24" Type="http://schemas.openxmlformats.org/officeDocument/2006/relationships/hyperlink" Target="mailto:Charles.Schultz@cityoforlando.net" TargetMode="External"/><Relationship Id="rId32" Type="http://schemas.openxmlformats.org/officeDocument/2006/relationships/hyperlink" Target="mailto:Bhanu.Engineer@ocfl.net" TargetMode="External"/><Relationship Id="rId37" Type="http://schemas.openxmlformats.org/officeDocument/2006/relationships/hyperlink" Target="mailto:Stephen.Beasley@ocfl.net" TargetMode="External"/><Relationship Id="rId40" Type="http://schemas.openxmlformats.org/officeDocument/2006/relationships/hyperlink" Target="mailto:jacqueline.torbert@ocfl.net" TargetMode="External"/><Relationship Id="rId45" Type="http://schemas.openxmlformats.org/officeDocument/2006/relationships/hyperlink" Target="mailto:Bhanu.Engineer@ocfl.net" TargetMode="External"/><Relationship Id="rId53" Type="http://schemas.openxmlformats.org/officeDocument/2006/relationships/drawing" Target="../drawings/drawing1.xml"/><Relationship Id="rId5" Type="http://schemas.openxmlformats.org/officeDocument/2006/relationships/hyperlink" Target="mailto:eberhard_roeder@doh.state.fl.us" TargetMode="External"/><Relationship Id="rId15" Type="http://schemas.openxmlformats.org/officeDocument/2006/relationships/hyperlink" Target="mailto:Paul.Deuel@cityoforlando.net" TargetMode="External"/><Relationship Id="rId23" Type="http://schemas.openxmlformats.org/officeDocument/2006/relationships/hyperlink" Target="mailto:Charles.Schultz@cityoforlando.net" TargetMode="External"/><Relationship Id="rId28" Type="http://schemas.openxmlformats.org/officeDocument/2006/relationships/hyperlink" Target="mailto:Charles.Schultz@cityoforlando.net" TargetMode="External"/><Relationship Id="rId36" Type="http://schemas.openxmlformats.org/officeDocument/2006/relationships/hyperlink" Target="mailto:Heriberto.Collado@ocfl.net" TargetMode="External"/><Relationship Id="rId49" Type="http://schemas.openxmlformats.org/officeDocument/2006/relationships/hyperlink" Target="mailto:Christina.Crosby@ocfl.net" TargetMode="External"/><Relationship Id="rId10" Type="http://schemas.openxmlformats.org/officeDocument/2006/relationships/hyperlink" Target="mailto:Jschilling@apopka.net" TargetMode="External"/><Relationship Id="rId19" Type="http://schemas.openxmlformats.org/officeDocument/2006/relationships/hyperlink" Target="mailto:Charles.Schultz@cityoforlando.net" TargetMode="External"/><Relationship Id="rId31" Type="http://schemas.openxmlformats.org/officeDocument/2006/relationships/hyperlink" Target="mailto:Bhanu.Engineer@ocfl.net" TargetMode="External"/><Relationship Id="rId44" Type="http://schemas.openxmlformats.org/officeDocument/2006/relationships/hyperlink" Target="mailto:Bhanu.Engineer@ocfl.net" TargetMode="External"/><Relationship Id="rId52" Type="http://schemas.openxmlformats.org/officeDocument/2006/relationships/printerSettings" Target="../printerSettings/printerSettings1.bin"/><Relationship Id="rId4" Type="http://schemas.openxmlformats.org/officeDocument/2006/relationships/hyperlink" Target="mailto:elke_ursin@doh.state.fl.us" TargetMode="External"/><Relationship Id="rId9" Type="http://schemas.openxmlformats.org/officeDocument/2006/relationships/hyperlink" Target="mailto:Jschilling@apopka.net" TargetMode="External"/><Relationship Id="rId14" Type="http://schemas.openxmlformats.org/officeDocument/2006/relationships/hyperlink" Target="mailto:Jschilling@apopka.net" TargetMode="External"/><Relationship Id="rId22" Type="http://schemas.openxmlformats.org/officeDocument/2006/relationships/hyperlink" Target="mailto:Charles.Schultz@cityoforlando.net" TargetMode="External"/><Relationship Id="rId27" Type="http://schemas.openxmlformats.org/officeDocument/2006/relationships/hyperlink" Target="mailto:Charles.Schultz@cityoforlando.net" TargetMode="External"/><Relationship Id="rId30" Type="http://schemas.openxmlformats.org/officeDocument/2006/relationships/hyperlink" Target="mailto:elizabeth.oreilly@ocfl.net" TargetMode="External"/><Relationship Id="rId35" Type="http://schemas.openxmlformats.org/officeDocument/2006/relationships/hyperlink" Target="mailto:Alan.Gay@ocfl.net" TargetMode="External"/><Relationship Id="rId43" Type="http://schemas.openxmlformats.org/officeDocument/2006/relationships/hyperlink" Target="mailto:Christina.Crosby@ocfl.net" TargetMode="External"/><Relationship Id="rId48" Type="http://schemas.openxmlformats.org/officeDocument/2006/relationships/hyperlink" Target="mailto:Christina.Crosby@ocfl.net" TargetMode="External"/><Relationship Id="rId56" Type="http://schemas.openxmlformats.org/officeDocument/2006/relationships/comments" Target="../comments1.xml"/><Relationship Id="rId8" Type="http://schemas.openxmlformats.org/officeDocument/2006/relationships/hyperlink" Target="mailto:Jschilling@apopka.net" TargetMode="External"/><Relationship Id="rId51" Type="http://schemas.openxmlformats.org/officeDocument/2006/relationships/hyperlink" Target="mailto:allen.gay@ocfll.net" TargetMode="External"/><Relationship Id="rId3" Type="http://schemas.openxmlformats.org/officeDocument/2006/relationships/hyperlink" Target="mailto:elke_ursin@doh.state.fl.us"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DN89"/>
  <sheetViews>
    <sheetView tabSelected="1" zoomScaleNormal="100" workbookViewId="0">
      <pane ySplit="2" topLeftCell="A58" activePane="bottomLeft" state="frozen"/>
      <selection pane="bottomLeft" activeCell="A80" sqref="A80:A89"/>
    </sheetView>
  </sheetViews>
  <sheetFormatPr defaultRowHeight="15"/>
  <cols>
    <col min="1" max="1" width="11.42578125" style="5" customWidth="1"/>
    <col min="2" max="2" width="11.28515625" style="5" customWidth="1"/>
    <col min="3" max="3" width="24.28515625" style="1" customWidth="1"/>
    <col min="4" max="4" width="27.85546875" style="1" customWidth="1"/>
    <col min="5" max="5" width="14.7109375" style="4" customWidth="1"/>
    <col min="6" max="6" width="18.85546875" style="4" customWidth="1"/>
    <col min="7" max="7" width="20" style="4" customWidth="1"/>
    <col min="8" max="8" width="32.42578125" style="1" customWidth="1"/>
    <col min="9" max="9" width="15.5703125" style="4" customWidth="1"/>
    <col min="10" max="10" width="12" style="173" customWidth="1"/>
    <col min="11" max="11" width="16.28515625" style="173" customWidth="1"/>
    <col min="12" max="12" width="20.140625" style="174" customWidth="1"/>
    <col min="13" max="13" width="24.28515625" style="4" customWidth="1"/>
    <col min="14" max="14" width="18.85546875" style="4" customWidth="1"/>
    <col min="15" max="15" width="21" style="4" customWidth="1"/>
    <col min="16" max="16" width="24.28515625" style="4" customWidth="1"/>
    <col min="17" max="17" width="15.7109375" style="5" bestFit="1" customWidth="1"/>
    <col min="18" max="18" width="16.5703125" style="5" bestFit="1" customWidth="1"/>
    <col min="19" max="19" width="30.28515625" style="5" customWidth="1"/>
    <col min="20" max="20" width="24.28515625" style="1" customWidth="1"/>
    <col min="21" max="257" width="9.140625" style="5"/>
    <col min="258" max="258" width="24.28515625" style="5" customWidth="1"/>
    <col min="259" max="259" width="27.85546875" style="5" customWidth="1"/>
    <col min="260" max="260" width="14.7109375" style="5" customWidth="1"/>
    <col min="261" max="261" width="18.85546875" style="5" customWidth="1"/>
    <col min="262" max="262" width="20" style="5" customWidth="1"/>
    <col min="263" max="263" width="32.42578125" style="5" customWidth="1"/>
    <col min="264" max="264" width="15.5703125" style="5" customWidth="1"/>
    <col min="265" max="265" width="12" style="5" customWidth="1"/>
    <col min="266" max="266" width="16.28515625" style="5" customWidth="1"/>
    <col min="267" max="267" width="20.140625" style="5" customWidth="1"/>
    <col min="268" max="268" width="24.28515625" style="5" customWidth="1"/>
    <col min="269" max="269" width="18.85546875" style="5" customWidth="1"/>
    <col min="270" max="270" width="21" style="5" customWidth="1"/>
    <col min="271" max="271" width="24.28515625" style="5" customWidth="1"/>
    <col min="272" max="272" width="15.7109375" style="5" bestFit="1" customWidth="1"/>
    <col min="273" max="273" width="16.5703125" style="5" bestFit="1" customWidth="1"/>
    <col min="274" max="274" width="30.28515625" style="5" customWidth="1"/>
    <col min="275" max="275" width="24.28515625" style="5" customWidth="1"/>
    <col min="276" max="513" width="9.140625" style="5"/>
    <col min="514" max="514" width="24.28515625" style="5" customWidth="1"/>
    <col min="515" max="515" width="27.85546875" style="5" customWidth="1"/>
    <col min="516" max="516" width="14.7109375" style="5" customWidth="1"/>
    <col min="517" max="517" width="18.85546875" style="5" customWidth="1"/>
    <col min="518" max="518" width="20" style="5" customWidth="1"/>
    <col min="519" max="519" width="32.42578125" style="5" customWidth="1"/>
    <col min="520" max="520" width="15.5703125" style="5" customWidth="1"/>
    <col min="521" max="521" width="12" style="5" customWidth="1"/>
    <col min="522" max="522" width="16.28515625" style="5" customWidth="1"/>
    <col min="523" max="523" width="20.140625" style="5" customWidth="1"/>
    <col min="524" max="524" width="24.28515625" style="5" customWidth="1"/>
    <col min="525" max="525" width="18.85546875" style="5" customWidth="1"/>
    <col min="526" max="526" width="21" style="5" customWidth="1"/>
    <col min="527" max="527" width="24.28515625" style="5" customWidth="1"/>
    <col min="528" max="528" width="15.7109375" style="5" bestFit="1" customWidth="1"/>
    <col min="529" max="529" width="16.5703125" style="5" bestFit="1" customWidth="1"/>
    <col min="530" max="530" width="30.28515625" style="5" customWidth="1"/>
    <col min="531" max="531" width="24.28515625" style="5" customWidth="1"/>
    <col min="532" max="769" width="9.140625" style="5"/>
    <col min="770" max="770" width="24.28515625" style="5" customWidth="1"/>
    <col min="771" max="771" width="27.85546875" style="5" customWidth="1"/>
    <col min="772" max="772" width="14.7109375" style="5" customWidth="1"/>
    <col min="773" max="773" width="18.85546875" style="5" customWidth="1"/>
    <col min="774" max="774" width="20" style="5" customWidth="1"/>
    <col min="775" max="775" width="32.42578125" style="5" customWidth="1"/>
    <col min="776" max="776" width="15.5703125" style="5" customWidth="1"/>
    <col min="777" max="777" width="12" style="5" customWidth="1"/>
    <col min="778" max="778" width="16.28515625" style="5" customWidth="1"/>
    <col min="779" max="779" width="20.140625" style="5" customWidth="1"/>
    <col min="780" max="780" width="24.28515625" style="5" customWidth="1"/>
    <col min="781" max="781" width="18.85546875" style="5" customWidth="1"/>
    <col min="782" max="782" width="21" style="5" customWidth="1"/>
    <col min="783" max="783" width="24.28515625" style="5" customWidth="1"/>
    <col min="784" max="784" width="15.7109375" style="5" bestFit="1" customWidth="1"/>
    <col min="785" max="785" width="16.5703125" style="5" bestFit="1" customWidth="1"/>
    <col min="786" max="786" width="30.28515625" style="5" customWidth="1"/>
    <col min="787" max="787" width="24.28515625" style="5" customWidth="1"/>
    <col min="788" max="1025" width="9.140625" style="5"/>
    <col min="1026" max="1026" width="24.28515625" style="5" customWidth="1"/>
    <col min="1027" max="1027" width="27.85546875" style="5" customWidth="1"/>
    <col min="1028" max="1028" width="14.7109375" style="5" customWidth="1"/>
    <col min="1029" max="1029" width="18.85546875" style="5" customWidth="1"/>
    <col min="1030" max="1030" width="20" style="5" customWidth="1"/>
    <col min="1031" max="1031" width="32.42578125" style="5" customWidth="1"/>
    <col min="1032" max="1032" width="15.5703125" style="5" customWidth="1"/>
    <col min="1033" max="1033" width="12" style="5" customWidth="1"/>
    <col min="1034" max="1034" width="16.28515625" style="5" customWidth="1"/>
    <col min="1035" max="1035" width="20.140625" style="5" customWidth="1"/>
    <col min="1036" max="1036" width="24.28515625" style="5" customWidth="1"/>
    <col min="1037" max="1037" width="18.85546875" style="5" customWidth="1"/>
    <col min="1038" max="1038" width="21" style="5" customWidth="1"/>
    <col min="1039" max="1039" width="24.28515625" style="5" customWidth="1"/>
    <col min="1040" max="1040" width="15.7109375" style="5" bestFit="1" customWidth="1"/>
    <col min="1041" max="1041" width="16.5703125" style="5" bestFit="1" customWidth="1"/>
    <col min="1042" max="1042" width="30.28515625" style="5" customWidth="1"/>
    <col min="1043" max="1043" width="24.28515625" style="5" customWidth="1"/>
    <col min="1044" max="1281" width="9.140625" style="5"/>
    <col min="1282" max="1282" width="24.28515625" style="5" customWidth="1"/>
    <col min="1283" max="1283" width="27.85546875" style="5" customWidth="1"/>
    <col min="1284" max="1284" width="14.7109375" style="5" customWidth="1"/>
    <col min="1285" max="1285" width="18.85546875" style="5" customWidth="1"/>
    <col min="1286" max="1286" width="20" style="5" customWidth="1"/>
    <col min="1287" max="1287" width="32.42578125" style="5" customWidth="1"/>
    <col min="1288" max="1288" width="15.5703125" style="5" customWidth="1"/>
    <col min="1289" max="1289" width="12" style="5" customWidth="1"/>
    <col min="1290" max="1290" width="16.28515625" style="5" customWidth="1"/>
    <col min="1291" max="1291" width="20.140625" style="5" customWidth="1"/>
    <col min="1292" max="1292" width="24.28515625" style="5" customWidth="1"/>
    <col min="1293" max="1293" width="18.85546875" style="5" customWidth="1"/>
    <col min="1294" max="1294" width="21" style="5" customWidth="1"/>
    <col min="1295" max="1295" width="24.28515625" style="5" customWidth="1"/>
    <col min="1296" max="1296" width="15.7109375" style="5" bestFit="1" customWidth="1"/>
    <col min="1297" max="1297" width="16.5703125" style="5" bestFit="1" customWidth="1"/>
    <col min="1298" max="1298" width="30.28515625" style="5" customWidth="1"/>
    <col min="1299" max="1299" width="24.28515625" style="5" customWidth="1"/>
    <col min="1300" max="1537" width="9.140625" style="5"/>
    <col min="1538" max="1538" width="24.28515625" style="5" customWidth="1"/>
    <col min="1539" max="1539" width="27.85546875" style="5" customWidth="1"/>
    <col min="1540" max="1540" width="14.7109375" style="5" customWidth="1"/>
    <col min="1541" max="1541" width="18.85546875" style="5" customWidth="1"/>
    <col min="1542" max="1542" width="20" style="5" customWidth="1"/>
    <col min="1543" max="1543" width="32.42578125" style="5" customWidth="1"/>
    <col min="1544" max="1544" width="15.5703125" style="5" customWidth="1"/>
    <col min="1545" max="1545" width="12" style="5" customWidth="1"/>
    <col min="1546" max="1546" width="16.28515625" style="5" customWidth="1"/>
    <col min="1547" max="1547" width="20.140625" style="5" customWidth="1"/>
    <col min="1548" max="1548" width="24.28515625" style="5" customWidth="1"/>
    <col min="1549" max="1549" width="18.85546875" style="5" customWidth="1"/>
    <col min="1550" max="1550" width="21" style="5" customWidth="1"/>
    <col min="1551" max="1551" width="24.28515625" style="5" customWidth="1"/>
    <col min="1552" max="1552" width="15.7109375" style="5" bestFit="1" customWidth="1"/>
    <col min="1553" max="1553" width="16.5703125" style="5" bestFit="1" customWidth="1"/>
    <col min="1554" max="1554" width="30.28515625" style="5" customWidth="1"/>
    <col min="1555" max="1555" width="24.28515625" style="5" customWidth="1"/>
    <col min="1556" max="1793" width="9.140625" style="5"/>
    <col min="1794" max="1794" width="24.28515625" style="5" customWidth="1"/>
    <col min="1795" max="1795" width="27.85546875" style="5" customWidth="1"/>
    <col min="1796" max="1796" width="14.7109375" style="5" customWidth="1"/>
    <col min="1797" max="1797" width="18.85546875" style="5" customWidth="1"/>
    <col min="1798" max="1798" width="20" style="5" customWidth="1"/>
    <col min="1799" max="1799" width="32.42578125" style="5" customWidth="1"/>
    <col min="1800" max="1800" width="15.5703125" style="5" customWidth="1"/>
    <col min="1801" max="1801" width="12" style="5" customWidth="1"/>
    <col min="1802" max="1802" width="16.28515625" style="5" customWidth="1"/>
    <col min="1803" max="1803" width="20.140625" style="5" customWidth="1"/>
    <col min="1804" max="1804" width="24.28515625" style="5" customWidth="1"/>
    <col min="1805" max="1805" width="18.85546875" style="5" customWidth="1"/>
    <col min="1806" max="1806" width="21" style="5" customWidth="1"/>
    <col min="1807" max="1807" width="24.28515625" style="5" customWidth="1"/>
    <col min="1808" max="1808" width="15.7109375" style="5" bestFit="1" customWidth="1"/>
    <col min="1809" max="1809" width="16.5703125" style="5" bestFit="1" customWidth="1"/>
    <col min="1810" max="1810" width="30.28515625" style="5" customWidth="1"/>
    <col min="1811" max="1811" width="24.28515625" style="5" customWidth="1"/>
    <col min="1812" max="2049" width="9.140625" style="5"/>
    <col min="2050" max="2050" width="24.28515625" style="5" customWidth="1"/>
    <col min="2051" max="2051" width="27.85546875" style="5" customWidth="1"/>
    <col min="2052" max="2052" width="14.7109375" style="5" customWidth="1"/>
    <col min="2053" max="2053" width="18.85546875" style="5" customWidth="1"/>
    <col min="2054" max="2054" width="20" style="5" customWidth="1"/>
    <col min="2055" max="2055" width="32.42578125" style="5" customWidth="1"/>
    <col min="2056" max="2056" width="15.5703125" style="5" customWidth="1"/>
    <col min="2057" max="2057" width="12" style="5" customWidth="1"/>
    <col min="2058" max="2058" width="16.28515625" style="5" customWidth="1"/>
    <col min="2059" max="2059" width="20.140625" style="5" customWidth="1"/>
    <col min="2060" max="2060" width="24.28515625" style="5" customWidth="1"/>
    <col min="2061" max="2061" width="18.85546875" style="5" customWidth="1"/>
    <col min="2062" max="2062" width="21" style="5" customWidth="1"/>
    <col min="2063" max="2063" width="24.28515625" style="5" customWidth="1"/>
    <col min="2064" max="2064" width="15.7109375" style="5" bestFit="1" customWidth="1"/>
    <col min="2065" max="2065" width="16.5703125" style="5" bestFit="1" customWidth="1"/>
    <col min="2066" max="2066" width="30.28515625" style="5" customWidth="1"/>
    <col min="2067" max="2067" width="24.28515625" style="5" customWidth="1"/>
    <col min="2068" max="2305" width="9.140625" style="5"/>
    <col min="2306" max="2306" width="24.28515625" style="5" customWidth="1"/>
    <col min="2307" max="2307" width="27.85546875" style="5" customWidth="1"/>
    <col min="2308" max="2308" width="14.7109375" style="5" customWidth="1"/>
    <col min="2309" max="2309" width="18.85546875" style="5" customWidth="1"/>
    <col min="2310" max="2310" width="20" style="5" customWidth="1"/>
    <col min="2311" max="2311" width="32.42578125" style="5" customWidth="1"/>
    <col min="2312" max="2312" width="15.5703125" style="5" customWidth="1"/>
    <col min="2313" max="2313" width="12" style="5" customWidth="1"/>
    <col min="2314" max="2314" width="16.28515625" style="5" customWidth="1"/>
    <col min="2315" max="2315" width="20.140625" style="5" customWidth="1"/>
    <col min="2316" max="2316" width="24.28515625" style="5" customWidth="1"/>
    <col min="2317" max="2317" width="18.85546875" style="5" customWidth="1"/>
    <col min="2318" max="2318" width="21" style="5" customWidth="1"/>
    <col min="2319" max="2319" width="24.28515625" style="5" customWidth="1"/>
    <col min="2320" max="2320" width="15.7109375" style="5" bestFit="1" customWidth="1"/>
    <col min="2321" max="2321" width="16.5703125" style="5" bestFit="1" customWidth="1"/>
    <col min="2322" max="2322" width="30.28515625" style="5" customWidth="1"/>
    <col min="2323" max="2323" width="24.28515625" style="5" customWidth="1"/>
    <col min="2324" max="2561" width="9.140625" style="5"/>
    <col min="2562" max="2562" width="24.28515625" style="5" customWidth="1"/>
    <col min="2563" max="2563" width="27.85546875" style="5" customWidth="1"/>
    <col min="2564" max="2564" width="14.7109375" style="5" customWidth="1"/>
    <col min="2565" max="2565" width="18.85546875" style="5" customWidth="1"/>
    <col min="2566" max="2566" width="20" style="5" customWidth="1"/>
    <col min="2567" max="2567" width="32.42578125" style="5" customWidth="1"/>
    <col min="2568" max="2568" width="15.5703125" style="5" customWidth="1"/>
    <col min="2569" max="2569" width="12" style="5" customWidth="1"/>
    <col min="2570" max="2570" width="16.28515625" style="5" customWidth="1"/>
    <col min="2571" max="2571" width="20.140625" style="5" customWidth="1"/>
    <col min="2572" max="2572" width="24.28515625" style="5" customWidth="1"/>
    <col min="2573" max="2573" width="18.85546875" style="5" customWidth="1"/>
    <col min="2574" max="2574" width="21" style="5" customWidth="1"/>
    <col min="2575" max="2575" width="24.28515625" style="5" customWidth="1"/>
    <col min="2576" max="2576" width="15.7109375" style="5" bestFit="1" customWidth="1"/>
    <col min="2577" max="2577" width="16.5703125" style="5" bestFit="1" customWidth="1"/>
    <col min="2578" max="2578" width="30.28515625" style="5" customWidth="1"/>
    <col min="2579" max="2579" width="24.28515625" style="5" customWidth="1"/>
    <col min="2580" max="2817" width="9.140625" style="5"/>
    <col min="2818" max="2818" width="24.28515625" style="5" customWidth="1"/>
    <col min="2819" max="2819" width="27.85546875" style="5" customWidth="1"/>
    <col min="2820" max="2820" width="14.7109375" style="5" customWidth="1"/>
    <col min="2821" max="2821" width="18.85546875" style="5" customWidth="1"/>
    <col min="2822" max="2822" width="20" style="5" customWidth="1"/>
    <col min="2823" max="2823" width="32.42578125" style="5" customWidth="1"/>
    <col min="2824" max="2824" width="15.5703125" style="5" customWidth="1"/>
    <col min="2825" max="2825" width="12" style="5" customWidth="1"/>
    <col min="2826" max="2826" width="16.28515625" style="5" customWidth="1"/>
    <col min="2827" max="2827" width="20.140625" style="5" customWidth="1"/>
    <col min="2828" max="2828" width="24.28515625" style="5" customWidth="1"/>
    <col min="2829" max="2829" width="18.85546875" style="5" customWidth="1"/>
    <col min="2830" max="2830" width="21" style="5" customWidth="1"/>
    <col min="2831" max="2831" width="24.28515625" style="5" customWidth="1"/>
    <col min="2832" max="2832" width="15.7109375" style="5" bestFit="1" customWidth="1"/>
    <col min="2833" max="2833" width="16.5703125" style="5" bestFit="1" customWidth="1"/>
    <col min="2834" max="2834" width="30.28515625" style="5" customWidth="1"/>
    <col min="2835" max="2835" width="24.28515625" style="5" customWidth="1"/>
    <col min="2836" max="3073" width="9.140625" style="5"/>
    <col min="3074" max="3074" width="24.28515625" style="5" customWidth="1"/>
    <col min="3075" max="3075" width="27.85546875" style="5" customWidth="1"/>
    <col min="3076" max="3076" width="14.7109375" style="5" customWidth="1"/>
    <col min="3077" max="3077" width="18.85546875" style="5" customWidth="1"/>
    <col min="3078" max="3078" width="20" style="5" customWidth="1"/>
    <col min="3079" max="3079" width="32.42578125" style="5" customWidth="1"/>
    <col min="3080" max="3080" width="15.5703125" style="5" customWidth="1"/>
    <col min="3081" max="3081" width="12" style="5" customWidth="1"/>
    <col min="3082" max="3082" width="16.28515625" style="5" customWidth="1"/>
    <col min="3083" max="3083" width="20.140625" style="5" customWidth="1"/>
    <col min="3084" max="3084" width="24.28515625" style="5" customWidth="1"/>
    <col min="3085" max="3085" width="18.85546875" style="5" customWidth="1"/>
    <col min="3086" max="3086" width="21" style="5" customWidth="1"/>
    <col min="3087" max="3087" width="24.28515625" style="5" customWidth="1"/>
    <col min="3088" max="3088" width="15.7109375" style="5" bestFit="1" customWidth="1"/>
    <col min="3089" max="3089" width="16.5703125" style="5" bestFit="1" customWidth="1"/>
    <col min="3090" max="3090" width="30.28515625" style="5" customWidth="1"/>
    <col min="3091" max="3091" width="24.28515625" style="5" customWidth="1"/>
    <col min="3092" max="3329" width="9.140625" style="5"/>
    <col min="3330" max="3330" width="24.28515625" style="5" customWidth="1"/>
    <col min="3331" max="3331" width="27.85546875" style="5" customWidth="1"/>
    <col min="3332" max="3332" width="14.7109375" style="5" customWidth="1"/>
    <col min="3333" max="3333" width="18.85546875" style="5" customWidth="1"/>
    <col min="3334" max="3334" width="20" style="5" customWidth="1"/>
    <col min="3335" max="3335" width="32.42578125" style="5" customWidth="1"/>
    <col min="3336" max="3336" width="15.5703125" style="5" customWidth="1"/>
    <col min="3337" max="3337" width="12" style="5" customWidth="1"/>
    <col min="3338" max="3338" width="16.28515625" style="5" customWidth="1"/>
    <col min="3339" max="3339" width="20.140625" style="5" customWidth="1"/>
    <col min="3340" max="3340" width="24.28515625" style="5" customWidth="1"/>
    <col min="3341" max="3341" width="18.85546875" style="5" customWidth="1"/>
    <col min="3342" max="3342" width="21" style="5" customWidth="1"/>
    <col min="3343" max="3343" width="24.28515625" style="5" customWidth="1"/>
    <col min="3344" max="3344" width="15.7109375" style="5" bestFit="1" customWidth="1"/>
    <col min="3345" max="3345" width="16.5703125" style="5" bestFit="1" customWidth="1"/>
    <col min="3346" max="3346" width="30.28515625" style="5" customWidth="1"/>
    <col min="3347" max="3347" width="24.28515625" style="5" customWidth="1"/>
    <col min="3348" max="3585" width="9.140625" style="5"/>
    <col min="3586" max="3586" width="24.28515625" style="5" customWidth="1"/>
    <col min="3587" max="3587" width="27.85546875" style="5" customWidth="1"/>
    <col min="3588" max="3588" width="14.7109375" style="5" customWidth="1"/>
    <col min="3589" max="3589" width="18.85546875" style="5" customWidth="1"/>
    <col min="3590" max="3590" width="20" style="5" customWidth="1"/>
    <col min="3591" max="3591" width="32.42578125" style="5" customWidth="1"/>
    <col min="3592" max="3592" width="15.5703125" style="5" customWidth="1"/>
    <col min="3593" max="3593" width="12" style="5" customWidth="1"/>
    <col min="3594" max="3594" width="16.28515625" style="5" customWidth="1"/>
    <col min="3595" max="3595" width="20.140625" style="5" customWidth="1"/>
    <col min="3596" max="3596" width="24.28515625" style="5" customWidth="1"/>
    <col min="3597" max="3597" width="18.85546875" style="5" customWidth="1"/>
    <col min="3598" max="3598" width="21" style="5" customWidth="1"/>
    <col min="3599" max="3599" width="24.28515625" style="5" customWidth="1"/>
    <col min="3600" max="3600" width="15.7109375" style="5" bestFit="1" customWidth="1"/>
    <col min="3601" max="3601" width="16.5703125" style="5" bestFit="1" customWidth="1"/>
    <col min="3602" max="3602" width="30.28515625" style="5" customWidth="1"/>
    <col min="3603" max="3603" width="24.28515625" style="5" customWidth="1"/>
    <col min="3604" max="3841" width="9.140625" style="5"/>
    <col min="3842" max="3842" width="24.28515625" style="5" customWidth="1"/>
    <col min="3843" max="3843" width="27.85546875" style="5" customWidth="1"/>
    <col min="3844" max="3844" width="14.7109375" style="5" customWidth="1"/>
    <col min="3845" max="3845" width="18.85546875" style="5" customWidth="1"/>
    <col min="3846" max="3846" width="20" style="5" customWidth="1"/>
    <col min="3847" max="3847" width="32.42578125" style="5" customWidth="1"/>
    <col min="3848" max="3848" width="15.5703125" style="5" customWidth="1"/>
    <col min="3849" max="3849" width="12" style="5" customWidth="1"/>
    <col min="3850" max="3850" width="16.28515625" style="5" customWidth="1"/>
    <col min="3851" max="3851" width="20.140625" style="5" customWidth="1"/>
    <col min="3852" max="3852" width="24.28515625" style="5" customWidth="1"/>
    <col min="3853" max="3853" width="18.85546875" style="5" customWidth="1"/>
    <col min="3854" max="3854" width="21" style="5" customWidth="1"/>
    <col min="3855" max="3855" width="24.28515625" style="5" customWidth="1"/>
    <col min="3856" max="3856" width="15.7109375" style="5" bestFit="1" customWidth="1"/>
    <col min="3857" max="3857" width="16.5703125" style="5" bestFit="1" customWidth="1"/>
    <col min="3858" max="3858" width="30.28515625" style="5" customWidth="1"/>
    <col min="3859" max="3859" width="24.28515625" style="5" customWidth="1"/>
    <col min="3860" max="4097" width="9.140625" style="5"/>
    <col min="4098" max="4098" width="24.28515625" style="5" customWidth="1"/>
    <col min="4099" max="4099" width="27.85546875" style="5" customWidth="1"/>
    <col min="4100" max="4100" width="14.7109375" style="5" customWidth="1"/>
    <col min="4101" max="4101" width="18.85546875" style="5" customWidth="1"/>
    <col min="4102" max="4102" width="20" style="5" customWidth="1"/>
    <col min="4103" max="4103" width="32.42578125" style="5" customWidth="1"/>
    <col min="4104" max="4104" width="15.5703125" style="5" customWidth="1"/>
    <col min="4105" max="4105" width="12" style="5" customWidth="1"/>
    <col min="4106" max="4106" width="16.28515625" style="5" customWidth="1"/>
    <col min="4107" max="4107" width="20.140625" style="5" customWidth="1"/>
    <col min="4108" max="4108" width="24.28515625" style="5" customWidth="1"/>
    <col min="4109" max="4109" width="18.85546875" style="5" customWidth="1"/>
    <col min="4110" max="4110" width="21" style="5" customWidth="1"/>
    <col min="4111" max="4111" width="24.28515625" style="5" customWidth="1"/>
    <col min="4112" max="4112" width="15.7109375" style="5" bestFit="1" customWidth="1"/>
    <col min="4113" max="4113" width="16.5703125" style="5" bestFit="1" customWidth="1"/>
    <col min="4114" max="4114" width="30.28515625" style="5" customWidth="1"/>
    <col min="4115" max="4115" width="24.28515625" style="5" customWidth="1"/>
    <col min="4116" max="4353" width="9.140625" style="5"/>
    <col min="4354" max="4354" width="24.28515625" style="5" customWidth="1"/>
    <col min="4355" max="4355" width="27.85546875" style="5" customWidth="1"/>
    <col min="4356" max="4356" width="14.7109375" style="5" customWidth="1"/>
    <col min="4357" max="4357" width="18.85546875" style="5" customWidth="1"/>
    <col min="4358" max="4358" width="20" style="5" customWidth="1"/>
    <col min="4359" max="4359" width="32.42578125" style="5" customWidth="1"/>
    <col min="4360" max="4360" width="15.5703125" style="5" customWidth="1"/>
    <col min="4361" max="4361" width="12" style="5" customWidth="1"/>
    <col min="4362" max="4362" width="16.28515625" style="5" customWidth="1"/>
    <col min="4363" max="4363" width="20.140625" style="5" customWidth="1"/>
    <col min="4364" max="4364" width="24.28515625" style="5" customWidth="1"/>
    <col min="4365" max="4365" width="18.85546875" style="5" customWidth="1"/>
    <col min="4366" max="4366" width="21" style="5" customWidth="1"/>
    <col min="4367" max="4367" width="24.28515625" style="5" customWidth="1"/>
    <col min="4368" max="4368" width="15.7109375" style="5" bestFit="1" customWidth="1"/>
    <col min="4369" max="4369" width="16.5703125" style="5" bestFit="1" customWidth="1"/>
    <col min="4370" max="4370" width="30.28515625" style="5" customWidth="1"/>
    <col min="4371" max="4371" width="24.28515625" style="5" customWidth="1"/>
    <col min="4372" max="4609" width="9.140625" style="5"/>
    <col min="4610" max="4610" width="24.28515625" style="5" customWidth="1"/>
    <col min="4611" max="4611" width="27.85546875" style="5" customWidth="1"/>
    <col min="4612" max="4612" width="14.7109375" style="5" customWidth="1"/>
    <col min="4613" max="4613" width="18.85546875" style="5" customWidth="1"/>
    <col min="4614" max="4614" width="20" style="5" customWidth="1"/>
    <col min="4615" max="4615" width="32.42578125" style="5" customWidth="1"/>
    <col min="4616" max="4616" width="15.5703125" style="5" customWidth="1"/>
    <col min="4617" max="4617" width="12" style="5" customWidth="1"/>
    <col min="4618" max="4618" width="16.28515625" style="5" customWidth="1"/>
    <col min="4619" max="4619" width="20.140625" style="5" customWidth="1"/>
    <col min="4620" max="4620" width="24.28515625" style="5" customWidth="1"/>
    <col min="4621" max="4621" width="18.85546875" style="5" customWidth="1"/>
    <col min="4622" max="4622" width="21" style="5" customWidth="1"/>
    <col min="4623" max="4623" width="24.28515625" style="5" customWidth="1"/>
    <col min="4624" max="4624" width="15.7109375" style="5" bestFit="1" customWidth="1"/>
    <col min="4625" max="4625" width="16.5703125" style="5" bestFit="1" customWidth="1"/>
    <col min="4626" max="4626" width="30.28515625" style="5" customWidth="1"/>
    <col min="4627" max="4627" width="24.28515625" style="5" customWidth="1"/>
    <col min="4628" max="4865" width="9.140625" style="5"/>
    <col min="4866" max="4866" width="24.28515625" style="5" customWidth="1"/>
    <col min="4867" max="4867" width="27.85546875" style="5" customWidth="1"/>
    <col min="4868" max="4868" width="14.7109375" style="5" customWidth="1"/>
    <col min="4869" max="4869" width="18.85546875" style="5" customWidth="1"/>
    <col min="4870" max="4870" width="20" style="5" customWidth="1"/>
    <col min="4871" max="4871" width="32.42578125" style="5" customWidth="1"/>
    <col min="4872" max="4872" width="15.5703125" style="5" customWidth="1"/>
    <col min="4873" max="4873" width="12" style="5" customWidth="1"/>
    <col min="4874" max="4874" width="16.28515625" style="5" customWidth="1"/>
    <col min="4875" max="4875" width="20.140625" style="5" customWidth="1"/>
    <col min="4876" max="4876" width="24.28515625" style="5" customWidth="1"/>
    <col min="4877" max="4877" width="18.85546875" style="5" customWidth="1"/>
    <col min="4878" max="4878" width="21" style="5" customWidth="1"/>
    <col min="4879" max="4879" width="24.28515625" style="5" customWidth="1"/>
    <col min="4880" max="4880" width="15.7109375" style="5" bestFit="1" customWidth="1"/>
    <col min="4881" max="4881" width="16.5703125" style="5" bestFit="1" customWidth="1"/>
    <col min="4882" max="4882" width="30.28515625" style="5" customWidth="1"/>
    <col min="4883" max="4883" width="24.28515625" style="5" customWidth="1"/>
    <col min="4884" max="5121" width="9.140625" style="5"/>
    <col min="5122" max="5122" width="24.28515625" style="5" customWidth="1"/>
    <col min="5123" max="5123" width="27.85546875" style="5" customWidth="1"/>
    <col min="5124" max="5124" width="14.7109375" style="5" customWidth="1"/>
    <col min="5125" max="5125" width="18.85546875" style="5" customWidth="1"/>
    <col min="5126" max="5126" width="20" style="5" customWidth="1"/>
    <col min="5127" max="5127" width="32.42578125" style="5" customWidth="1"/>
    <col min="5128" max="5128" width="15.5703125" style="5" customWidth="1"/>
    <col min="5129" max="5129" width="12" style="5" customWidth="1"/>
    <col min="5130" max="5130" width="16.28515625" style="5" customWidth="1"/>
    <col min="5131" max="5131" width="20.140625" style="5" customWidth="1"/>
    <col min="5132" max="5132" width="24.28515625" style="5" customWidth="1"/>
    <col min="5133" max="5133" width="18.85546875" style="5" customWidth="1"/>
    <col min="5134" max="5134" width="21" style="5" customWidth="1"/>
    <col min="5135" max="5135" width="24.28515625" style="5" customWidth="1"/>
    <col min="5136" max="5136" width="15.7109375" style="5" bestFit="1" customWidth="1"/>
    <col min="5137" max="5137" width="16.5703125" style="5" bestFit="1" customWidth="1"/>
    <col min="5138" max="5138" width="30.28515625" style="5" customWidth="1"/>
    <col min="5139" max="5139" width="24.28515625" style="5" customWidth="1"/>
    <col min="5140" max="5377" width="9.140625" style="5"/>
    <col min="5378" max="5378" width="24.28515625" style="5" customWidth="1"/>
    <col min="5379" max="5379" width="27.85546875" style="5" customWidth="1"/>
    <col min="5380" max="5380" width="14.7109375" style="5" customWidth="1"/>
    <col min="5381" max="5381" width="18.85546875" style="5" customWidth="1"/>
    <col min="5382" max="5382" width="20" style="5" customWidth="1"/>
    <col min="5383" max="5383" width="32.42578125" style="5" customWidth="1"/>
    <col min="5384" max="5384" width="15.5703125" style="5" customWidth="1"/>
    <col min="5385" max="5385" width="12" style="5" customWidth="1"/>
    <col min="5386" max="5386" width="16.28515625" style="5" customWidth="1"/>
    <col min="5387" max="5387" width="20.140625" style="5" customWidth="1"/>
    <col min="5388" max="5388" width="24.28515625" style="5" customWidth="1"/>
    <col min="5389" max="5389" width="18.85546875" style="5" customWidth="1"/>
    <col min="5390" max="5390" width="21" style="5" customWidth="1"/>
    <col min="5391" max="5391" width="24.28515625" style="5" customWidth="1"/>
    <col min="5392" max="5392" width="15.7109375" style="5" bestFit="1" customWidth="1"/>
    <col min="5393" max="5393" width="16.5703125" style="5" bestFit="1" customWidth="1"/>
    <col min="5394" max="5394" width="30.28515625" style="5" customWidth="1"/>
    <col min="5395" max="5395" width="24.28515625" style="5" customWidth="1"/>
    <col min="5396" max="5633" width="9.140625" style="5"/>
    <col min="5634" max="5634" width="24.28515625" style="5" customWidth="1"/>
    <col min="5635" max="5635" width="27.85546875" style="5" customWidth="1"/>
    <col min="5636" max="5636" width="14.7109375" style="5" customWidth="1"/>
    <col min="5637" max="5637" width="18.85546875" style="5" customWidth="1"/>
    <col min="5638" max="5638" width="20" style="5" customWidth="1"/>
    <col min="5639" max="5639" width="32.42578125" style="5" customWidth="1"/>
    <col min="5640" max="5640" width="15.5703125" style="5" customWidth="1"/>
    <col min="5641" max="5641" width="12" style="5" customWidth="1"/>
    <col min="5642" max="5642" width="16.28515625" style="5" customWidth="1"/>
    <col min="5643" max="5643" width="20.140625" style="5" customWidth="1"/>
    <col min="5644" max="5644" width="24.28515625" style="5" customWidth="1"/>
    <col min="5645" max="5645" width="18.85546875" style="5" customWidth="1"/>
    <col min="5646" max="5646" width="21" style="5" customWidth="1"/>
    <col min="5647" max="5647" width="24.28515625" style="5" customWidth="1"/>
    <col min="5648" max="5648" width="15.7109375" style="5" bestFit="1" customWidth="1"/>
    <col min="5649" max="5649" width="16.5703125" style="5" bestFit="1" customWidth="1"/>
    <col min="5650" max="5650" width="30.28515625" style="5" customWidth="1"/>
    <col min="5651" max="5651" width="24.28515625" style="5" customWidth="1"/>
    <col min="5652" max="5889" width="9.140625" style="5"/>
    <col min="5890" max="5890" width="24.28515625" style="5" customWidth="1"/>
    <col min="5891" max="5891" width="27.85546875" style="5" customWidth="1"/>
    <col min="5892" max="5892" width="14.7109375" style="5" customWidth="1"/>
    <col min="5893" max="5893" width="18.85546875" style="5" customWidth="1"/>
    <col min="5894" max="5894" width="20" style="5" customWidth="1"/>
    <col min="5895" max="5895" width="32.42578125" style="5" customWidth="1"/>
    <col min="5896" max="5896" width="15.5703125" style="5" customWidth="1"/>
    <col min="5897" max="5897" width="12" style="5" customWidth="1"/>
    <col min="5898" max="5898" width="16.28515625" style="5" customWidth="1"/>
    <col min="5899" max="5899" width="20.140625" style="5" customWidth="1"/>
    <col min="5900" max="5900" width="24.28515625" style="5" customWidth="1"/>
    <col min="5901" max="5901" width="18.85546875" style="5" customWidth="1"/>
    <col min="5902" max="5902" width="21" style="5" customWidth="1"/>
    <col min="5903" max="5903" width="24.28515625" style="5" customWidth="1"/>
    <col min="5904" max="5904" width="15.7109375" style="5" bestFit="1" customWidth="1"/>
    <col min="5905" max="5905" width="16.5703125" style="5" bestFit="1" customWidth="1"/>
    <col min="5906" max="5906" width="30.28515625" style="5" customWidth="1"/>
    <col min="5907" max="5907" width="24.28515625" style="5" customWidth="1"/>
    <col min="5908" max="6145" width="9.140625" style="5"/>
    <col min="6146" max="6146" width="24.28515625" style="5" customWidth="1"/>
    <col min="6147" max="6147" width="27.85546875" style="5" customWidth="1"/>
    <col min="6148" max="6148" width="14.7109375" style="5" customWidth="1"/>
    <col min="6149" max="6149" width="18.85546875" style="5" customWidth="1"/>
    <col min="6150" max="6150" width="20" style="5" customWidth="1"/>
    <col min="6151" max="6151" width="32.42578125" style="5" customWidth="1"/>
    <col min="6152" max="6152" width="15.5703125" style="5" customWidth="1"/>
    <col min="6153" max="6153" width="12" style="5" customWidth="1"/>
    <col min="6154" max="6154" width="16.28515625" style="5" customWidth="1"/>
    <col min="6155" max="6155" width="20.140625" style="5" customWidth="1"/>
    <col min="6156" max="6156" width="24.28515625" style="5" customWidth="1"/>
    <col min="6157" max="6157" width="18.85546875" style="5" customWidth="1"/>
    <col min="6158" max="6158" width="21" style="5" customWidth="1"/>
    <col min="6159" max="6159" width="24.28515625" style="5" customWidth="1"/>
    <col min="6160" max="6160" width="15.7109375" style="5" bestFit="1" customWidth="1"/>
    <col min="6161" max="6161" width="16.5703125" style="5" bestFit="1" customWidth="1"/>
    <col min="6162" max="6162" width="30.28515625" style="5" customWidth="1"/>
    <col min="6163" max="6163" width="24.28515625" style="5" customWidth="1"/>
    <col min="6164" max="6401" width="9.140625" style="5"/>
    <col min="6402" max="6402" width="24.28515625" style="5" customWidth="1"/>
    <col min="6403" max="6403" width="27.85546875" style="5" customWidth="1"/>
    <col min="6404" max="6404" width="14.7109375" style="5" customWidth="1"/>
    <col min="6405" max="6405" width="18.85546875" style="5" customWidth="1"/>
    <col min="6406" max="6406" width="20" style="5" customWidth="1"/>
    <col min="6407" max="6407" width="32.42578125" style="5" customWidth="1"/>
    <col min="6408" max="6408" width="15.5703125" style="5" customWidth="1"/>
    <col min="6409" max="6409" width="12" style="5" customWidth="1"/>
    <col min="6410" max="6410" width="16.28515625" style="5" customWidth="1"/>
    <col min="6411" max="6411" width="20.140625" style="5" customWidth="1"/>
    <col min="6412" max="6412" width="24.28515625" style="5" customWidth="1"/>
    <col min="6413" max="6413" width="18.85546875" style="5" customWidth="1"/>
    <col min="6414" max="6414" width="21" style="5" customWidth="1"/>
    <col min="6415" max="6415" width="24.28515625" style="5" customWidth="1"/>
    <col min="6416" max="6416" width="15.7109375" style="5" bestFit="1" customWidth="1"/>
    <col min="6417" max="6417" width="16.5703125" style="5" bestFit="1" customWidth="1"/>
    <col min="6418" max="6418" width="30.28515625" style="5" customWidth="1"/>
    <col min="6419" max="6419" width="24.28515625" style="5" customWidth="1"/>
    <col min="6420" max="6657" width="9.140625" style="5"/>
    <col min="6658" max="6658" width="24.28515625" style="5" customWidth="1"/>
    <col min="6659" max="6659" width="27.85546875" style="5" customWidth="1"/>
    <col min="6660" max="6660" width="14.7109375" style="5" customWidth="1"/>
    <col min="6661" max="6661" width="18.85546875" style="5" customWidth="1"/>
    <col min="6662" max="6662" width="20" style="5" customWidth="1"/>
    <col min="6663" max="6663" width="32.42578125" style="5" customWidth="1"/>
    <col min="6664" max="6664" width="15.5703125" style="5" customWidth="1"/>
    <col min="6665" max="6665" width="12" style="5" customWidth="1"/>
    <col min="6666" max="6666" width="16.28515625" style="5" customWidth="1"/>
    <col min="6667" max="6667" width="20.140625" style="5" customWidth="1"/>
    <col min="6668" max="6668" width="24.28515625" style="5" customWidth="1"/>
    <col min="6669" max="6669" width="18.85546875" style="5" customWidth="1"/>
    <col min="6670" max="6670" width="21" style="5" customWidth="1"/>
    <col min="6671" max="6671" width="24.28515625" style="5" customWidth="1"/>
    <col min="6672" max="6672" width="15.7109375" style="5" bestFit="1" customWidth="1"/>
    <col min="6673" max="6673" width="16.5703125" style="5" bestFit="1" customWidth="1"/>
    <col min="6674" max="6674" width="30.28515625" style="5" customWidth="1"/>
    <col min="6675" max="6675" width="24.28515625" style="5" customWidth="1"/>
    <col min="6676" max="6913" width="9.140625" style="5"/>
    <col min="6914" max="6914" width="24.28515625" style="5" customWidth="1"/>
    <col min="6915" max="6915" width="27.85546875" style="5" customWidth="1"/>
    <col min="6916" max="6916" width="14.7109375" style="5" customWidth="1"/>
    <col min="6917" max="6917" width="18.85546875" style="5" customWidth="1"/>
    <col min="6918" max="6918" width="20" style="5" customWidth="1"/>
    <col min="6919" max="6919" width="32.42578125" style="5" customWidth="1"/>
    <col min="6920" max="6920" width="15.5703125" style="5" customWidth="1"/>
    <col min="6921" max="6921" width="12" style="5" customWidth="1"/>
    <col min="6922" max="6922" width="16.28515625" style="5" customWidth="1"/>
    <col min="6923" max="6923" width="20.140625" style="5" customWidth="1"/>
    <col min="6924" max="6924" width="24.28515625" style="5" customWidth="1"/>
    <col min="6925" max="6925" width="18.85546875" style="5" customWidth="1"/>
    <col min="6926" max="6926" width="21" style="5" customWidth="1"/>
    <col min="6927" max="6927" width="24.28515625" style="5" customWidth="1"/>
    <col min="6928" max="6928" width="15.7109375" style="5" bestFit="1" customWidth="1"/>
    <col min="6929" max="6929" width="16.5703125" style="5" bestFit="1" customWidth="1"/>
    <col min="6930" max="6930" width="30.28515625" style="5" customWidth="1"/>
    <col min="6931" max="6931" width="24.28515625" style="5" customWidth="1"/>
    <col min="6932" max="7169" width="9.140625" style="5"/>
    <col min="7170" max="7170" width="24.28515625" style="5" customWidth="1"/>
    <col min="7171" max="7171" width="27.85546875" style="5" customWidth="1"/>
    <col min="7172" max="7172" width="14.7109375" style="5" customWidth="1"/>
    <col min="7173" max="7173" width="18.85546875" style="5" customWidth="1"/>
    <col min="7174" max="7174" width="20" style="5" customWidth="1"/>
    <col min="7175" max="7175" width="32.42578125" style="5" customWidth="1"/>
    <col min="7176" max="7176" width="15.5703125" style="5" customWidth="1"/>
    <col min="7177" max="7177" width="12" style="5" customWidth="1"/>
    <col min="7178" max="7178" width="16.28515625" style="5" customWidth="1"/>
    <col min="7179" max="7179" width="20.140625" style="5" customWidth="1"/>
    <col min="7180" max="7180" width="24.28515625" style="5" customWidth="1"/>
    <col min="7181" max="7181" width="18.85546875" style="5" customWidth="1"/>
    <col min="7182" max="7182" width="21" style="5" customWidth="1"/>
    <col min="7183" max="7183" width="24.28515625" style="5" customWidth="1"/>
    <col min="7184" max="7184" width="15.7109375" style="5" bestFit="1" customWidth="1"/>
    <col min="7185" max="7185" width="16.5703125" style="5" bestFit="1" customWidth="1"/>
    <col min="7186" max="7186" width="30.28515625" style="5" customWidth="1"/>
    <col min="7187" max="7187" width="24.28515625" style="5" customWidth="1"/>
    <col min="7188" max="7425" width="9.140625" style="5"/>
    <col min="7426" max="7426" width="24.28515625" style="5" customWidth="1"/>
    <col min="7427" max="7427" width="27.85546875" style="5" customWidth="1"/>
    <col min="7428" max="7428" width="14.7109375" style="5" customWidth="1"/>
    <col min="7429" max="7429" width="18.85546875" style="5" customWidth="1"/>
    <col min="7430" max="7430" width="20" style="5" customWidth="1"/>
    <col min="7431" max="7431" width="32.42578125" style="5" customWidth="1"/>
    <col min="7432" max="7432" width="15.5703125" style="5" customWidth="1"/>
    <col min="7433" max="7433" width="12" style="5" customWidth="1"/>
    <col min="7434" max="7434" width="16.28515625" style="5" customWidth="1"/>
    <col min="7435" max="7435" width="20.140625" style="5" customWidth="1"/>
    <col min="7436" max="7436" width="24.28515625" style="5" customWidth="1"/>
    <col min="7437" max="7437" width="18.85546875" style="5" customWidth="1"/>
    <col min="7438" max="7438" width="21" style="5" customWidth="1"/>
    <col min="7439" max="7439" width="24.28515625" style="5" customWidth="1"/>
    <col min="7440" max="7440" width="15.7109375" style="5" bestFit="1" customWidth="1"/>
    <col min="7441" max="7441" width="16.5703125" style="5" bestFit="1" customWidth="1"/>
    <col min="7442" max="7442" width="30.28515625" style="5" customWidth="1"/>
    <col min="7443" max="7443" width="24.28515625" style="5" customWidth="1"/>
    <col min="7444" max="7681" width="9.140625" style="5"/>
    <col min="7682" max="7682" width="24.28515625" style="5" customWidth="1"/>
    <col min="7683" max="7683" width="27.85546875" style="5" customWidth="1"/>
    <col min="7684" max="7684" width="14.7109375" style="5" customWidth="1"/>
    <col min="7685" max="7685" width="18.85546875" style="5" customWidth="1"/>
    <col min="7686" max="7686" width="20" style="5" customWidth="1"/>
    <col min="7687" max="7687" width="32.42578125" style="5" customWidth="1"/>
    <col min="7688" max="7688" width="15.5703125" style="5" customWidth="1"/>
    <col min="7689" max="7689" width="12" style="5" customWidth="1"/>
    <col min="7690" max="7690" width="16.28515625" style="5" customWidth="1"/>
    <col min="7691" max="7691" width="20.140625" style="5" customWidth="1"/>
    <col min="7692" max="7692" width="24.28515625" style="5" customWidth="1"/>
    <col min="7693" max="7693" width="18.85546875" style="5" customWidth="1"/>
    <col min="7694" max="7694" width="21" style="5" customWidth="1"/>
    <col min="7695" max="7695" width="24.28515625" style="5" customWidth="1"/>
    <col min="7696" max="7696" width="15.7109375" style="5" bestFit="1" customWidth="1"/>
    <col min="7697" max="7697" width="16.5703125" style="5" bestFit="1" customWidth="1"/>
    <col min="7698" max="7698" width="30.28515625" style="5" customWidth="1"/>
    <col min="7699" max="7699" width="24.28515625" style="5" customWidth="1"/>
    <col min="7700" max="7937" width="9.140625" style="5"/>
    <col min="7938" max="7938" width="24.28515625" style="5" customWidth="1"/>
    <col min="7939" max="7939" width="27.85546875" style="5" customWidth="1"/>
    <col min="7940" max="7940" width="14.7109375" style="5" customWidth="1"/>
    <col min="7941" max="7941" width="18.85546875" style="5" customWidth="1"/>
    <col min="7942" max="7942" width="20" style="5" customWidth="1"/>
    <col min="7943" max="7943" width="32.42578125" style="5" customWidth="1"/>
    <col min="7944" max="7944" width="15.5703125" style="5" customWidth="1"/>
    <col min="7945" max="7945" width="12" style="5" customWidth="1"/>
    <col min="7946" max="7946" width="16.28515625" style="5" customWidth="1"/>
    <col min="7947" max="7947" width="20.140625" style="5" customWidth="1"/>
    <col min="7948" max="7948" width="24.28515625" style="5" customWidth="1"/>
    <col min="7949" max="7949" width="18.85546875" style="5" customWidth="1"/>
    <col min="7950" max="7950" width="21" style="5" customWidth="1"/>
    <col min="7951" max="7951" width="24.28515625" style="5" customWidth="1"/>
    <col min="7952" max="7952" width="15.7109375" style="5" bestFit="1" customWidth="1"/>
    <col min="7953" max="7953" width="16.5703125" style="5" bestFit="1" customWidth="1"/>
    <col min="7954" max="7954" width="30.28515625" style="5" customWidth="1"/>
    <col min="7955" max="7955" width="24.28515625" style="5" customWidth="1"/>
    <col min="7956" max="8193" width="9.140625" style="5"/>
    <col min="8194" max="8194" width="24.28515625" style="5" customWidth="1"/>
    <col min="8195" max="8195" width="27.85546875" style="5" customWidth="1"/>
    <col min="8196" max="8196" width="14.7109375" style="5" customWidth="1"/>
    <col min="8197" max="8197" width="18.85546875" style="5" customWidth="1"/>
    <col min="8198" max="8198" width="20" style="5" customWidth="1"/>
    <col min="8199" max="8199" width="32.42578125" style="5" customWidth="1"/>
    <col min="8200" max="8200" width="15.5703125" style="5" customWidth="1"/>
    <col min="8201" max="8201" width="12" style="5" customWidth="1"/>
    <col min="8202" max="8202" width="16.28515625" style="5" customWidth="1"/>
    <col min="8203" max="8203" width="20.140625" style="5" customWidth="1"/>
    <col min="8204" max="8204" width="24.28515625" style="5" customWidth="1"/>
    <col min="8205" max="8205" width="18.85546875" style="5" customWidth="1"/>
    <col min="8206" max="8206" width="21" style="5" customWidth="1"/>
    <col min="8207" max="8207" width="24.28515625" style="5" customWidth="1"/>
    <col min="8208" max="8208" width="15.7109375" style="5" bestFit="1" customWidth="1"/>
    <col min="8209" max="8209" width="16.5703125" style="5" bestFit="1" customWidth="1"/>
    <col min="8210" max="8210" width="30.28515625" style="5" customWidth="1"/>
    <col min="8211" max="8211" width="24.28515625" style="5" customWidth="1"/>
    <col min="8212" max="8449" width="9.140625" style="5"/>
    <col min="8450" max="8450" width="24.28515625" style="5" customWidth="1"/>
    <col min="8451" max="8451" width="27.85546875" style="5" customWidth="1"/>
    <col min="8452" max="8452" width="14.7109375" style="5" customWidth="1"/>
    <col min="8453" max="8453" width="18.85546875" style="5" customWidth="1"/>
    <col min="8454" max="8454" width="20" style="5" customWidth="1"/>
    <col min="8455" max="8455" width="32.42578125" style="5" customWidth="1"/>
    <col min="8456" max="8456" width="15.5703125" style="5" customWidth="1"/>
    <col min="8457" max="8457" width="12" style="5" customWidth="1"/>
    <col min="8458" max="8458" width="16.28515625" style="5" customWidth="1"/>
    <col min="8459" max="8459" width="20.140625" style="5" customWidth="1"/>
    <col min="8460" max="8460" width="24.28515625" style="5" customWidth="1"/>
    <col min="8461" max="8461" width="18.85546875" style="5" customWidth="1"/>
    <col min="8462" max="8462" width="21" style="5" customWidth="1"/>
    <col min="8463" max="8463" width="24.28515625" style="5" customWidth="1"/>
    <col min="8464" max="8464" width="15.7109375" style="5" bestFit="1" customWidth="1"/>
    <col min="8465" max="8465" width="16.5703125" style="5" bestFit="1" customWidth="1"/>
    <col min="8466" max="8466" width="30.28515625" style="5" customWidth="1"/>
    <col min="8467" max="8467" width="24.28515625" style="5" customWidth="1"/>
    <col min="8468" max="8705" width="9.140625" style="5"/>
    <col min="8706" max="8706" width="24.28515625" style="5" customWidth="1"/>
    <col min="8707" max="8707" width="27.85546875" style="5" customWidth="1"/>
    <col min="8708" max="8708" width="14.7109375" style="5" customWidth="1"/>
    <col min="8709" max="8709" width="18.85546875" style="5" customWidth="1"/>
    <col min="8710" max="8710" width="20" style="5" customWidth="1"/>
    <col min="8711" max="8711" width="32.42578125" style="5" customWidth="1"/>
    <col min="8712" max="8712" width="15.5703125" style="5" customWidth="1"/>
    <col min="8713" max="8713" width="12" style="5" customWidth="1"/>
    <col min="8714" max="8714" width="16.28515625" style="5" customWidth="1"/>
    <col min="8715" max="8715" width="20.140625" style="5" customWidth="1"/>
    <col min="8716" max="8716" width="24.28515625" style="5" customWidth="1"/>
    <col min="8717" max="8717" width="18.85546875" style="5" customWidth="1"/>
    <col min="8718" max="8718" width="21" style="5" customWidth="1"/>
    <col min="8719" max="8719" width="24.28515625" style="5" customWidth="1"/>
    <col min="8720" max="8720" width="15.7109375" style="5" bestFit="1" customWidth="1"/>
    <col min="8721" max="8721" width="16.5703125" style="5" bestFit="1" customWidth="1"/>
    <col min="8722" max="8722" width="30.28515625" style="5" customWidth="1"/>
    <col min="8723" max="8723" width="24.28515625" style="5" customWidth="1"/>
    <col min="8724" max="8961" width="9.140625" style="5"/>
    <col min="8962" max="8962" width="24.28515625" style="5" customWidth="1"/>
    <col min="8963" max="8963" width="27.85546875" style="5" customWidth="1"/>
    <col min="8964" max="8964" width="14.7109375" style="5" customWidth="1"/>
    <col min="8965" max="8965" width="18.85546875" style="5" customWidth="1"/>
    <col min="8966" max="8966" width="20" style="5" customWidth="1"/>
    <col min="8967" max="8967" width="32.42578125" style="5" customWidth="1"/>
    <col min="8968" max="8968" width="15.5703125" style="5" customWidth="1"/>
    <col min="8969" max="8969" width="12" style="5" customWidth="1"/>
    <col min="8970" max="8970" width="16.28515625" style="5" customWidth="1"/>
    <col min="8971" max="8971" width="20.140625" style="5" customWidth="1"/>
    <col min="8972" max="8972" width="24.28515625" style="5" customWidth="1"/>
    <col min="8973" max="8973" width="18.85546875" style="5" customWidth="1"/>
    <col min="8974" max="8974" width="21" style="5" customWidth="1"/>
    <col min="8975" max="8975" width="24.28515625" style="5" customWidth="1"/>
    <col min="8976" max="8976" width="15.7109375" style="5" bestFit="1" customWidth="1"/>
    <col min="8977" max="8977" width="16.5703125" style="5" bestFit="1" customWidth="1"/>
    <col min="8978" max="8978" width="30.28515625" style="5" customWidth="1"/>
    <col min="8979" max="8979" width="24.28515625" style="5" customWidth="1"/>
    <col min="8980" max="9217" width="9.140625" style="5"/>
    <col min="9218" max="9218" width="24.28515625" style="5" customWidth="1"/>
    <col min="9219" max="9219" width="27.85546875" style="5" customWidth="1"/>
    <col min="9220" max="9220" width="14.7109375" style="5" customWidth="1"/>
    <col min="9221" max="9221" width="18.85546875" style="5" customWidth="1"/>
    <col min="9222" max="9222" width="20" style="5" customWidth="1"/>
    <col min="9223" max="9223" width="32.42578125" style="5" customWidth="1"/>
    <col min="9224" max="9224" width="15.5703125" style="5" customWidth="1"/>
    <col min="9225" max="9225" width="12" style="5" customWidth="1"/>
    <col min="9226" max="9226" width="16.28515625" style="5" customWidth="1"/>
    <col min="9227" max="9227" width="20.140625" style="5" customWidth="1"/>
    <col min="9228" max="9228" width="24.28515625" style="5" customWidth="1"/>
    <col min="9229" max="9229" width="18.85546875" style="5" customWidth="1"/>
    <col min="9230" max="9230" width="21" style="5" customWidth="1"/>
    <col min="9231" max="9231" width="24.28515625" style="5" customWidth="1"/>
    <col min="9232" max="9232" width="15.7109375" style="5" bestFit="1" customWidth="1"/>
    <col min="9233" max="9233" width="16.5703125" style="5" bestFit="1" customWidth="1"/>
    <col min="9234" max="9234" width="30.28515625" style="5" customWidth="1"/>
    <col min="9235" max="9235" width="24.28515625" style="5" customWidth="1"/>
    <col min="9236" max="9473" width="9.140625" style="5"/>
    <col min="9474" max="9474" width="24.28515625" style="5" customWidth="1"/>
    <col min="9475" max="9475" width="27.85546875" style="5" customWidth="1"/>
    <col min="9476" max="9476" width="14.7109375" style="5" customWidth="1"/>
    <col min="9477" max="9477" width="18.85546875" style="5" customWidth="1"/>
    <col min="9478" max="9478" width="20" style="5" customWidth="1"/>
    <col min="9479" max="9479" width="32.42578125" style="5" customWidth="1"/>
    <col min="9480" max="9480" width="15.5703125" style="5" customWidth="1"/>
    <col min="9481" max="9481" width="12" style="5" customWidth="1"/>
    <col min="9482" max="9482" width="16.28515625" style="5" customWidth="1"/>
    <col min="9483" max="9483" width="20.140625" style="5" customWidth="1"/>
    <col min="9484" max="9484" width="24.28515625" style="5" customWidth="1"/>
    <col min="9485" max="9485" width="18.85546875" style="5" customWidth="1"/>
    <col min="9486" max="9486" width="21" style="5" customWidth="1"/>
    <col min="9487" max="9487" width="24.28515625" style="5" customWidth="1"/>
    <col min="9488" max="9488" width="15.7109375" style="5" bestFit="1" customWidth="1"/>
    <col min="9489" max="9489" width="16.5703125" style="5" bestFit="1" customWidth="1"/>
    <col min="9490" max="9490" width="30.28515625" style="5" customWidth="1"/>
    <col min="9491" max="9491" width="24.28515625" style="5" customWidth="1"/>
    <col min="9492" max="9729" width="9.140625" style="5"/>
    <col min="9730" max="9730" width="24.28515625" style="5" customWidth="1"/>
    <col min="9731" max="9731" width="27.85546875" style="5" customWidth="1"/>
    <col min="9732" max="9732" width="14.7109375" style="5" customWidth="1"/>
    <col min="9733" max="9733" width="18.85546875" style="5" customWidth="1"/>
    <col min="9734" max="9734" width="20" style="5" customWidth="1"/>
    <col min="9735" max="9735" width="32.42578125" style="5" customWidth="1"/>
    <col min="9736" max="9736" width="15.5703125" style="5" customWidth="1"/>
    <col min="9737" max="9737" width="12" style="5" customWidth="1"/>
    <col min="9738" max="9738" width="16.28515625" style="5" customWidth="1"/>
    <col min="9739" max="9739" width="20.140625" style="5" customWidth="1"/>
    <col min="9740" max="9740" width="24.28515625" style="5" customWidth="1"/>
    <col min="9741" max="9741" width="18.85546875" style="5" customWidth="1"/>
    <col min="9742" max="9742" width="21" style="5" customWidth="1"/>
    <col min="9743" max="9743" width="24.28515625" style="5" customWidth="1"/>
    <col min="9744" max="9744" width="15.7109375" style="5" bestFit="1" customWidth="1"/>
    <col min="9745" max="9745" width="16.5703125" style="5" bestFit="1" customWidth="1"/>
    <col min="9746" max="9746" width="30.28515625" style="5" customWidth="1"/>
    <col min="9747" max="9747" width="24.28515625" style="5" customWidth="1"/>
    <col min="9748" max="9985" width="9.140625" style="5"/>
    <col min="9986" max="9986" width="24.28515625" style="5" customWidth="1"/>
    <col min="9987" max="9987" width="27.85546875" style="5" customWidth="1"/>
    <col min="9988" max="9988" width="14.7109375" style="5" customWidth="1"/>
    <col min="9989" max="9989" width="18.85546875" style="5" customWidth="1"/>
    <col min="9990" max="9990" width="20" style="5" customWidth="1"/>
    <col min="9991" max="9991" width="32.42578125" style="5" customWidth="1"/>
    <col min="9992" max="9992" width="15.5703125" style="5" customWidth="1"/>
    <col min="9993" max="9993" width="12" style="5" customWidth="1"/>
    <col min="9994" max="9994" width="16.28515625" style="5" customWidth="1"/>
    <col min="9995" max="9995" width="20.140625" style="5" customWidth="1"/>
    <col min="9996" max="9996" width="24.28515625" style="5" customWidth="1"/>
    <col min="9997" max="9997" width="18.85546875" style="5" customWidth="1"/>
    <col min="9998" max="9998" width="21" style="5" customWidth="1"/>
    <col min="9999" max="9999" width="24.28515625" style="5" customWidth="1"/>
    <col min="10000" max="10000" width="15.7109375" style="5" bestFit="1" customWidth="1"/>
    <col min="10001" max="10001" width="16.5703125" style="5" bestFit="1" customWidth="1"/>
    <col min="10002" max="10002" width="30.28515625" style="5" customWidth="1"/>
    <col min="10003" max="10003" width="24.28515625" style="5" customWidth="1"/>
    <col min="10004" max="10241" width="9.140625" style="5"/>
    <col min="10242" max="10242" width="24.28515625" style="5" customWidth="1"/>
    <col min="10243" max="10243" width="27.85546875" style="5" customWidth="1"/>
    <col min="10244" max="10244" width="14.7109375" style="5" customWidth="1"/>
    <col min="10245" max="10245" width="18.85546875" style="5" customWidth="1"/>
    <col min="10246" max="10246" width="20" style="5" customWidth="1"/>
    <col min="10247" max="10247" width="32.42578125" style="5" customWidth="1"/>
    <col min="10248" max="10248" width="15.5703125" style="5" customWidth="1"/>
    <col min="10249" max="10249" width="12" style="5" customWidth="1"/>
    <col min="10250" max="10250" width="16.28515625" style="5" customWidth="1"/>
    <col min="10251" max="10251" width="20.140625" style="5" customWidth="1"/>
    <col min="10252" max="10252" width="24.28515625" style="5" customWidth="1"/>
    <col min="10253" max="10253" width="18.85546875" style="5" customWidth="1"/>
    <col min="10254" max="10254" width="21" style="5" customWidth="1"/>
    <col min="10255" max="10255" width="24.28515625" style="5" customWidth="1"/>
    <col min="10256" max="10256" width="15.7109375" style="5" bestFit="1" customWidth="1"/>
    <col min="10257" max="10257" width="16.5703125" style="5" bestFit="1" customWidth="1"/>
    <col min="10258" max="10258" width="30.28515625" style="5" customWidth="1"/>
    <col min="10259" max="10259" width="24.28515625" style="5" customWidth="1"/>
    <col min="10260" max="10497" width="9.140625" style="5"/>
    <col min="10498" max="10498" width="24.28515625" style="5" customWidth="1"/>
    <col min="10499" max="10499" width="27.85546875" style="5" customWidth="1"/>
    <col min="10500" max="10500" width="14.7109375" style="5" customWidth="1"/>
    <col min="10501" max="10501" width="18.85546875" style="5" customWidth="1"/>
    <col min="10502" max="10502" width="20" style="5" customWidth="1"/>
    <col min="10503" max="10503" width="32.42578125" style="5" customWidth="1"/>
    <col min="10504" max="10504" width="15.5703125" style="5" customWidth="1"/>
    <col min="10505" max="10505" width="12" style="5" customWidth="1"/>
    <col min="10506" max="10506" width="16.28515625" style="5" customWidth="1"/>
    <col min="10507" max="10507" width="20.140625" style="5" customWidth="1"/>
    <col min="10508" max="10508" width="24.28515625" style="5" customWidth="1"/>
    <col min="10509" max="10509" width="18.85546875" style="5" customWidth="1"/>
    <col min="10510" max="10510" width="21" style="5" customWidth="1"/>
    <col min="10511" max="10511" width="24.28515625" style="5" customWidth="1"/>
    <col min="10512" max="10512" width="15.7109375" style="5" bestFit="1" customWidth="1"/>
    <col min="10513" max="10513" width="16.5703125" style="5" bestFit="1" customWidth="1"/>
    <col min="10514" max="10514" width="30.28515625" style="5" customWidth="1"/>
    <col min="10515" max="10515" width="24.28515625" style="5" customWidth="1"/>
    <col min="10516" max="10753" width="9.140625" style="5"/>
    <col min="10754" max="10754" width="24.28515625" style="5" customWidth="1"/>
    <col min="10755" max="10755" width="27.85546875" style="5" customWidth="1"/>
    <col min="10756" max="10756" width="14.7109375" style="5" customWidth="1"/>
    <col min="10757" max="10757" width="18.85546875" style="5" customWidth="1"/>
    <col min="10758" max="10758" width="20" style="5" customWidth="1"/>
    <col min="10759" max="10759" width="32.42578125" style="5" customWidth="1"/>
    <col min="10760" max="10760" width="15.5703125" style="5" customWidth="1"/>
    <col min="10761" max="10761" width="12" style="5" customWidth="1"/>
    <col min="10762" max="10762" width="16.28515625" style="5" customWidth="1"/>
    <col min="10763" max="10763" width="20.140625" style="5" customWidth="1"/>
    <col min="10764" max="10764" width="24.28515625" style="5" customWidth="1"/>
    <col min="10765" max="10765" width="18.85546875" style="5" customWidth="1"/>
    <col min="10766" max="10766" width="21" style="5" customWidth="1"/>
    <col min="10767" max="10767" width="24.28515625" style="5" customWidth="1"/>
    <col min="10768" max="10768" width="15.7109375" style="5" bestFit="1" customWidth="1"/>
    <col min="10769" max="10769" width="16.5703125" style="5" bestFit="1" customWidth="1"/>
    <col min="10770" max="10770" width="30.28515625" style="5" customWidth="1"/>
    <col min="10771" max="10771" width="24.28515625" style="5" customWidth="1"/>
    <col min="10772" max="11009" width="9.140625" style="5"/>
    <col min="11010" max="11010" width="24.28515625" style="5" customWidth="1"/>
    <col min="11011" max="11011" width="27.85546875" style="5" customWidth="1"/>
    <col min="11012" max="11012" width="14.7109375" style="5" customWidth="1"/>
    <col min="11013" max="11013" width="18.85546875" style="5" customWidth="1"/>
    <col min="11014" max="11014" width="20" style="5" customWidth="1"/>
    <col min="11015" max="11015" width="32.42578125" style="5" customWidth="1"/>
    <col min="11016" max="11016" width="15.5703125" style="5" customWidth="1"/>
    <col min="11017" max="11017" width="12" style="5" customWidth="1"/>
    <col min="11018" max="11018" width="16.28515625" style="5" customWidth="1"/>
    <col min="11019" max="11019" width="20.140625" style="5" customWidth="1"/>
    <col min="11020" max="11020" width="24.28515625" style="5" customWidth="1"/>
    <col min="11021" max="11021" width="18.85546875" style="5" customWidth="1"/>
    <col min="11022" max="11022" width="21" style="5" customWidth="1"/>
    <col min="11023" max="11023" width="24.28515625" style="5" customWidth="1"/>
    <col min="11024" max="11024" width="15.7109375" style="5" bestFit="1" customWidth="1"/>
    <col min="11025" max="11025" width="16.5703125" style="5" bestFit="1" customWidth="1"/>
    <col min="11026" max="11026" width="30.28515625" style="5" customWidth="1"/>
    <col min="11027" max="11027" width="24.28515625" style="5" customWidth="1"/>
    <col min="11028" max="11265" width="9.140625" style="5"/>
    <col min="11266" max="11266" width="24.28515625" style="5" customWidth="1"/>
    <col min="11267" max="11267" width="27.85546875" style="5" customWidth="1"/>
    <col min="11268" max="11268" width="14.7109375" style="5" customWidth="1"/>
    <col min="11269" max="11269" width="18.85546875" style="5" customWidth="1"/>
    <col min="11270" max="11270" width="20" style="5" customWidth="1"/>
    <col min="11271" max="11271" width="32.42578125" style="5" customWidth="1"/>
    <col min="11272" max="11272" width="15.5703125" style="5" customWidth="1"/>
    <col min="11273" max="11273" width="12" style="5" customWidth="1"/>
    <col min="11274" max="11274" width="16.28515625" style="5" customWidth="1"/>
    <col min="11275" max="11275" width="20.140625" style="5" customWidth="1"/>
    <col min="11276" max="11276" width="24.28515625" style="5" customWidth="1"/>
    <col min="11277" max="11277" width="18.85546875" style="5" customWidth="1"/>
    <col min="11278" max="11278" width="21" style="5" customWidth="1"/>
    <col min="11279" max="11279" width="24.28515625" style="5" customWidth="1"/>
    <col min="11280" max="11280" width="15.7109375" style="5" bestFit="1" customWidth="1"/>
    <col min="11281" max="11281" width="16.5703125" style="5" bestFit="1" customWidth="1"/>
    <col min="11282" max="11282" width="30.28515625" style="5" customWidth="1"/>
    <col min="11283" max="11283" width="24.28515625" style="5" customWidth="1"/>
    <col min="11284" max="11521" width="9.140625" style="5"/>
    <col min="11522" max="11522" width="24.28515625" style="5" customWidth="1"/>
    <col min="11523" max="11523" width="27.85546875" style="5" customWidth="1"/>
    <col min="11524" max="11524" width="14.7109375" style="5" customWidth="1"/>
    <col min="11525" max="11525" width="18.85546875" style="5" customWidth="1"/>
    <col min="11526" max="11526" width="20" style="5" customWidth="1"/>
    <col min="11527" max="11527" width="32.42578125" style="5" customWidth="1"/>
    <col min="11528" max="11528" width="15.5703125" style="5" customWidth="1"/>
    <col min="11529" max="11529" width="12" style="5" customWidth="1"/>
    <col min="11530" max="11530" width="16.28515625" style="5" customWidth="1"/>
    <col min="11531" max="11531" width="20.140625" style="5" customWidth="1"/>
    <col min="11532" max="11532" width="24.28515625" style="5" customWidth="1"/>
    <col min="11533" max="11533" width="18.85546875" style="5" customWidth="1"/>
    <col min="11534" max="11534" width="21" style="5" customWidth="1"/>
    <col min="11535" max="11535" width="24.28515625" style="5" customWidth="1"/>
    <col min="11536" max="11536" width="15.7109375" style="5" bestFit="1" customWidth="1"/>
    <col min="11537" max="11537" width="16.5703125" style="5" bestFit="1" customWidth="1"/>
    <col min="11538" max="11538" width="30.28515625" style="5" customWidth="1"/>
    <col min="11539" max="11539" width="24.28515625" style="5" customWidth="1"/>
    <col min="11540" max="11777" width="9.140625" style="5"/>
    <col min="11778" max="11778" width="24.28515625" style="5" customWidth="1"/>
    <col min="11779" max="11779" width="27.85546875" style="5" customWidth="1"/>
    <col min="11780" max="11780" width="14.7109375" style="5" customWidth="1"/>
    <col min="11781" max="11781" width="18.85546875" style="5" customWidth="1"/>
    <col min="11782" max="11782" width="20" style="5" customWidth="1"/>
    <col min="11783" max="11783" width="32.42578125" style="5" customWidth="1"/>
    <col min="11784" max="11784" width="15.5703125" style="5" customWidth="1"/>
    <col min="11785" max="11785" width="12" style="5" customWidth="1"/>
    <col min="11786" max="11786" width="16.28515625" style="5" customWidth="1"/>
    <col min="11787" max="11787" width="20.140625" style="5" customWidth="1"/>
    <col min="11788" max="11788" width="24.28515625" style="5" customWidth="1"/>
    <col min="11789" max="11789" width="18.85546875" style="5" customWidth="1"/>
    <col min="11790" max="11790" width="21" style="5" customWidth="1"/>
    <col min="11791" max="11791" width="24.28515625" style="5" customWidth="1"/>
    <col min="11792" max="11792" width="15.7109375" style="5" bestFit="1" customWidth="1"/>
    <col min="11793" max="11793" width="16.5703125" style="5" bestFit="1" customWidth="1"/>
    <col min="11794" max="11794" width="30.28515625" style="5" customWidth="1"/>
    <col min="11795" max="11795" width="24.28515625" style="5" customWidth="1"/>
    <col min="11796" max="12033" width="9.140625" style="5"/>
    <col min="12034" max="12034" width="24.28515625" style="5" customWidth="1"/>
    <col min="12035" max="12035" width="27.85546875" style="5" customWidth="1"/>
    <col min="12036" max="12036" width="14.7109375" style="5" customWidth="1"/>
    <col min="12037" max="12037" width="18.85546875" style="5" customWidth="1"/>
    <col min="12038" max="12038" width="20" style="5" customWidth="1"/>
    <col min="12039" max="12039" width="32.42578125" style="5" customWidth="1"/>
    <col min="12040" max="12040" width="15.5703125" style="5" customWidth="1"/>
    <col min="12041" max="12041" width="12" style="5" customWidth="1"/>
    <col min="12042" max="12042" width="16.28515625" style="5" customWidth="1"/>
    <col min="12043" max="12043" width="20.140625" style="5" customWidth="1"/>
    <col min="12044" max="12044" width="24.28515625" style="5" customWidth="1"/>
    <col min="12045" max="12045" width="18.85546875" style="5" customWidth="1"/>
    <col min="12046" max="12046" width="21" style="5" customWidth="1"/>
    <col min="12047" max="12047" width="24.28515625" style="5" customWidth="1"/>
    <col min="12048" max="12048" width="15.7109375" style="5" bestFit="1" customWidth="1"/>
    <col min="12049" max="12049" width="16.5703125" style="5" bestFit="1" customWidth="1"/>
    <col min="12050" max="12050" width="30.28515625" style="5" customWidth="1"/>
    <col min="12051" max="12051" width="24.28515625" style="5" customWidth="1"/>
    <col min="12052" max="12289" width="9.140625" style="5"/>
    <col min="12290" max="12290" width="24.28515625" style="5" customWidth="1"/>
    <col min="12291" max="12291" width="27.85546875" style="5" customWidth="1"/>
    <col min="12292" max="12292" width="14.7109375" style="5" customWidth="1"/>
    <col min="12293" max="12293" width="18.85546875" style="5" customWidth="1"/>
    <col min="12294" max="12294" width="20" style="5" customWidth="1"/>
    <col min="12295" max="12295" width="32.42578125" style="5" customWidth="1"/>
    <col min="12296" max="12296" width="15.5703125" style="5" customWidth="1"/>
    <col min="12297" max="12297" width="12" style="5" customWidth="1"/>
    <col min="12298" max="12298" width="16.28515625" style="5" customWidth="1"/>
    <col min="12299" max="12299" width="20.140625" style="5" customWidth="1"/>
    <col min="12300" max="12300" width="24.28515625" style="5" customWidth="1"/>
    <col min="12301" max="12301" width="18.85546875" style="5" customWidth="1"/>
    <col min="12302" max="12302" width="21" style="5" customWidth="1"/>
    <col min="12303" max="12303" width="24.28515625" style="5" customWidth="1"/>
    <col min="12304" max="12304" width="15.7109375" style="5" bestFit="1" customWidth="1"/>
    <col min="12305" max="12305" width="16.5703125" style="5" bestFit="1" customWidth="1"/>
    <col min="12306" max="12306" width="30.28515625" style="5" customWidth="1"/>
    <col min="12307" max="12307" width="24.28515625" style="5" customWidth="1"/>
    <col min="12308" max="12545" width="9.140625" style="5"/>
    <col min="12546" max="12546" width="24.28515625" style="5" customWidth="1"/>
    <col min="12547" max="12547" width="27.85546875" style="5" customWidth="1"/>
    <col min="12548" max="12548" width="14.7109375" style="5" customWidth="1"/>
    <col min="12549" max="12549" width="18.85546875" style="5" customWidth="1"/>
    <col min="12550" max="12550" width="20" style="5" customWidth="1"/>
    <col min="12551" max="12551" width="32.42578125" style="5" customWidth="1"/>
    <col min="12552" max="12552" width="15.5703125" style="5" customWidth="1"/>
    <col min="12553" max="12553" width="12" style="5" customWidth="1"/>
    <col min="12554" max="12554" width="16.28515625" style="5" customWidth="1"/>
    <col min="12555" max="12555" width="20.140625" style="5" customWidth="1"/>
    <col min="12556" max="12556" width="24.28515625" style="5" customWidth="1"/>
    <col min="12557" max="12557" width="18.85546875" style="5" customWidth="1"/>
    <col min="12558" max="12558" width="21" style="5" customWidth="1"/>
    <col min="12559" max="12559" width="24.28515625" style="5" customWidth="1"/>
    <col min="12560" max="12560" width="15.7109375" style="5" bestFit="1" customWidth="1"/>
    <col min="12561" max="12561" width="16.5703125" style="5" bestFit="1" customWidth="1"/>
    <col min="12562" max="12562" width="30.28515625" style="5" customWidth="1"/>
    <col min="12563" max="12563" width="24.28515625" style="5" customWidth="1"/>
    <col min="12564" max="12801" width="9.140625" style="5"/>
    <col min="12802" max="12802" width="24.28515625" style="5" customWidth="1"/>
    <col min="12803" max="12803" width="27.85546875" style="5" customWidth="1"/>
    <col min="12804" max="12804" width="14.7109375" style="5" customWidth="1"/>
    <col min="12805" max="12805" width="18.85546875" style="5" customWidth="1"/>
    <col min="12806" max="12806" width="20" style="5" customWidth="1"/>
    <col min="12807" max="12807" width="32.42578125" style="5" customWidth="1"/>
    <col min="12808" max="12808" width="15.5703125" style="5" customWidth="1"/>
    <col min="12809" max="12809" width="12" style="5" customWidth="1"/>
    <col min="12810" max="12810" width="16.28515625" style="5" customWidth="1"/>
    <col min="12811" max="12811" width="20.140625" style="5" customWidth="1"/>
    <col min="12812" max="12812" width="24.28515625" style="5" customWidth="1"/>
    <col min="12813" max="12813" width="18.85546875" style="5" customWidth="1"/>
    <col min="12814" max="12814" width="21" style="5" customWidth="1"/>
    <col min="12815" max="12815" width="24.28515625" style="5" customWidth="1"/>
    <col min="12816" max="12816" width="15.7109375" style="5" bestFit="1" customWidth="1"/>
    <col min="12817" max="12817" width="16.5703125" style="5" bestFit="1" customWidth="1"/>
    <col min="12818" max="12818" width="30.28515625" style="5" customWidth="1"/>
    <col min="12819" max="12819" width="24.28515625" style="5" customWidth="1"/>
    <col min="12820" max="13057" width="9.140625" style="5"/>
    <col min="13058" max="13058" width="24.28515625" style="5" customWidth="1"/>
    <col min="13059" max="13059" width="27.85546875" style="5" customWidth="1"/>
    <col min="13060" max="13060" width="14.7109375" style="5" customWidth="1"/>
    <col min="13061" max="13061" width="18.85546875" style="5" customWidth="1"/>
    <col min="13062" max="13062" width="20" style="5" customWidth="1"/>
    <col min="13063" max="13063" width="32.42578125" style="5" customWidth="1"/>
    <col min="13064" max="13064" width="15.5703125" style="5" customWidth="1"/>
    <col min="13065" max="13065" width="12" style="5" customWidth="1"/>
    <col min="13066" max="13066" width="16.28515625" style="5" customWidth="1"/>
    <col min="13067" max="13067" width="20.140625" style="5" customWidth="1"/>
    <col min="13068" max="13068" width="24.28515625" style="5" customWidth="1"/>
    <col min="13069" max="13069" width="18.85546875" style="5" customWidth="1"/>
    <col min="13070" max="13070" width="21" style="5" customWidth="1"/>
    <col min="13071" max="13071" width="24.28515625" style="5" customWidth="1"/>
    <col min="13072" max="13072" width="15.7109375" style="5" bestFit="1" customWidth="1"/>
    <col min="13073" max="13073" width="16.5703125" style="5" bestFit="1" customWidth="1"/>
    <col min="13074" max="13074" width="30.28515625" style="5" customWidth="1"/>
    <col min="13075" max="13075" width="24.28515625" style="5" customWidth="1"/>
    <col min="13076" max="13313" width="9.140625" style="5"/>
    <col min="13314" max="13314" width="24.28515625" style="5" customWidth="1"/>
    <col min="13315" max="13315" width="27.85546875" style="5" customWidth="1"/>
    <col min="13316" max="13316" width="14.7109375" style="5" customWidth="1"/>
    <col min="13317" max="13317" width="18.85546875" style="5" customWidth="1"/>
    <col min="13318" max="13318" width="20" style="5" customWidth="1"/>
    <col min="13319" max="13319" width="32.42578125" style="5" customWidth="1"/>
    <col min="13320" max="13320" width="15.5703125" style="5" customWidth="1"/>
    <col min="13321" max="13321" width="12" style="5" customWidth="1"/>
    <col min="13322" max="13322" width="16.28515625" style="5" customWidth="1"/>
    <col min="13323" max="13323" width="20.140625" style="5" customWidth="1"/>
    <col min="13324" max="13324" width="24.28515625" style="5" customWidth="1"/>
    <col min="13325" max="13325" width="18.85546875" style="5" customWidth="1"/>
    <col min="13326" max="13326" width="21" style="5" customWidth="1"/>
    <col min="13327" max="13327" width="24.28515625" style="5" customWidth="1"/>
    <col min="13328" max="13328" width="15.7109375" style="5" bestFit="1" customWidth="1"/>
    <col min="13329" max="13329" width="16.5703125" style="5" bestFit="1" customWidth="1"/>
    <col min="13330" max="13330" width="30.28515625" style="5" customWidth="1"/>
    <col min="13331" max="13331" width="24.28515625" style="5" customWidth="1"/>
    <col min="13332" max="13569" width="9.140625" style="5"/>
    <col min="13570" max="13570" width="24.28515625" style="5" customWidth="1"/>
    <col min="13571" max="13571" width="27.85546875" style="5" customWidth="1"/>
    <col min="13572" max="13572" width="14.7109375" style="5" customWidth="1"/>
    <col min="13573" max="13573" width="18.85546875" style="5" customWidth="1"/>
    <col min="13574" max="13574" width="20" style="5" customWidth="1"/>
    <col min="13575" max="13575" width="32.42578125" style="5" customWidth="1"/>
    <col min="13576" max="13576" width="15.5703125" style="5" customWidth="1"/>
    <col min="13577" max="13577" width="12" style="5" customWidth="1"/>
    <col min="13578" max="13578" width="16.28515625" style="5" customWidth="1"/>
    <col min="13579" max="13579" width="20.140625" style="5" customWidth="1"/>
    <col min="13580" max="13580" width="24.28515625" style="5" customWidth="1"/>
    <col min="13581" max="13581" width="18.85546875" style="5" customWidth="1"/>
    <col min="13582" max="13582" width="21" style="5" customWidth="1"/>
    <col min="13583" max="13583" width="24.28515625" style="5" customWidth="1"/>
    <col min="13584" max="13584" width="15.7109375" style="5" bestFit="1" customWidth="1"/>
    <col min="13585" max="13585" width="16.5703125" style="5" bestFit="1" customWidth="1"/>
    <col min="13586" max="13586" width="30.28515625" style="5" customWidth="1"/>
    <col min="13587" max="13587" width="24.28515625" style="5" customWidth="1"/>
    <col min="13588" max="13825" width="9.140625" style="5"/>
    <col min="13826" max="13826" width="24.28515625" style="5" customWidth="1"/>
    <col min="13827" max="13827" width="27.85546875" style="5" customWidth="1"/>
    <col min="13828" max="13828" width="14.7109375" style="5" customWidth="1"/>
    <col min="13829" max="13829" width="18.85546875" style="5" customWidth="1"/>
    <col min="13830" max="13830" width="20" style="5" customWidth="1"/>
    <col min="13831" max="13831" width="32.42578125" style="5" customWidth="1"/>
    <col min="13832" max="13832" width="15.5703125" style="5" customWidth="1"/>
    <col min="13833" max="13833" width="12" style="5" customWidth="1"/>
    <col min="13834" max="13834" width="16.28515625" style="5" customWidth="1"/>
    <col min="13835" max="13835" width="20.140625" style="5" customWidth="1"/>
    <col min="13836" max="13836" width="24.28515625" style="5" customWidth="1"/>
    <col min="13837" max="13837" width="18.85546875" style="5" customWidth="1"/>
    <col min="13838" max="13838" width="21" style="5" customWidth="1"/>
    <col min="13839" max="13839" width="24.28515625" style="5" customWidth="1"/>
    <col min="13840" max="13840" width="15.7109375" style="5" bestFit="1" customWidth="1"/>
    <col min="13841" max="13841" width="16.5703125" style="5" bestFit="1" customWidth="1"/>
    <col min="13842" max="13842" width="30.28515625" style="5" customWidth="1"/>
    <col min="13843" max="13843" width="24.28515625" style="5" customWidth="1"/>
    <col min="13844" max="14081" width="9.140625" style="5"/>
    <col min="14082" max="14082" width="24.28515625" style="5" customWidth="1"/>
    <col min="14083" max="14083" width="27.85546875" style="5" customWidth="1"/>
    <col min="14084" max="14084" width="14.7109375" style="5" customWidth="1"/>
    <col min="14085" max="14085" width="18.85546875" style="5" customWidth="1"/>
    <col min="14086" max="14086" width="20" style="5" customWidth="1"/>
    <col min="14087" max="14087" width="32.42578125" style="5" customWidth="1"/>
    <col min="14088" max="14088" width="15.5703125" style="5" customWidth="1"/>
    <col min="14089" max="14089" width="12" style="5" customWidth="1"/>
    <col min="14090" max="14090" width="16.28515625" style="5" customWidth="1"/>
    <col min="14091" max="14091" width="20.140625" style="5" customWidth="1"/>
    <col min="14092" max="14092" width="24.28515625" style="5" customWidth="1"/>
    <col min="14093" max="14093" width="18.85546875" style="5" customWidth="1"/>
    <col min="14094" max="14094" width="21" style="5" customWidth="1"/>
    <col min="14095" max="14095" width="24.28515625" style="5" customWidth="1"/>
    <col min="14096" max="14096" width="15.7109375" style="5" bestFit="1" customWidth="1"/>
    <col min="14097" max="14097" width="16.5703125" style="5" bestFit="1" customWidth="1"/>
    <col min="14098" max="14098" width="30.28515625" style="5" customWidth="1"/>
    <col min="14099" max="14099" width="24.28515625" style="5" customWidth="1"/>
    <col min="14100" max="14337" width="9.140625" style="5"/>
    <col min="14338" max="14338" width="24.28515625" style="5" customWidth="1"/>
    <col min="14339" max="14339" width="27.85546875" style="5" customWidth="1"/>
    <col min="14340" max="14340" width="14.7109375" style="5" customWidth="1"/>
    <col min="14341" max="14341" width="18.85546875" style="5" customWidth="1"/>
    <col min="14342" max="14342" width="20" style="5" customWidth="1"/>
    <col min="14343" max="14343" width="32.42578125" style="5" customWidth="1"/>
    <col min="14344" max="14344" width="15.5703125" style="5" customWidth="1"/>
    <col min="14345" max="14345" width="12" style="5" customWidth="1"/>
    <col min="14346" max="14346" width="16.28515625" style="5" customWidth="1"/>
    <col min="14347" max="14347" width="20.140625" style="5" customWidth="1"/>
    <col min="14348" max="14348" width="24.28515625" style="5" customWidth="1"/>
    <col min="14349" max="14349" width="18.85546875" style="5" customWidth="1"/>
    <col min="14350" max="14350" width="21" style="5" customWidth="1"/>
    <col min="14351" max="14351" width="24.28515625" style="5" customWidth="1"/>
    <col min="14352" max="14352" width="15.7109375" style="5" bestFit="1" customWidth="1"/>
    <col min="14353" max="14353" width="16.5703125" style="5" bestFit="1" customWidth="1"/>
    <col min="14354" max="14354" width="30.28515625" style="5" customWidth="1"/>
    <col min="14355" max="14355" width="24.28515625" style="5" customWidth="1"/>
    <col min="14356" max="14593" width="9.140625" style="5"/>
    <col min="14594" max="14594" width="24.28515625" style="5" customWidth="1"/>
    <col min="14595" max="14595" width="27.85546875" style="5" customWidth="1"/>
    <col min="14596" max="14596" width="14.7109375" style="5" customWidth="1"/>
    <col min="14597" max="14597" width="18.85546875" style="5" customWidth="1"/>
    <col min="14598" max="14598" width="20" style="5" customWidth="1"/>
    <col min="14599" max="14599" width="32.42578125" style="5" customWidth="1"/>
    <col min="14600" max="14600" width="15.5703125" style="5" customWidth="1"/>
    <col min="14601" max="14601" width="12" style="5" customWidth="1"/>
    <col min="14602" max="14602" width="16.28515625" style="5" customWidth="1"/>
    <col min="14603" max="14603" width="20.140625" style="5" customWidth="1"/>
    <col min="14604" max="14604" width="24.28515625" style="5" customWidth="1"/>
    <col min="14605" max="14605" width="18.85546875" style="5" customWidth="1"/>
    <col min="14606" max="14606" width="21" style="5" customWidth="1"/>
    <col min="14607" max="14607" width="24.28515625" style="5" customWidth="1"/>
    <col min="14608" max="14608" width="15.7109375" style="5" bestFit="1" customWidth="1"/>
    <col min="14609" max="14609" width="16.5703125" style="5" bestFit="1" customWidth="1"/>
    <col min="14610" max="14610" width="30.28515625" style="5" customWidth="1"/>
    <col min="14611" max="14611" width="24.28515625" style="5" customWidth="1"/>
    <col min="14612" max="14849" width="9.140625" style="5"/>
    <col min="14850" max="14850" width="24.28515625" style="5" customWidth="1"/>
    <col min="14851" max="14851" width="27.85546875" style="5" customWidth="1"/>
    <col min="14852" max="14852" width="14.7109375" style="5" customWidth="1"/>
    <col min="14853" max="14853" width="18.85546875" style="5" customWidth="1"/>
    <col min="14854" max="14854" width="20" style="5" customWidth="1"/>
    <col min="14855" max="14855" width="32.42578125" style="5" customWidth="1"/>
    <col min="14856" max="14856" width="15.5703125" style="5" customWidth="1"/>
    <col min="14857" max="14857" width="12" style="5" customWidth="1"/>
    <col min="14858" max="14858" width="16.28515625" style="5" customWidth="1"/>
    <col min="14859" max="14859" width="20.140625" style="5" customWidth="1"/>
    <col min="14860" max="14860" width="24.28515625" style="5" customWidth="1"/>
    <col min="14861" max="14861" width="18.85546875" style="5" customWidth="1"/>
    <col min="14862" max="14862" width="21" style="5" customWidth="1"/>
    <col min="14863" max="14863" width="24.28515625" style="5" customWidth="1"/>
    <col min="14864" max="14864" width="15.7109375" style="5" bestFit="1" customWidth="1"/>
    <col min="14865" max="14865" width="16.5703125" style="5" bestFit="1" customWidth="1"/>
    <col min="14866" max="14866" width="30.28515625" style="5" customWidth="1"/>
    <col min="14867" max="14867" width="24.28515625" style="5" customWidth="1"/>
    <col min="14868" max="15105" width="9.140625" style="5"/>
    <col min="15106" max="15106" width="24.28515625" style="5" customWidth="1"/>
    <col min="15107" max="15107" width="27.85546875" style="5" customWidth="1"/>
    <col min="15108" max="15108" width="14.7109375" style="5" customWidth="1"/>
    <col min="15109" max="15109" width="18.85546875" style="5" customWidth="1"/>
    <col min="15110" max="15110" width="20" style="5" customWidth="1"/>
    <col min="15111" max="15111" width="32.42578125" style="5" customWidth="1"/>
    <col min="15112" max="15112" width="15.5703125" style="5" customWidth="1"/>
    <col min="15113" max="15113" width="12" style="5" customWidth="1"/>
    <col min="15114" max="15114" width="16.28515625" style="5" customWidth="1"/>
    <col min="15115" max="15115" width="20.140625" style="5" customWidth="1"/>
    <col min="15116" max="15116" width="24.28515625" style="5" customWidth="1"/>
    <col min="15117" max="15117" width="18.85546875" style="5" customWidth="1"/>
    <col min="15118" max="15118" width="21" style="5" customWidth="1"/>
    <col min="15119" max="15119" width="24.28515625" style="5" customWidth="1"/>
    <col min="15120" max="15120" width="15.7109375" style="5" bestFit="1" customWidth="1"/>
    <col min="15121" max="15121" width="16.5703125" style="5" bestFit="1" customWidth="1"/>
    <col min="15122" max="15122" width="30.28515625" style="5" customWidth="1"/>
    <col min="15123" max="15123" width="24.28515625" style="5" customWidth="1"/>
    <col min="15124" max="15361" width="9.140625" style="5"/>
    <col min="15362" max="15362" width="24.28515625" style="5" customWidth="1"/>
    <col min="15363" max="15363" width="27.85546875" style="5" customWidth="1"/>
    <col min="15364" max="15364" width="14.7109375" style="5" customWidth="1"/>
    <col min="15365" max="15365" width="18.85546875" style="5" customWidth="1"/>
    <col min="15366" max="15366" width="20" style="5" customWidth="1"/>
    <col min="15367" max="15367" width="32.42578125" style="5" customWidth="1"/>
    <col min="15368" max="15368" width="15.5703125" style="5" customWidth="1"/>
    <col min="15369" max="15369" width="12" style="5" customWidth="1"/>
    <col min="15370" max="15370" width="16.28515625" style="5" customWidth="1"/>
    <col min="15371" max="15371" width="20.140625" style="5" customWidth="1"/>
    <col min="15372" max="15372" width="24.28515625" style="5" customWidth="1"/>
    <col min="15373" max="15373" width="18.85546875" style="5" customWidth="1"/>
    <col min="15374" max="15374" width="21" style="5" customWidth="1"/>
    <col min="15375" max="15375" width="24.28515625" style="5" customWidth="1"/>
    <col min="15376" max="15376" width="15.7109375" style="5" bestFit="1" customWidth="1"/>
    <col min="15377" max="15377" width="16.5703125" style="5" bestFit="1" customWidth="1"/>
    <col min="15378" max="15378" width="30.28515625" style="5" customWidth="1"/>
    <col min="15379" max="15379" width="24.28515625" style="5" customWidth="1"/>
    <col min="15380" max="15617" width="9.140625" style="5"/>
    <col min="15618" max="15618" width="24.28515625" style="5" customWidth="1"/>
    <col min="15619" max="15619" width="27.85546875" style="5" customWidth="1"/>
    <col min="15620" max="15620" width="14.7109375" style="5" customWidth="1"/>
    <col min="15621" max="15621" width="18.85546875" style="5" customWidth="1"/>
    <col min="15622" max="15622" width="20" style="5" customWidth="1"/>
    <col min="15623" max="15623" width="32.42578125" style="5" customWidth="1"/>
    <col min="15624" max="15624" width="15.5703125" style="5" customWidth="1"/>
    <col min="15625" max="15625" width="12" style="5" customWidth="1"/>
    <col min="15626" max="15626" width="16.28515625" style="5" customWidth="1"/>
    <col min="15627" max="15627" width="20.140625" style="5" customWidth="1"/>
    <col min="15628" max="15628" width="24.28515625" style="5" customWidth="1"/>
    <col min="15629" max="15629" width="18.85546875" style="5" customWidth="1"/>
    <col min="15630" max="15630" width="21" style="5" customWidth="1"/>
    <col min="15631" max="15631" width="24.28515625" style="5" customWidth="1"/>
    <col min="15632" max="15632" width="15.7109375" style="5" bestFit="1" customWidth="1"/>
    <col min="15633" max="15633" width="16.5703125" style="5" bestFit="1" customWidth="1"/>
    <col min="15634" max="15634" width="30.28515625" style="5" customWidth="1"/>
    <col min="15635" max="15635" width="24.28515625" style="5" customWidth="1"/>
    <col min="15636" max="15873" width="9.140625" style="5"/>
    <col min="15874" max="15874" width="24.28515625" style="5" customWidth="1"/>
    <col min="15875" max="15875" width="27.85546875" style="5" customWidth="1"/>
    <col min="15876" max="15876" width="14.7109375" style="5" customWidth="1"/>
    <col min="15877" max="15877" width="18.85546875" style="5" customWidth="1"/>
    <col min="15878" max="15878" width="20" style="5" customWidth="1"/>
    <col min="15879" max="15879" width="32.42578125" style="5" customWidth="1"/>
    <col min="15880" max="15880" width="15.5703125" style="5" customWidth="1"/>
    <col min="15881" max="15881" width="12" style="5" customWidth="1"/>
    <col min="15882" max="15882" width="16.28515625" style="5" customWidth="1"/>
    <col min="15883" max="15883" width="20.140625" style="5" customWidth="1"/>
    <col min="15884" max="15884" width="24.28515625" style="5" customWidth="1"/>
    <col min="15885" max="15885" width="18.85546875" style="5" customWidth="1"/>
    <col min="15886" max="15886" width="21" style="5" customWidth="1"/>
    <col min="15887" max="15887" width="24.28515625" style="5" customWidth="1"/>
    <col min="15888" max="15888" width="15.7109375" style="5" bestFit="1" customWidth="1"/>
    <col min="15889" max="15889" width="16.5703125" style="5" bestFit="1" customWidth="1"/>
    <col min="15890" max="15890" width="30.28515625" style="5" customWidth="1"/>
    <col min="15891" max="15891" width="24.28515625" style="5" customWidth="1"/>
    <col min="15892" max="16129" width="9.140625" style="5"/>
    <col min="16130" max="16130" width="24.28515625" style="5" customWidth="1"/>
    <col min="16131" max="16131" width="27.85546875" style="5" customWidth="1"/>
    <col min="16132" max="16132" width="14.7109375" style="5" customWidth="1"/>
    <col min="16133" max="16133" width="18.85546875" style="5" customWidth="1"/>
    <col min="16134" max="16134" width="20" style="5" customWidth="1"/>
    <col min="16135" max="16135" width="32.42578125" style="5" customWidth="1"/>
    <col min="16136" max="16136" width="15.5703125" style="5" customWidth="1"/>
    <col min="16137" max="16137" width="12" style="5" customWidth="1"/>
    <col min="16138" max="16138" width="16.28515625" style="5" customWidth="1"/>
    <col min="16139" max="16139" width="20.140625" style="5" customWidth="1"/>
    <col min="16140" max="16140" width="24.28515625" style="5" customWidth="1"/>
    <col min="16141" max="16141" width="18.85546875" style="5" customWidth="1"/>
    <col min="16142" max="16142" width="21" style="5" customWidth="1"/>
    <col min="16143" max="16143" width="24.28515625" style="5" customWidth="1"/>
    <col min="16144" max="16144" width="15.7109375" style="5" bestFit="1" customWidth="1"/>
    <col min="16145" max="16145" width="16.5703125" style="5" bestFit="1" customWidth="1"/>
    <col min="16146" max="16146" width="30.28515625" style="5" customWidth="1"/>
    <col min="16147" max="16147" width="24.28515625" style="5" customWidth="1"/>
    <col min="16148" max="16384" width="9.140625" style="5"/>
  </cols>
  <sheetData>
    <row r="1" spans="1:31" customFormat="1" ht="45">
      <c r="A1" s="214" t="s">
        <v>49</v>
      </c>
      <c r="B1" s="215" t="s">
        <v>402</v>
      </c>
      <c r="C1" s="214" t="s">
        <v>50</v>
      </c>
      <c r="D1" s="214" t="s">
        <v>51</v>
      </c>
      <c r="E1" s="214" t="s">
        <v>52</v>
      </c>
      <c r="F1" s="214" t="s">
        <v>53</v>
      </c>
      <c r="G1" s="214" t="s">
        <v>54</v>
      </c>
      <c r="H1" s="214" t="s">
        <v>55</v>
      </c>
      <c r="I1" s="214" t="s">
        <v>56</v>
      </c>
      <c r="J1" s="194" t="s">
        <v>57</v>
      </c>
      <c r="K1" s="194" t="s">
        <v>58</v>
      </c>
      <c r="L1" s="216" t="s">
        <v>59</v>
      </c>
      <c r="M1" s="214" t="s">
        <v>60</v>
      </c>
      <c r="N1" s="214" t="s">
        <v>61</v>
      </c>
      <c r="O1" s="214" t="s">
        <v>62</v>
      </c>
      <c r="P1" s="214" t="s">
        <v>63</v>
      </c>
      <c r="Q1" s="214" t="s">
        <v>200</v>
      </c>
      <c r="R1" s="214" t="s">
        <v>201</v>
      </c>
      <c r="S1" s="217" t="s">
        <v>202</v>
      </c>
      <c r="T1" s="214" t="s">
        <v>203</v>
      </c>
    </row>
    <row r="2" spans="1:31" customFormat="1" ht="159" hidden="1" customHeight="1">
      <c r="A2" s="218"/>
      <c r="B2" s="219"/>
      <c r="C2" s="218"/>
      <c r="D2" s="218"/>
      <c r="E2" s="218" t="s">
        <v>0</v>
      </c>
      <c r="F2" s="218" t="s">
        <v>1</v>
      </c>
      <c r="G2" s="218" t="s">
        <v>2</v>
      </c>
      <c r="H2" s="220" t="s">
        <v>3</v>
      </c>
      <c r="I2" s="220" t="s">
        <v>4</v>
      </c>
      <c r="J2" s="221" t="s">
        <v>5</v>
      </c>
      <c r="K2" s="218" t="s">
        <v>6</v>
      </c>
      <c r="L2" s="218"/>
      <c r="M2" s="218"/>
      <c r="N2" s="218" t="s">
        <v>7</v>
      </c>
      <c r="O2" s="218"/>
      <c r="P2" s="218"/>
      <c r="Q2" s="217"/>
      <c r="R2" s="222" t="s">
        <v>8</v>
      </c>
      <c r="S2" s="218"/>
      <c r="T2" s="242"/>
    </row>
    <row r="3" spans="1:31" customFormat="1" ht="38.25">
      <c r="A3" s="202" t="s">
        <v>273</v>
      </c>
      <c r="B3" s="223" t="s">
        <v>436</v>
      </c>
      <c r="C3" s="203" t="s">
        <v>434</v>
      </c>
      <c r="D3" s="203" t="s">
        <v>439</v>
      </c>
      <c r="E3" s="203" t="s">
        <v>274</v>
      </c>
      <c r="F3" s="204"/>
      <c r="G3" s="196" t="s">
        <v>275</v>
      </c>
      <c r="H3" s="203" t="s">
        <v>437</v>
      </c>
      <c r="I3" s="203"/>
      <c r="J3" s="206" t="s">
        <v>277</v>
      </c>
      <c r="K3" s="206" t="s">
        <v>277</v>
      </c>
      <c r="L3" s="197">
        <f>17000+26583+28084</f>
        <v>71667</v>
      </c>
      <c r="M3" s="203" t="s">
        <v>278</v>
      </c>
      <c r="N3" s="203"/>
      <c r="O3" s="203"/>
      <c r="P3" s="203" t="s">
        <v>279</v>
      </c>
      <c r="Q3" s="203" t="s">
        <v>280</v>
      </c>
      <c r="R3" s="203" t="s">
        <v>281</v>
      </c>
      <c r="S3" s="198" t="s">
        <v>282</v>
      </c>
      <c r="T3" s="203"/>
    </row>
    <row r="4" spans="1:31" customFormat="1" ht="38.25">
      <c r="A4" s="202" t="s">
        <v>273</v>
      </c>
      <c r="B4" s="223" t="s">
        <v>436</v>
      </c>
      <c r="C4" s="203" t="s">
        <v>434</v>
      </c>
      <c r="D4" s="203" t="s">
        <v>284</v>
      </c>
      <c r="E4" s="196" t="s">
        <v>274</v>
      </c>
      <c r="F4" s="205"/>
      <c r="G4" s="196" t="s">
        <v>275</v>
      </c>
      <c r="H4" s="203" t="s">
        <v>276</v>
      </c>
      <c r="I4" s="203"/>
      <c r="J4" s="206" t="s">
        <v>285</v>
      </c>
      <c r="K4" s="206" t="s">
        <v>286</v>
      </c>
      <c r="L4" s="197">
        <v>75943</v>
      </c>
      <c r="M4" s="203" t="s">
        <v>278</v>
      </c>
      <c r="N4" s="203"/>
      <c r="O4" s="203"/>
      <c r="P4" s="203" t="s">
        <v>279</v>
      </c>
      <c r="Q4" s="203" t="s">
        <v>280</v>
      </c>
      <c r="R4" s="203" t="s">
        <v>281</v>
      </c>
      <c r="S4" s="198" t="s">
        <v>282</v>
      </c>
      <c r="T4" s="203"/>
    </row>
    <row r="5" spans="1:31" customFormat="1" ht="38.25">
      <c r="A5" s="202" t="s">
        <v>273</v>
      </c>
      <c r="B5" s="223" t="s">
        <v>436</v>
      </c>
      <c r="C5" s="203" t="s">
        <v>434</v>
      </c>
      <c r="D5" s="203" t="s">
        <v>287</v>
      </c>
      <c r="E5" s="203" t="s">
        <v>274</v>
      </c>
      <c r="F5" s="203"/>
      <c r="G5" s="203" t="s">
        <v>275</v>
      </c>
      <c r="H5" s="203" t="s">
        <v>288</v>
      </c>
      <c r="I5" s="203"/>
      <c r="J5" s="206" t="s">
        <v>289</v>
      </c>
      <c r="K5" s="206" t="s">
        <v>289</v>
      </c>
      <c r="L5" s="197">
        <v>14041</v>
      </c>
      <c r="M5" s="203" t="s">
        <v>278</v>
      </c>
      <c r="N5" s="203"/>
      <c r="O5" s="203"/>
      <c r="P5" s="203" t="s">
        <v>279</v>
      </c>
      <c r="Q5" s="203" t="s">
        <v>280</v>
      </c>
      <c r="R5" s="203" t="s">
        <v>281</v>
      </c>
      <c r="S5" s="198" t="s">
        <v>282</v>
      </c>
      <c r="T5" s="203"/>
    </row>
    <row r="6" spans="1:31" customFormat="1" ht="38.25">
      <c r="A6" s="202" t="s">
        <v>273</v>
      </c>
      <c r="B6" s="223" t="s">
        <v>436</v>
      </c>
      <c r="C6" s="203" t="s">
        <v>434</v>
      </c>
      <c r="D6" s="203" t="s">
        <v>438</v>
      </c>
      <c r="E6" s="203" t="s">
        <v>274</v>
      </c>
      <c r="F6" s="203"/>
      <c r="G6" s="203" t="s">
        <v>290</v>
      </c>
      <c r="H6" s="203" t="s">
        <v>283</v>
      </c>
      <c r="I6" s="203"/>
      <c r="J6" s="206" t="s">
        <v>291</v>
      </c>
      <c r="K6" s="206" t="s">
        <v>291</v>
      </c>
      <c r="L6" s="197">
        <f>38940+28970</f>
        <v>67910</v>
      </c>
      <c r="M6" s="203" t="s">
        <v>278</v>
      </c>
      <c r="N6" s="203"/>
      <c r="O6" s="203"/>
      <c r="P6" s="203" t="s">
        <v>263</v>
      </c>
      <c r="Q6" s="203" t="s">
        <v>280</v>
      </c>
      <c r="R6" s="203" t="s">
        <v>281</v>
      </c>
      <c r="S6" s="203" t="s">
        <v>282</v>
      </c>
      <c r="T6" s="203"/>
    </row>
    <row r="7" spans="1:31" customFormat="1" ht="153.75">
      <c r="A7" s="213" t="s">
        <v>403</v>
      </c>
      <c r="B7" s="223" t="s">
        <v>436</v>
      </c>
      <c r="C7" s="4" t="s">
        <v>9</v>
      </c>
      <c r="D7" s="1" t="s">
        <v>10</v>
      </c>
      <c r="E7" s="1" t="s">
        <v>11</v>
      </c>
      <c r="F7" s="1" t="s">
        <v>11</v>
      </c>
      <c r="G7" s="1" t="s">
        <v>12</v>
      </c>
      <c r="H7" s="1" t="s">
        <v>13</v>
      </c>
      <c r="I7" s="6" t="s">
        <v>14</v>
      </c>
      <c r="J7" s="2" t="s">
        <v>15</v>
      </c>
      <c r="K7" s="2" t="s">
        <v>15</v>
      </c>
      <c r="L7" s="3" t="s">
        <v>16</v>
      </c>
      <c r="M7" s="4" t="s">
        <v>17</v>
      </c>
      <c r="N7" s="4"/>
      <c r="O7" s="4"/>
      <c r="P7" s="4" t="s">
        <v>18</v>
      </c>
      <c r="Q7" s="4" t="s">
        <v>19</v>
      </c>
      <c r="R7" s="4" t="s">
        <v>20</v>
      </c>
      <c r="S7" s="5"/>
      <c r="T7" s="5"/>
    </row>
    <row r="8" spans="1:31" customFormat="1" ht="102.75">
      <c r="A8" s="213" t="s">
        <v>403</v>
      </c>
      <c r="B8" s="223" t="s">
        <v>436</v>
      </c>
      <c r="C8" s="4" t="s">
        <v>9</v>
      </c>
      <c r="D8" s="1" t="s">
        <v>21</v>
      </c>
      <c r="E8" s="1" t="s">
        <v>11</v>
      </c>
      <c r="F8" s="1" t="s">
        <v>11</v>
      </c>
      <c r="G8" s="1" t="s">
        <v>12</v>
      </c>
      <c r="H8" s="1" t="s">
        <v>22</v>
      </c>
      <c r="I8" s="6" t="s">
        <v>14</v>
      </c>
      <c r="J8" s="2" t="s">
        <v>15</v>
      </c>
      <c r="K8" s="2" t="s">
        <v>15</v>
      </c>
      <c r="L8" s="3" t="s">
        <v>16</v>
      </c>
      <c r="M8" s="4" t="s">
        <v>17</v>
      </c>
      <c r="N8" s="4"/>
      <c r="O8" s="4"/>
      <c r="P8" s="4" t="s">
        <v>18</v>
      </c>
      <c r="Q8" s="4" t="s">
        <v>19</v>
      </c>
      <c r="R8" s="4" t="s">
        <v>20</v>
      </c>
      <c r="S8" s="5"/>
      <c r="T8" s="5"/>
    </row>
    <row r="9" spans="1:31" customFormat="1" ht="128.25">
      <c r="A9" s="213" t="s">
        <v>403</v>
      </c>
      <c r="B9" s="223" t="s">
        <v>436</v>
      </c>
      <c r="C9" s="4" t="s">
        <v>9</v>
      </c>
      <c r="D9" s="1" t="s">
        <v>23</v>
      </c>
      <c r="E9" s="1" t="s">
        <v>11</v>
      </c>
      <c r="F9" s="1" t="s">
        <v>11</v>
      </c>
      <c r="G9" s="1" t="s">
        <v>12</v>
      </c>
      <c r="H9" s="1" t="s">
        <v>24</v>
      </c>
      <c r="I9" s="6" t="s">
        <v>14</v>
      </c>
      <c r="J9" s="2" t="s">
        <v>15</v>
      </c>
      <c r="K9" s="2" t="s">
        <v>15</v>
      </c>
      <c r="L9" s="3" t="s">
        <v>16</v>
      </c>
      <c r="M9" s="4" t="s">
        <v>17</v>
      </c>
      <c r="N9" s="4"/>
      <c r="O9" s="4"/>
      <c r="P9" s="4" t="s">
        <v>18</v>
      </c>
      <c r="Q9" s="4" t="s">
        <v>19</v>
      </c>
      <c r="R9" s="4" t="s">
        <v>20</v>
      </c>
      <c r="S9" s="5"/>
      <c r="T9" s="5"/>
    </row>
    <row r="10" spans="1:31" customFormat="1" ht="64.5">
      <c r="A10" s="213" t="s">
        <v>403</v>
      </c>
      <c r="B10" s="223" t="s">
        <v>436</v>
      </c>
      <c r="C10" s="4" t="s">
        <v>9</v>
      </c>
      <c r="D10" s="1" t="s">
        <v>25</v>
      </c>
      <c r="E10" s="1" t="s">
        <v>11</v>
      </c>
      <c r="F10" s="1" t="s">
        <v>11</v>
      </c>
      <c r="G10" s="1" t="s">
        <v>12</v>
      </c>
      <c r="H10" s="1" t="s">
        <v>26</v>
      </c>
      <c r="I10" s="6" t="s">
        <v>14</v>
      </c>
      <c r="J10" s="2" t="s">
        <v>15</v>
      </c>
      <c r="K10" s="2" t="s">
        <v>15</v>
      </c>
      <c r="L10" s="3" t="s">
        <v>16</v>
      </c>
      <c r="M10" s="4" t="s">
        <v>17</v>
      </c>
      <c r="N10" s="4"/>
      <c r="O10" s="4"/>
      <c r="P10" s="4" t="s">
        <v>18</v>
      </c>
      <c r="Q10" s="4" t="s">
        <v>19</v>
      </c>
      <c r="R10" s="4" t="s">
        <v>20</v>
      </c>
      <c r="S10" s="5"/>
      <c r="T10" s="5"/>
    </row>
    <row r="11" spans="1:31" customFormat="1" ht="39">
      <c r="A11" s="213" t="s">
        <v>403</v>
      </c>
      <c r="B11" s="223" t="s">
        <v>436</v>
      </c>
      <c r="C11" s="4" t="s">
        <v>9</v>
      </c>
      <c r="D11" s="1" t="s">
        <v>27</v>
      </c>
      <c r="E11" s="1" t="s">
        <v>11</v>
      </c>
      <c r="F11" s="1" t="s">
        <v>11</v>
      </c>
      <c r="G11" s="1" t="s">
        <v>12</v>
      </c>
      <c r="H11" s="1" t="s">
        <v>28</v>
      </c>
      <c r="I11" s="6" t="s">
        <v>14</v>
      </c>
      <c r="J11" s="2" t="s">
        <v>15</v>
      </c>
      <c r="K11" s="2" t="s">
        <v>15</v>
      </c>
      <c r="L11" s="3" t="s">
        <v>16</v>
      </c>
      <c r="M11" s="4" t="s">
        <v>17</v>
      </c>
      <c r="N11" s="4"/>
      <c r="O11" s="4"/>
      <c r="P11" s="4" t="s">
        <v>18</v>
      </c>
      <c r="Q11" s="4" t="s">
        <v>19</v>
      </c>
      <c r="R11" s="4" t="s">
        <v>20</v>
      </c>
      <c r="S11" s="5"/>
      <c r="T11" s="5"/>
    </row>
    <row r="12" spans="1:31" customFormat="1" ht="141">
      <c r="A12" s="213" t="s">
        <v>403</v>
      </c>
      <c r="B12" s="223" t="s">
        <v>436</v>
      </c>
      <c r="C12" s="4" t="s">
        <v>9</v>
      </c>
      <c r="D12" s="1" t="s">
        <v>29</v>
      </c>
      <c r="E12" s="1" t="s">
        <v>11</v>
      </c>
      <c r="F12" s="1" t="s">
        <v>11</v>
      </c>
      <c r="G12" s="1" t="s">
        <v>12</v>
      </c>
      <c r="H12" s="1" t="s">
        <v>30</v>
      </c>
      <c r="I12" s="6" t="s">
        <v>14</v>
      </c>
      <c r="J12" s="2" t="s">
        <v>15</v>
      </c>
      <c r="K12" s="2" t="s">
        <v>15</v>
      </c>
      <c r="L12" s="3" t="s">
        <v>16</v>
      </c>
      <c r="M12" s="4" t="s">
        <v>17</v>
      </c>
      <c r="N12" s="4"/>
      <c r="O12" s="4"/>
      <c r="P12" s="4" t="s">
        <v>18</v>
      </c>
      <c r="Q12" s="4" t="s">
        <v>19</v>
      </c>
      <c r="R12" s="4" t="s">
        <v>20</v>
      </c>
      <c r="S12" s="5"/>
      <c r="T12" s="5"/>
    </row>
    <row r="13" spans="1:31" customFormat="1" ht="115.5">
      <c r="A13" s="213" t="s">
        <v>403</v>
      </c>
      <c r="B13" s="223" t="s">
        <v>436</v>
      </c>
      <c r="C13" s="4" t="s">
        <v>9</v>
      </c>
      <c r="D13" s="1" t="s">
        <v>31</v>
      </c>
      <c r="E13" s="1" t="s">
        <v>11</v>
      </c>
      <c r="F13" s="1" t="s">
        <v>11</v>
      </c>
      <c r="G13" s="1" t="s">
        <v>12</v>
      </c>
      <c r="H13" s="1" t="s">
        <v>32</v>
      </c>
      <c r="I13" s="6" t="s">
        <v>14</v>
      </c>
      <c r="J13" s="2" t="s">
        <v>15</v>
      </c>
      <c r="K13" s="2" t="s">
        <v>15</v>
      </c>
      <c r="L13" s="3" t="s">
        <v>16</v>
      </c>
      <c r="M13" s="4" t="s">
        <v>17</v>
      </c>
      <c r="N13" s="4"/>
      <c r="O13" s="4"/>
      <c r="P13" s="4" t="s">
        <v>18</v>
      </c>
      <c r="Q13" s="4" t="s">
        <v>19</v>
      </c>
      <c r="R13" s="4" t="s">
        <v>20</v>
      </c>
      <c r="S13" s="5"/>
      <c r="T13" s="5"/>
    </row>
    <row r="14" spans="1:31" customFormat="1" ht="90">
      <c r="A14" s="213" t="s">
        <v>403</v>
      </c>
      <c r="B14" s="223" t="s">
        <v>436</v>
      </c>
      <c r="C14" s="4" t="s">
        <v>9</v>
      </c>
      <c r="D14" s="1" t="s">
        <v>33</v>
      </c>
      <c r="E14" s="1" t="s">
        <v>11</v>
      </c>
      <c r="F14" s="1" t="s">
        <v>11</v>
      </c>
      <c r="G14" s="1" t="s">
        <v>12</v>
      </c>
      <c r="H14" s="1" t="s">
        <v>34</v>
      </c>
      <c r="I14" s="6" t="s">
        <v>14</v>
      </c>
      <c r="J14" s="2" t="s">
        <v>15</v>
      </c>
      <c r="K14" s="2" t="s">
        <v>15</v>
      </c>
      <c r="L14" s="3" t="s">
        <v>16</v>
      </c>
      <c r="M14" s="4" t="s">
        <v>17</v>
      </c>
      <c r="N14" s="4"/>
      <c r="O14" s="4"/>
      <c r="P14" s="4" t="s">
        <v>18</v>
      </c>
      <c r="Q14" s="4" t="s">
        <v>19</v>
      </c>
      <c r="R14" s="4" t="s">
        <v>20</v>
      </c>
      <c r="S14" s="5"/>
      <c r="T14" s="5"/>
    </row>
    <row r="15" spans="1:31" customFormat="1" ht="128.25" customHeight="1">
      <c r="A15" s="213" t="s">
        <v>403</v>
      </c>
      <c r="B15" s="223" t="s">
        <v>436</v>
      </c>
      <c r="C15" s="4" t="s">
        <v>9</v>
      </c>
      <c r="D15" s="1" t="s">
        <v>35</v>
      </c>
      <c r="E15" s="1" t="s">
        <v>36</v>
      </c>
      <c r="F15" s="1" t="s">
        <v>37</v>
      </c>
      <c r="G15" s="1" t="s">
        <v>38</v>
      </c>
      <c r="H15" s="1" t="s">
        <v>39</v>
      </c>
      <c r="I15" s="1" t="s">
        <v>40</v>
      </c>
      <c r="J15" s="2" t="s">
        <v>41</v>
      </c>
      <c r="K15" s="2" t="s">
        <v>42</v>
      </c>
      <c r="L15" s="211">
        <v>1901067</v>
      </c>
      <c r="M15" s="4" t="s">
        <v>43</v>
      </c>
      <c r="N15" s="4" t="s">
        <v>44</v>
      </c>
      <c r="O15" s="4" t="s">
        <v>44</v>
      </c>
      <c r="P15" s="4" t="s">
        <v>45</v>
      </c>
      <c r="Q15" s="4" t="s">
        <v>46</v>
      </c>
      <c r="R15" s="4" t="s">
        <v>47</v>
      </c>
      <c r="S15" s="5"/>
      <c r="T15" s="212" t="s">
        <v>48</v>
      </c>
    </row>
    <row r="16" spans="1:31" s="19" customFormat="1" ht="68.25" customHeight="1">
      <c r="A16" s="35" t="s">
        <v>64</v>
      </c>
      <c r="B16" s="223" t="s">
        <v>436</v>
      </c>
      <c r="C16" s="8" t="s">
        <v>65</v>
      </c>
      <c r="D16" s="8" t="s">
        <v>71</v>
      </c>
      <c r="E16" s="20" t="s">
        <v>72</v>
      </c>
      <c r="F16" s="8" t="s">
        <v>73</v>
      </c>
      <c r="G16" s="8" t="s">
        <v>74</v>
      </c>
      <c r="H16" s="8" t="s">
        <v>404</v>
      </c>
      <c r="I16" s="9" t="s">
        <v>75</v>
      </c>
      <c r="J16" s="10" t="s">
        <v>75</v>
      </c>
      <c r="K16" s="10" t="s">
        <v>75</v>
      </c>
      <c r="L16" s="22">
        <v>450000</v>
      </c>
      <c r="M16" s="8" t="s">
        <v>69</v>
      </c>
      <c r="N16" s="23">
        <f>AA16*365</f>
        <v>5.7843032886486494</v>
      </c>
      <c r="O16" s="24" t="s">
        <v>76</v>
      </c>
      <c r="P16" s="11" t="s">
        <v>77</v>
      </c>
      <c r="Q16" s="12" t="s">
        <v>78</v>
      </c>
      <c r="R16" s="13" t="s">
        <v>79</v>
      </c>
      <c r="S16" s="25" t="s">
        <v>80</v>
      </c>
      <c r="T16" s="17"/>
      <c r="U16" s="13">
        <v>1200</v>
      </c>
      <c r="V16" s="17">
        <v>4</v>
      </c>
      <c r="W16" s="17">
        <v>100</v>
      </c>
      <c r="X16" s="14" t="s">
        <v>68</v>
      </c>
      <c r="Y16" s="26">
        <f>Z16*(0.17/0.02)</f>
        <v>2.756756756756757</v>
      </c>
      <c r="Z16" s="14">
        <f>(U16*V16*(W16^0.5))/148000</f>
        <v>0.32432432432432434</v>
      </c>
      <c r="AA16" s="16">
        <f t="shared" ref="AA16:AA21" si="0">(Y16-Z16)*24*3.785*32.6*0.0000022</f>
        <v>1.5847406270270273E-2</v>
      </c>
      <c r="AB16" s="27" t="s">
        <v>81</v>
      </c>
      <c r="AC16" s="18"/>
      <c r="AD16" s="18"/>
      <c r="AE16" s="18"/>
    </row>
    <row r="17" spans="1:31" s="19" customFormat="1" ht="68.25" customHeight="1">
      <c r="A17" s="35" t="s">
        <v>64</v>
      </c>
      <c r="B17" s="223" t="s">
        <v>436</v>
      </c>
      <c r="C17" s="8" t="s">
        <v>65</v>
      </c>
      <c r="D17" s="8" t="s">
        <v>82</v>
      </c>
      <c r="E17" s="20" t="s">
        <v>72</v>
      </c>
      <c r="F17" s="8" t="s">
        <v>73</v>
      </c>
      <c r="G17" s="8" t="s">
        <v>74</v>
      </c>
      <c r="H17" s="8" t="s">
        <v>405</v>
      </c>
      <c r="I17" s="9" t="s">
        <v>75</v>
      </c>
      <c r="J17" s="10" t="s">
        <v>75</v>
      </c>
      <c r="K17" s="10" t="s">
        <v>75</v>
      </c>
      <c r="L17" s="22">
        <v>5510000</v>
      </c>
      <c r="M17" s="8" t="s">
        <v>69</v>
      </c>
      <c r="N17" s="23">
        <f>AA17*365</f>
        <v>225.5878282572973</v>
      </c>
      <c r="O17" s="24" t="s">
        <v>76</v>
      </c>
      <c r="P17" s="11" t="s">
        <v>83</v>
      </c>
      <c r="Q17" s="12" t="s">
        <v>78</v>
      </c>
      <c r="R17" s="13" t="s">
        <v>79</v>
      </c>
      <c r="S17" s="25" t="s">
        <v>80</v>
      </c>
      <c r="T17" s="17"/>
      <c r="U17" s="13">
        <v>7800</v>
      </c>
      <c r="V17" s="17">
        <v>24</v>
      </c>
      <c r="W17" s="17">
        <v>100</v>
      </c>
      <c r="X17" s="14" t="s">
        <v>68</v>
      </c>
      <c r="Y17" s="26">
        <f>Z17*(0.17/0.02)</f>
        <v>107.51351351351352</v>
      </c>
      <c r="Z17" s="14">
        <f>(U17*V17*(W17^0.5))/148000</f>
        <v>12.648648648648649</v>
      </c>
      <c r="AA17" s="16">
        <f t="shared" si="0"/>
        <v>0.61804884454054054</v>
      </c>
      <c r="AB17" s="27" t="s">
        <v>81</v>
      </c>
      <c r="AC17" s="18"/>
      <c r="AD17" s="18"/>
      <c r="AE17" s="18"/>
    </row>
    <row r="18" spans="1:31" s="19" customFormat="1" ht="68.25" customHeight="1">
      <c r="A18" s="35" t="s">
        <v>64</v>
      </c>
      <c r="B18" s="223" t="s">
        <v>436</v>
      </c>
      <c r="C18" s="8" t="s">
        <v>65</v>
      </c>
      <c r="D18" s="8" t="s">
        <v>84</v>
      </c>
      <c r="E18" s="20" t="s">
        <v>72</v>
      </c>
      <c r="F18" s="8" t="s">
        <v>73</v>
      </c>
      <c r="G18" s="8" t="s">
        <v>74</v>
      </c>
      <c r="H18" s="8" t="s">
        <v>406</v>
      </c>
      <c r="I18" s="9" t="s">
        <v>75</v>
      </c>
      <c r="J18" s="10" t="s">
        <v>75</v>
      </c>
      <c r="K18" s="10" t="s">
        <v>75</v>
      </c>
      <c r="L18" s="22">
        <v>1565000</v>
      </c>
      <c r="M18" s="8" t="s">
        <v>69</v>
      </c>
      <c r="N18" s="23">
        <f>AA18*365</f>
        <v>65.073411997297285</v>
      </c>
      <c r="O18" s="24" t="s">
        <v>76</v>
      </c>
      <c r="P18" s="11" t="s">
        <v>77</v>
      </c>
      <c r="Q18" s="12" t="s">
        <v>78</v>
      </c>
      <c r="R18" s="13" t="s">
        <v>79</v>
      </c>
      <c r="S18" s="25" t="s">
        <v>80</v>
      </c>
      <c r="T18" s="17"/>
      <c r="U18" s="13">
        <v>4500</v>
      </c>
      <c r="V18" s="17">
        <v>12</v>
      </c>
      <c r="W18" s="17">
        <v>100</v>
      </c>
      <c r="X18" s="14" t="s">
        <v>68</v>
      </c>
      <c r="Y18" s="26">
        <f>Z18*(0.17/0.02)</f>
        <v>31.013513513513512</v>
      </c>
      <c r="Z18" s="14">
        <f>(U18*V18*(W18^0.5))/148000</f>
        <v>3.6486486486486487</v>
      </c>
      <c r="AA18" s="16">
        <f t="shared" si="0"/>
        <v>0.17828332054054052</v>
      </c>
      <c r="AB18" s="27" t="s">
        <v>81</v>
      </c>
      <c r="AC18" s="18"/>
      <c r="AD18" s="18"/>
      <c r="AE18" s="18"/>
    </row>
    <row r="19" spans="1:31" s="19" customFormat="1" ht="68.25" customHeight="1">
      <c r="A19" s="35" t="s">
        <v>64</v>
      </c>
      <c r="B19" s="223" t="s">
        <v>436</v>
      </c>
      <c r="C19" s="8" t="s">
        <v>65</v>
      </c>
      <c r="D19" s="8" t="s">
        <v>85</v>
      </c>
      <c r="E19" s="20" t="s">
        <v>72</v>
      </c>
      <c r="F19" s="8" t="s">
        <v>73</v>
      </c>
      <c r="G19" s="8" t="s">
        <v>74</v>
      </c>
      <c r="H19" s="8" t="s">
        <v>407</v>
      </c>
      <c r="I19" s="9" t="s">
        <v>75</v>
      </c>
      <c r="J19" s="10" t="s">
        <v>75</v>
      </c>
      <c r="K19" s="10" t="s">
        <v>75</v>
      </c>
      <c r="L19" s="22">
        <v>2000000</v>
      </c>
      <c r="M19" s="8" t="s">
        <v>69</v>
      </c>
      <c r="N19" s="23">
        <f t="shared" ref="N19:N43" si="1">AA19*365</f>
        <v>212.09112058378383</v>
      </c>
      <c r="O19" s="24" t="s">
        <v>76</v>
      </c>
      <c r="P19" s="11" t="s">
        <v>86</v>
      </c>
      <c r="Q19" s="12" t="s">
        <v>87</v>
      </c>
      <c r="R19" s="13" t="s">
        <v>88</v>
      </c>
      <c r="S19" s="25" t="s">
        <v>89</v>
      </c>
      <c r="T19" s="17"/>
      <c r="U19" s="13">
        <v>11000</v>
      </c>
      <c r="V19" s="17">
        <v>16</v>
      </c>
      <c r="W19" s="17">
        <v>100</v>
      </c>
      <c r="X19" s="14" t="s">
        <v>68</v>
      </c>
      <c r="Y19" s="26">
        <f>Z19*(0.17/0.02)</f>
        <v>101.08108108108108</v>
      </c>
      <c r="Z19" s="14">
        <f>(U19*V19*(W19^0.5))/148000</f>
        <v>11.891891891891891</v>
      </c>
      <c r="AA19" s="16">
        <f t="shared" si="0"/>
        <v>0.58107156324324338</v>
      </c>
      <c r="AB19" s="27" t="s">
        <v>81</v>
      </c>
      <c r="AC19" s="18"/>
      <c r="AD19" s="18"/>
      <c r="AE19" s="18"/>
    </row>
    <row r="20" spans="1:31" s="19" customFormat="1" ht="68.25" customHeight="1">
      <c r="A20" s="35" t="s">
        <v>64</v>
      </c>
      <c r="B20" s="223" t="s">
        <v>436</v>
      </c>
      <c r="C20" s="8" t="s">
        <v>65</v>
      </c>
      <c r="D20" s="8" t="s">
        <v>90</v>
      </c>
      <c r="E20" s="8" t="s">
        <v>66</v>
      </c>
      <c r="F20" s="8" t="s">
        <v>67</v>
      </c>
      <c r="G20" s="28" t="e">
        <f>#REF!</f>
        <v>#REF!</v>
      </c>
      <c r="H20" s="8" t="s">
        <v>408</v>
      </c>
      <c r="I20" s="9" t="s">
        <v>75</v>
      </c>
      <c r="J20" s="10" t="s">
        <v>75</v>
      </c>
      <c r="K20" s="10" t="s">
        <v>75</v>
      </c>
      <c r="L20" s="22">
        <v>6500000</v>
      </c>
      <c r="M20" s="8" t="s">
        <v>69</v>
      </c>
      <c r="N20" s="29">
        <f>AA20*365</f>
        <v>0.33688210820000003</v>
      </c>
      <c r="O20" s="30" t="s">
        <v>76</v>
      </c>
      <c r="P20" s="11" t="s">
        <v>91</v>
      </c>
      <c r="Q20" s="12" t="s">
        <v>92</v>
      </c>
      <c r="R20" s="13" t="s">
        <v>93</v>
      </c>
      <c r="S20" s="25" t="s">
        <v>94</v>
      </c>
      <c r="T20" s="17"/>
      <c r="U20" s="9" t="s">
        <v>68</v>
      </c>
      <c r="V20" s="9" t="s">
        <v>68</v>
      </c>
      <c r="W20" s="9" t="s">
        <v>68</v>
      </c>
      <c r="X20" s="31">
        <v>31673.910416666698</v>
      </c>
      <c r="Y20" s="32">
        <f>1241/365/24</f>
        <v>0.14166666666666666</v>
      </c>
      <c r="Z20" s="33">
        <v>0</v>
      </c>
      <c r="AA20" s="34">
        <f t="shared" si="0"/>
        <v>9.2296468000000007E-4</v>
      </c>
      <c r="AB20" s="17" t="s">
        <v>95</v>
      </c>
      <c r="AC20" s="18"/>
      <c r="AD20" s="18"/>
      <c r="AE20" s="18"/>
    </row>
    <row r="21" spans="1:31" s="19" customFormat="1" ht="68.25" customHeight="1">
      <c r="A21" s="35" t="s">
        <v>433</v>
      </c>
      <c r="B21" s="223" t="s">
        <v>436</v>
      </c>
      <c r="C21" s="35" t="s">
        <v>435</v>
      </c>
      <c r="D21" s="35" t="s">
        <v>96</v>
      </c>
      <c r="E21" s="35" t="s">
        <v>66</v>
      </c>
      <c r="F21" s="35" t="s">
        <v>97</v>
      </c>
      <c r="G21" s="8" t="e">
        <f>#REF!</f>
        <v>#REF!</v>
      </c>
      <c r="H21" s="35" t="s">
        <v>409</v>
      </c>
      <c r="I21" s="7" t="s">
        <v>98</v>
      </c>
      <c r="J21" s="36" t="s">
        <v>99</v>
      </c>
      <c r="K21" s="36" t="s">
        <v>100</v>
      </c>
      <c r="L21" s="22">
        <v>1700000</v>
      </c>
      <c r="M21" s="35" t="s">
        <v>101</v>
      </c>
      <c r="N21" s="23">
        <f>AA21*365</f>
        <v>0</v>
      </c>
      <c r="O21" s="35" t="s">
        <v>102</v>
      </c>
      <c r="P21" s="37" t="s">
        <v>103</v>
      </c>
      <c r="Q21" s="38" t="s">
        <v>104</v>
      </c>
      <c r="R21" s="7" t="s">
        <v>105</v>
      </c>
      <c r="S21" s="25" t="s">
        <v>106</v>
      </c>
      <c r="T21" s="27"/>
      <c r="U21" s="13">
        <v>10000</v>
      </c>
      <c r="V21" s="17">
        <v>8</v>
      </c>
      <c r="W21" s="17" t="s">
        <v>102</v>
      </c>
      <c r="X21" s="31" t="s">
        <v>68</v>
      </c>
      <c r="Y21" s="39">
        <v>0</v>
      </c>
      <c r="Z21" s="14">
        <v>0</v>
      </c>
      <c r="AA21" s="16">
        <f t="shared" si="0"/>
        <v>0</v>
      </c>
      <c r="AB21" s="27" t="s">
        <v>107</v>
      </c>
      <c r="AC21" s="7"/>
      <c r="AD21" s="7"/>
      <c r="AE21" s="7"/>
    </row>
    <row r="22" spans="1:31" s="19" customFormat="1" ht="100.5" customHeight="1">
      <c r="A22" s="35" t="s">
        <v>433</v>
      </c>
      <c r="B22" s="223" t="s">
        <v>436</v>
      </c>
      <c r="C22" s="35" t="s">
        <v>435</v>
      </c>
      <c r="D22" s="24" t="s">
        <v>108</v>
      </c>
      <c r="E22" s="20" t="s">
        <v>72</v>
      </c>
      <c r="F22" s="40" t="s">
        <v>109</v>
      </c>
      <c r="G22" s="30" t="e">
        <f>#REF!</f>
        <v>#REF!</v>
      </c>
      <c r="H22" s="24" t="s">
        <v>410</v>
      </c>
      <c r="I22" s="41" t="s">
        <v>68</v>
      </c>
      <c r="J22" s="24" t="s">
        <v>110</v>
      </c>
      <c r="K22" s="24" t="s">
        <v>111</v>
      </c>
      <c r="L22" s="22">
        <v>80000</v>
      </c>
      <c r="M22" s="24" t="s">
        <v>69</v>
      </c>
      <c r="N22" s="42">
        <f t="shared" si="1"/>
        <v>0.47720502131351356</v>
      </c>
      <c r="O22" s="24" t="s">
        <v>76</v>
      </c>
      <c r="P22" s="43" t="s">
        <v>112</v>
      </c>
      <c r="Q22" s="44" t="s">
        <v>78</v>
      </c>
      <c r="R22" s="45" t="s">
        <v>79</v>
      </c>
      <c r="S22" s="46" t="s">
        <v>80</v>
      </c>
      <c r="T22" s="117"/>
      <c r="U22" s="47">
        <v>66</v>
      </c>
      <c r="V22" s="48">
        <v>6</v>
      </c>
      <c r="W22" s="48">
        <v>100</v>
      </c>
      <c r="X22" s="49"/>
      <c r="Y22" s="50">
        <f>Z22*(0.17/0.02)</f>
        <v>0.22743243243243244</v>
      </c>
      <c r="Z22" s="51">
        <f t="shared" ref="Z22:Z28" si="2">(U22*V22*(W22^0.5))/148000</f>
        <v>2.6756756756756758E-2</v>
      </c>
      <c r="AA22" s="52">
        <f t="shared" ref="AA22:AA43" si="3">(Y22-Z22)*24*3.785*32.6*0.0000022</f>
        <v>1.3074110172972974E-3</v>
      </c>
      <c r="AB22" s="53" t="s">
        <v>81</v>
      </c>
      <c r="AC22" s="54"/>
      <c r="AD22" s="54"/>
      <c r="AE22" s="54"/>
    </row>
    <row r="23" spans="1:31" s="19" customFormat="1" ht="68.25" customHeight="1">
      <c r="A23" s="35" t="s">
        <v>433</v>
      </c>
      <c r="B23" s="223" t="s">
        <v>436</v>
      </c>
      <c r="C23" s="35" t="s">
        <v>435</v>
      </c>
      <c r="D23" s="55" t="s">
        <v>113</v>
      </c>
      <c r="E23" s="56" t="s">
        <v>72</v>
      </c>
      <c r="F23" s="57" t="s">
        <v>109</v>
      </c>
      <c r="G23" s="58" t="e">
        <f>#REF!</f>
        <v>#REF!</v>
      </c>
      <c r="H23" s="55" t="s">
        <v>411</v>
      </c>
      <c r="I23" s="59" t="s">
        <v>114</v>
      </c>
      <c r="J23" s="60" t="s">
        <v>115</v>
      </c>
      <c r="K23" s="60" t="s">
        <v>116</v>
      </c>
      <c r="L23" s="61">
        <v>2400000</v>
      </c>
      <c r="M23" s="60" t="s">
        <v>69</v>
      </c>
      <c r="N23" s="62">
        <f t="shared" si="1"/>
        <v>329.7052874529731</v>
      </c>
      <c r="O23" s="60" t="s">
        <v>76</v>
      </c>
      <c r="P23" s="63" t="s">
        <v>117</v>
      </c>
      <c r="Q23" s="64" t="s">
        <v>118</v>
      </c>
      <c r="R23" s="65" t="s">
        <v>119</v>
      </c>
      <c r="S23" s="66" t="s">
        <v>120</v>
      </c>
      <c r="T23" s="72"/>
      <c r="U23" s="67">
        <v>7600</v>
      </c>
      <c r="V23" s="68">
        <v>36</v>
      </c>
      <c r="W23" s="68">
        <v>100</v>
      </c>
      <c r="X23" s="69" t="s">
        <v>68</v>
      </c>
      <c r="Y23" s="70">
        <f t="shared" ref="Y23:Y28" si="4">Z23*(0.17/0.02)</f>
        <v>157.13513513513516</v>
      </c>
      <c r="Z23" s="69">
        <f t="shared" si="2"/>
        <v>18.486486486486488</v>
      </c>
      <c r="AA23" s="71">
        <f t="shared" si="3"/>
        <v>0.90330215740540576</v>
      </c>
      <c r="AB23" s="72" t="s">
        <v>81</v>
      </c>
      <c r="AC23" s="65"/>
      <c r="AD23" s="65"/>
      <c r="AE23" s="65"/>
    </row>
    <row r="24" spans="1:31" s="19" customFormat="1" ht="68.25" customHeight="1">
      <c r="A24" s="35" t="s">
        <v>433</v>
      </c>
      <c r="B24" s="223" t="s">
        <v>436</v>
      </c>
      <c r="C24" s="35" t="s">
        <v>435</v>
      </c>
      <c r="D24" s="73" t="s">
        <v>113</v>
      </c>
      <c r="E24" s="74" t="s">
        <v>72</v>
      </c>
      <c r="F24" s="75" t="s">
        <v>109</v>
      </c>
      <c r="G24" s="76" t="e">
        <f>#REF!</f>
        <v>#REF!</v>
      </c>
      <c r="H24" s="73" t="s">
        <v>411</v>
      </c>
      <c r="I24" s="77" t="s">
        <v>114</v>
      </c>
      <c r="J24" s="78" t="s">
        <v>115</v>
      </c>
      <c r="K24" s="78" t="s">
        <v>116</v>
      </c>
      <c r="L24" s="79">
        <v>2400000</v>
      </c>
      <c r="M24" s="78" t="s">
        <v>69</v>
      </c>
      <c r="N24" s="80">
        <f t="shared" si="1"/>
        <v>27.475440621081088</v>
      </c>
      <c r="O24" s="78" t="s">
        <v>76</v>
      </c>
      <c r="P24" s="81" t="s">
        <v>117</v>
      </c>
      <c r="Q24" s="64" t="s">
        <v>118</v>
      </c>
      <c r="R24" s="65" t="s">
        <v>119</v>
      </c>
      <c r="S24" s="66" t="s">
        <v>120</v>
      </c>
      <c r="T24" s="72"/>
      <c r="U24" s="82">
        <v>760</v>
      </c>
      <c r="V24" s="83">
        <v>30</v>
      </c>
      <c r="W24" s="83">
        <v>100</v>
      </c>
      <c r="X24" s="84" t="s">
        <v>68</v>
      </c>
      <c r="Y24" s="85">
        <f t="shared" si="4"/>
        <v>13.094594594594595</v>
      </c>
      <c r="Z24" s="84">
        <f t="shared" si="2"/>
        <v>1.5405405405405406</v>
      </c>
      <c r="AA24" s="86">
        <f t="shared" si="3"/>
        <v>7.5275179783783799E-2</v>
      </c>
      <c r="AB24" s="87" t="s">
        <v>81</v>
      </c>
      <c r="AC24" s="88"/>
      <c r="AD24" s="88"/>
      <c r="AE24" s="88"/>
    </row>
    <row r="25" spans="1:31" s="19" customFormat="1" ht="68.25" customHeight="1">
      <c r="A25" s="35" t="s">
        <v>433</v>
      </c>
      <c r="B25" s="223" t="s">
        <v>436</v>
      </c>
      <c r="C25" s="35" t="s">
        <v>435</v>
      </c>
      <c r="D25" s="89" t="s">
        <v>113</v>
      </c>
      <c r="E25" s="90" t="s">
        <v>72</v>
      </c>
      <c r="F25" s="91" t="s">
        <v>109</v>
      </c>
      <c r="G25" s="30" t="e">
        <f>#REF!</f>
        <v>#REF!</v>
      </c>
      <c r="H25" s="89" t="s">
        <v>411</v>
      </c>
      <c r="I25" s="92" t="s">
        <v>114</v>
      </c>
      <c r="J25" s="93" t="s">
        <v>115</v>
      </c>
      <c r="K25" s="93" t="s">
        <v>116</v>
      </c>
      <c r="L25" s="94">
        <v>2400000</v>
      </c>
      <c r="M25" s="93" t="s">
        <v>69</v>
      </c>
      <c r="N25" s="42">
        <f t="shared" si="1"/>
        <v>17.35290986594595</v>
      </c>
      <c r="O25" s="93" t="s">
        <v>76</v>
      </c>
      <c r="P25" s="95" t="s">
        <v>117</v>
      </c>
      <c r="Q25" s="64" t="s">
        <v>118</v>
      </c>
      <c r="R25" s="65" t="s">
        <v>119</v>
      </c>
      <c r="S25" s="66" t="s">
        <v>120</v>
      </c>
      <c r="T25" s="72"/>
      <c r="U25" s="96">
        <v>1200</v>
      </c>
      <c r="V25" s="97">
        <v>12</v>
      </c>
      <c r="W25" s="97">
        <v>100</v>
      </c>
      <c r="X25" s="51" t="s">
        <v>68</v>
      </c>
      <c r="Y25" s="50">
        <f t="shared" si="4"/>
        <v>8.2702702702702702</v>
      </c>
      <c r="Z25" s="51">
        <f t="shared" si="2"/>
        <v>0.97297297297297303</v>
      </c>
      <c r="AA25" s="98">
        <f t="shared" si="3"/>
        <v>4.7542218810810818E-2</v>
      </c>
      <c r="AB25" s="53" t="s">
        <v>81</v>
      </c>
      <c r="AC25" s="54"/>
      <c r="AD25" s="54"/>
      <c r="AE25" s="54"/>
    </row>
    <row r="26" spans="1:31" s="19" customFormat="1" ht="68.25" customHeight="1">
      <c r="A26" s="35" t="s">
        <v>433</v>
      </c>
      <c r="B26" s="223" t="s">
        <v>436</v>
      </c>
      <c r="C26" s="35" t="s">
        <v>435</v>
      </c>
      <c r="D26" s="35" t="s">
        <v>121</v>
      </c>
      <c r="E26" s="99" t="s">
        <v>122</v>
      </c>
      <c r="F26" s="100" t="s">
        <v>73</v>
      </c>
      <c r="G26" s="21" t="e">
        <f>#REF!</f>
        <v>#REF!</v>
      </c>
      <c r="H26" s="35" t="s">
        <v>412</v>
      </c>
      <c r="I26" s="101" t="s">
        <v>114</v>
      </c>
      <c r="J26" s="36" t="s">
        <v>123</v>
      </c>
      <c r="K26" s="36" t="s">
        <v>124</v>
      </c>
      <c r="L26" s="102">
        <v>665000</v>
      </c>
      <c r="M26" s="35" t="s">
        <v>69</v>
      </c>
      <c r="N26" s="23">
        <f t="shared" si="1"/>
        <v>65.073411997297285</v>
      </c>
      <c r="O26" s="35" t="s">
        <v>76</v>
      </c>
      <c r="P26" s="37" t="s">
        <v>77</v>
      </c>
      <c r="Q26" s="38" t="s">
        <v>118</v>
      </c>
      <c r="R26" s="7" t="s">
        <v>119</v>
      </c>
      <c r="S26" s="25" t="s">
        <v>120</v>
      </c>
      <c r="T26" s="27"/>
      <c r="U26" s="13">
        <v>4500</v>
      </c>
      <c r="V26" s="17">
        <v>12</v>
      </c>
      <c r="W26" s="17">
        <v>100</v>
      </c>
      <c r="X26" s="14" t="s">
        <v>68</v>
      </c>
      <c r="Y26" s="26">
        <f t="shared" si="4"/>
        <v>31.013513513513512</v>
      </c>
      <c r="Z26" s="14">
        <f t="shared" si="2"/>
        <v>3.6486486486486487</v>
      </c>
      <c r="AA26" s="16">
        <f t="shared" si="3"/>
        <v>0.17828332054054052</v>
      </c>
      <c r="AB26" s="27" t="s">
        <v>81</v>
      </c>
      <c r="AC26" s="7"/>
      <c r="AD26" s="7"/>
      <c r="AE26" s="7"/>
    </row>
    <row r="27" spans="1:31" s="19" customFormat="1" ht="68.25" customHeight="1">
      <c r="A27" s="35" t="s">
        <v>433</v>
      </c>
      <c r="B27" s="223" t="s">
        <v>436</v>
      </c>
      <c r="C27" s="35" t="s">
        <v>435</v>
      </c>
      <c r="D27" s="55" t="s">
        <v>125</v>
      </c>
      <c r="E27" s="56" t="s">
        <v>126</v>
      </c>
      <c r="F27" s="103" t="s">
        <v>127</v>
      </c>
      <c r="G27" s="58" t="e">
        <f>#REF!</f>
        <v>#REF!</v>
      </c>
      <c r="H27" s="104" t="s">
        <v>413</v>
      </c>
      <c r="I27" s="59" t="s">
        <v>114</v>
      </c>
      <c r="J27" s="60" t="s">
        <v>128</v>
      </c>
      <c r="K27" s="60" t="s">
        <v>129</v>
      </c>
      <c r="L27" s="61">
        <v>969000</v>
      </c>
      <c r="M27" s="60" t="s">
        <v>69</v>
      </c>
      <c r="N27" s="62">
        <f t="shared" si="1"/>
        <v>3.4223794457837848</v>
      </c>
      <c r="O27" s="60" t="s">
        <v>76</v>
      </c>
      <c r="P27" s="105" t="s">
        <v>130</v>
      </c>
      <c r="Q27" s="64" t="s">
        <v>118</v>
      </c>
      <c r="R27" s="65" t="s">
        <v>119</v>
      </c>
      <c r="S27" s="66" t="s">
        <v>120</v>
      </c>
      <c r="T27" s="72"/>
      <c r="U27" s="67">
        <v>710</v>
      </c>
      <c r="V27" s="68">
        <v>4</v>
      </c>
      <c r="W27" s="68">
        <v>100</v>
      </c>
      <c r="X27" s="69" t="s">
        <v>68</v>
      </c>
      <c r="Y27" s="70">
        <f t="shared" si="4"/>
        <v>1.6310810810810812</v>
      </c>
      <c r="Z27" s="69">
        <f t="shared" si="2"/>
        <v>0.1918918918918919</v>
      </c>
      <c r="AA27" s="71">
        <f t="shared" si="3"/>
        <v>9.3763820432432466E-3</v>
      </c>
      <c r="AB27" s="72" t="s">
        <v>81</v>
      </c>
      <c r="AC27" s="65"/>
      <c r="AD27" s="65"/>
      <c r="AE27" s="65"/>
    </row>
    <row r="28" spans="1:31" s="19" customFormat="1" ht="68.25" customHeight="1">
      <c r="A28" s="35" t="s">
        <v>433</v>
      </c>
      <c r="B28" s="223" t="s">
        <v>436</v>
      </c>
      <c r="C28" s="35" t="s">
        <v>435</v>
      </c>
      <c r="D28" s="89" t="s">
        <v>125</v>
      </c>
      <c r="E28" s="90" t="s">
        <v>126</v>
      </c>
      <c r="F28" s="106" t="s">
        <v>127</v>
      </c>
      <c r="G28" s="107" t="e">
        <f>#REF!</f>
        <v>#REF!</v>
      </c>
      <c r="H28" s="108" t="s">
        <v>413</v>
      </c>
      <c r="I28" s="92" t="s">
        <v>114</v>
      </c>
      <c r="J28" s="93" t="s">
        <v>128</v>
      </c>
      <c r="K28" s="93" t="s">
        <v>129</v>
      </c>
      <c r="L28" s="94">
        <v>969000</v>
      </c>
      <c r="M28" s="93" t="s">
        <v>69</v>
      </c>
      <c r="N28" s="109">
        <f t="shared" si="1"/>
        <v>24.679694031567571</v>
      </c>
      <c r="O28" s="93" t="s">
        <v>76</v>
      </c>
      <c r="P28" s="110" t="s">
        <v>130</v>
      </c>
      <c r="Q28" s="64" t="s">
        <v>118</v>
      </c>
      <c r="R28" s="65" t="s">
        <v>119</v>
      </c>
      <c r="S28" s="66" t="s">
        <v>120</v>
      </c>
      <c r="T28" s="72"/>
      <c r="U28" s="82">
        <v>1280</v>
      </c>
      <c r="V28" s="83">
        <v>16</v>
      </c>
      <c r="W28" s="83">
        <v>100</v>
      </c>
      <c r="X28" s="84" t="s">
        <v>68</v>
      </c>
      <c r="Y28" s="111">
        <f t="shared" si="4"/>
        <v>11.762162162162163</v>
      </c>
      <c r="Z28" s="84">
        <f t="shared" si="2"/>
        <v>1.3837837837837839</v>
      </c>
      <c r="AA28" s="86">
        <f t="shared" si="3"/>
        <v>6.7615600086486496E-2</v>
      </c>
      <c r="AB28" s="87" t="s">
        <v>81</v>
      </c>
      <c r="AC28" s="88"/>
      <c r="AD28" s="88"/>
      <c r="AE28" s="88"/>
    </row>
    <row r="29" spans="1:31" s="19" customFormat="1" ht="68.25" customHeight="1">
      <c r="A29" s="35" t="s">
        <v>433</v>
      </c>
      <c r="B29" s="223" t="s">
        <v>436</v>
      </c>
      <c r="C29" s="35" t="s">
        <v>435</v>
      </c>
      <c r="D29" s="24" t="s">
        <v>131</v>
      </c>
      <c r="E29" s="24" t="s">
        <v>66</v>
      </c>
      <c r="F29" s="24" t="s">
        <v>67</v>
      </c>
      <c r="G29" s="28" t="e">
        <f>#REF!</f>
        <v>#REF!</v>
      </c>
      <c r="H29" s="24" t="s">
        <v>414</v>
      </c>
      <c r="I29" s="112" t="s">
        <v>67</v>
      </c>
      <c r="J29" s="24" t="s">
        <v>132</v>
      </c>
      <c r="K29" s="24" t="s">
        <v>133</v>
      </c>
      <c r="L29" s="113" t="s">
        <v>134</v>
      </c>
      <c r="M29" s="24" t="s">
        <v>69</v>
      </c>
      <c r="N29" s="114">
        <f t="shared" si="1"/>
        <v>0.33688210820000003</v>
      </c>
      <c r="O29" s="24" t="s">
        <v>76</v>
      </c>
      <c r="P29" s="43" t="s">
        <v>135</v>
      </c>
      <c r="Q29" s="44" t="s">
        <v>136</v>
      </c>
      <c r="R29" s="45" t="s">
        <v>137</v>
      </c>
      <c r="S29" s="46" t="s">
        <v>138</v>
      </c>
      <c r="T29" s="117"/>
      <c r="U29" s="115" t="s">
        <v>68</v>
      </c>
      <c r="V29" s="116"/>
      <c r="W29" s="116"/>
      <c r="X29" s="33">
        <v>1696.3</v>
      </c>
      <c r="Y29" s="32">
        <f t="shared" ref="Y29:Y43" si="5">1241/365/24</f>
        <v>0.14166666666666666</v>
      </c>
      <c r="Z29" s="33">
        <v>0</v>
      </c>
      <c r="AA29" s="34">
        <f t="shared" si="3"/>
        <v>9.2296468000000007E-4</v>
      </c>
      <c r="AB29" s="117" t="s">
        <v>139</v>
      </c>
      <c r="AC29" s="45"/>
      <c r="AD29" s="45"/>
      <c r="AE29" s="45"/>
    </row>
    <row r="30" spans="1:31" s="19" customFormat="1" ht="68.25" customHeight="1">
      <c r="A30" s="35" t="s">
        <v>433</v>
      </c>
      <c r="B30" s="223" t="s">
        <v>436</v>
      </c>
      <c r="C30" s="35" t="s">
        <v>435</v>
      </c>
      <c r="D30" s="35" t="s">
        <v>140</v>
      </c>
      <c r="E30" s="35" t="s">
        <v>66</v>
      </c>
      <c r="F30" s="35" t="s">
        <v>67</v>
      </c>
      <c r="G30" s="21" t="e">
        <f>#REF!</f>
        <v>#REF!</v>
      </c>
      <c r="H30" s="35" t="s">
        <v>415</v>
      </c>
      <c r="I30" s="7" t="s">
        <v>67</v>
      </c>
      <c r="J30" s="36" t="s">
        <v>141</v>
      </c>
      <c r="K30" s="36" t="s">
        <v>142</v>
      </c>
      <c r="L30" s="118">
        <v>814000</v>
      </c>
      <c r="M30" s="35" t="s">
        <v>69</v>
      </c>
      <c r="N30" s="119">
        <f t="shared" si="1"/>
        <v>0.33688210820000003</v>
      </c>
      <c r="O30" s="35" t="s">
        <v>76</v>
      </c>
      <c r="P30" s="37" t="s">
        <v>130</v>
      </c>
      <c r="Q30" s="38" t="s">
        <v>92</v>
      </c>
      <c r="R30" s="7" t="s">
        <v>93</v>
      </c>
      <c r="S30" s="25" t="s">
        <v>143</v>
      </c>
      <c r="T30" s="27"/>
      <c r="U30" s="9" t="s">
        <v>68</v>
      </c>
      <c r="V30" s="9" t="s">
        <v>68</v>
      </c>
      <c r="W30" s="9" t="s">
        <v>68</v>
      </c>
      <c r="X30" s="31">
        <v>31673.910416666698</v>
      </c>
      <c r="Y30" s="32">
        <f t="shared" si="5"/>
        <v>0.14166666666666666</v>
      </c>
      <c r="Z30" s="33">
        <v>0</v>
      </c>
      <c r="AA30" s="34">
        <f t="shared" si="3"/>
        <v>9.2296468000000007E-4</v>
      </c>
      <c r="AB30" s="17" t="s">
        <v>95</v>
      </c>
      <c r="AC30" s="7">
        <f>X30*0.005*24*365</f>
        <v>1387317.2762500015</v>
      </c>
      <c r="AD30" s="23">
        <f>Y30:Y30</f>
        <v>0.14166666666666666</v>
      </c>
      <c r="AE30" s="7"/>
    </row>
    <row r="31" spans="1:31" s="19" customFormat="1" ht="68.25" customHeight="1">
      <c r="A31" s="35" t="s">
        <v>433</v>
      </c>
      <c r="B31" s="223" t="s">
        <v>436</v>
      </c>
      <c r="C31" s="35" t="s">
        <v>435</v>
      </c>
      <c r="D31" s="35" t="s">
        <v>144</v>
      </c>
      <c r="E31" s="35" t="s">
        <v>66</v>
      </c>
      <c r="F31" s="35" t="s">
        <v>67</v>
      </c>
      <c r="G31" s="21" t="e">
        <f>#REF!</f>
        <v>#REF!</v>
      </c>
      <c r="H31" s="35" t="s">
        <v>416</v>
      </c>
      <c r="I31" s="7" t="s">
        <v>67</v>
      </c>
      <c r="J31" s="120" t="s">
        <v>145</v>
      </c>
      <c r="K31" s="36" t="s">
        <v>146</v>
      </c>
      <c r="L31" s="118">
        <v>2000000</v>
      </c>
      <c r="M31" s="35" t="s">
        <v>69</v>
      </c>
      <c r="N31" s="119">
        <f t="shared" si="1"/>
        <v>0.33688210820000003</v>
      </c>
      <c r="O31" s="35" t="s">
        <v>76</v>
      </c>
      <c r="P31" s="37" t="s">
        <v>130</v>
      </c>
      <c r="Q31" s="38" t="s">
        <v>92</v>
      </c>
      <c r="R31" s="7" t="s">
        <v>93</v>
      </c>
      <c r="S31" s="25" t="s">
        <v>143</v>
      </c>
      <c r="T31" s="27"/>
      <c r="U31" s="13" t="s">
        <v>68</v>
      </c>
      <c r="V31" s="13" t="s">
        <v>68</v>
      </c>
      <c r="W31" s="13" t="s">
        <v>68</v>
      </c>
      <c r="X31" s="14">
        <v>73862.770833333299</v>
      </c>
      <c r="Y31" s="32">
        <f t="shared" si="5"/>
        <v>0.14166666666666666</v>
      </c>
      <c r="Z31" s="33">
        <v>0</v>
      </c>
      <c r="AA31" s="34">
        <f t="shared" si="3"/>
        <v>9.2296468000000007E-4</v>
      </c>
      <c r="AB31" s="17" t="s">
        <v>95</v>
      </c>
      <c r="AC31" s="7"/>
      <c r="AD31" s="7"/>
      <c r="AE31" s="7"/>
    </row>
    <row r="32" spans="1:31" s="19" customFormat="1" ht="68.25" customHeight="1">
      <c r="A32" s="35" t="s">
        <v>433</v>
      </c>
      <c r="B32" s="223" t="s">
        <v>436</v>
      </c>
      <c r="C32" s="35" t="s">
        <v>435</v>
      </c>
      <c r="D32" s="35" t="s">
        <v>147</v>
      </c>
      <c r="E32" s="35" t="s">
        <v>66</v>
      </c>
      <c r="F32" s="35" t="s">
        <v>67</v>
      </c>
      <c r="G32" s="21" t="e">
        <f>#REF!</f>
        <v>#REF!</v>
      </c>
      <c r="H32" s="35" t="s">
        <v>417</v>
      </c>
      <c r="I32" s="7" t="s">
        <v>67</v>
      </c>
      <c r="J32" s="120" t="s">
        <v>145</v>
      </c>
      <c r="K32" s="36" t="s">
        <v>146</v>
      </c>
      <c r="L32" s="118">
        <v>2000000</v>
      </c>
      <c r="M32" s="35" t="s">
        <v>69</v>
      </c>
      <c r="N32" s="119">
        <f t="shared" si="1"/>
        <v>0.33688210820000003</v>
      </c>
      <c r="O32" s="35" t="s">
        <v>76</v>
      </c>
      <c r="P32" s="37" t="s">
        <v>130</v>
      </c>
      <c r="Q32" s="38" t="s">
        <v>92</v>
      </c>
      <c r="R32" s="7" t="s">
        <v>93</v>
      </c>
      <c r="S32" s="25" t="s">
        <v>143</v>
      </c>
      <c r="T32" s="27"/>
      <c r="U32" s="13" t="s">
        <v>68</v>
      </c>
      <c r="V32" s="13" t="s">
        <v>68</v>
      </c>
      <c r="W32" s="13" t="s">
        <v>68</v>
      </c>
      <c r="X32" s="14">
        <v>50734.74</v>
      </c>
      <c r="Y32" s="32">
        <f t="shared" si="5"/>
        <v>0.14166666666666666</v>
      </c>
      <c r="Z32" s="33">
        <v>0</v>
      </c>
      <c r="AA32" s="34">
        <f t="shared" si="3"/>
        <v>9.2296468000000007E-4</v>
      </c>
      <c r="AB32" s="17" t="s">
        <v>95</v>
      </c>
      <c r="AC32" s="7"/>
      <c r="AD32" s="7"/>
      <c r="AE32" s="7"/>
    </row>
    <row r="33" spans="1:118" s="19" customFormat="1" ht="68.25" customHeight="1">
      <c r="A33" s="35" t="s">
        <v>433</v>
      </c>
      <c r="B33" s="223" t="s">
        <v>436</v>
      </c>
      <c r="C33" s="35" t="s">
        <v>435</v>
      </c>
      <c r="D33" s="35" t="s">
        <v>148</v>
      </c>
      <c r="E33" s="35" t="s">
        <v>66</v>
      </c>
      <c r="F33" s="35" t="s">
        <v>67</v>
      </c>
      <c r="G33" s="21" t="e">
        <f>#REF!</f>
        <v>#REF!</v>
      </c>
      <c r="H33" s="35" t="s">
        <v>418</v>
      </c>
      <c r="I33" s="7" t="s">
        <v>67</v>
      </c>
      <c r="J33" s="120" t="s">
        <v>99</v>
      </c>
      <c r="K33" s="36" t="s">
        <v>149</v>
      </c>
      <c r="L33" s="118">
        <v>250000</v>
      </c>
      <c r="M33" s="35" t="s">
        <v>69</v>
      </c>
      <c r="N33" s="119">
        <f t="shared" si="1"/>
        <v>0.33688210820000003</v>
      </c>
      <c r="O33" s="121">
        <f>N33</f>
        <v>0.33688210820000003</v>
      </c>
      <c r="P33" s="37" t="s">
        <v>150</v>
      </c>
      <c r="Q33" s="38" t="s">
        <v>151</v>
      </c>
      <c r="R33" s="7" t="s">
        <v>152</v>
      </c>
      <c r="S33" s="25" t="s">
        <v>153</v>
      </c>
      <c r="T33" s="27"/>
      <c r="U33" s="13" t="s">
        <v>68</v>
      </c>
      <c r="V33" s="13" t="s">
        <v>68</v>
      </c>
      <c r="W33" s="13" t="s">
        <v>68</v>
      </c>
      <c r="X33" s="14" t="s">
        <v>114</v>
      </c>
      <c r="Y33" s="32">
        <f t="shared" si="5"/>
        <v>0.14166666666666666</v>
      </c>
      <c r="Z33" s="33">
        <v>0</v>
      </c>
      <c r="AA33" s="34">
        <f t="shared" si="3"/>
        <v>9.2296468000000007E-4</v>
      </c>
      <c r="AB33" s="17" t="s">
        <v>95</v>
      </c>
      <c r="AC33" s="7"/>
      <c r="AD33" s="7"/>
      <c r="AE33" s="7"/>
    </row>
    <row r="34" spans="1:118" s="19" customFormat="1" ht="68.25" customHeight="1">
      <c r="A34" s="35" t="s">
        <v>433</v>
      </c>
      <c r="B34" s="223" t="s">
        <v>436</v>
      </c>
      <c r="C34" s="35" t="s">
        <v>435</v>
      </c>
      <c r="D34" s="35" t="s">
        <v>154</v>
      </c>
      <c r="E34" s="35" t="s">
        <v>66</v>
      </c>
      <c r="F34" s="35" t="s">
        <v>67</v>
      </c>
      <c r="G34" s="21" t="e">
        <f>#REF!</f>
        <v>#REF!</v>
      </c>
      <c r="H34" s="35" t="s">
        <v>419</v>
      </c>
      <c r="I34" s="7" t="s">
        <v>67</v>
      </c>
      <c r="J34" s="120" t="s">
        <v>99</v>
      </c>
      <c r="K34" s="36" t="s">
        <v>149</v>
      </c>
      <c r="L34" s="118">
        <v>250000</v>
      </c>
      <c r="M34" s="35" t="s">
        <v>69</v>
      </c>
      <c r="N34" s="119">
        <f t="shared" si="1"/>
        <v>0.33688210820000003</v>
      </c>
      <c r="O34" s="121">
        <f>N34</f>
        <v>0.33688210820000003</v>
      </c>
      <c r="P34" s="37" t="s">
        <v>150</v>
      </c>
      <c r="Q34" s="38" t="s">
        <v>151</v>
      </c>
      <c r="R34" s="7" t="s">
        <v>152</v>
      </c>
      <c r="S34" s="25" t="s">
        <v>153</v>
      </c>
      <c r="T34" s="27"/>
      <c r="U34" s="13" t="s">
        <v>68</v>
      </c>
      <c r="V34" s="13" t="s">
        <v>68</v>
      </c>
      <c r="W34" s="13" t="s">
        <v>68</v>
      </c>
      <c r="X34" s="14" t="s">
        <v>114</v>
      </c>
      <c r="Y34" s="32">
        <f t="shared" si="5"/>
        <v>0.14166666666666666</v>
      </c>
      <c r="Z34" s="33">
        <v>0</v>
      </c>
      <c r="AA34" s="34">
        <f t="shared" si="3"/>
        <v>9.2296468000000007E-4</v>
      </c>
      <c r="AB34" s="17" t="s">
        <v>95</v>
      </c>
      <c r="AC34" s="7"/>
      <c r="AD34" s="7"/>
      <c r="AE34" s="7"/>
    </row>
    <row r="35" spans="1:118" s="19" customFormat="1" ht="68.25" customHeight="1">
      <c r="A35" s="35" t="s">
        <v>433</v>
      </c>
      <c r="B35" s="223" t="s">
        <v>436</v>
      </c>
      <c r="C35" s="35" t="s">
        <v>435</v>
      </c>
      <c r="D35" s="30" t="s">
        <v>155</v>
      </c>
      <c r="E35" s="30" t="s">
        <v>66</v>
      </c>
      <c r="F35" s="30" t="s">
        <v>67</v>
      </c>
      <c r="G35" s="21" t="e">
        <f>#REF!</f>
        <v>#REF!</v>
      </c>
      <c r="H35" s="30" t="s">
        <v>420</v>
      </c>
      <c r="I35" s="54" t="s">
        <v>67</v>
      </c>
      <c r="J35" s="120" t="s">
        <v>156</v>
      </c>
      <c r="K35" s="122" t="s">
        <v>157</v>
      </c>
      <c r="L35" s="118">
        <v>229050</v>
      </c>
      <c r="M35" s="30" t="s">
        <v>69</v>
      </c>
      <c r="N35" s="119">
        <f t="shared" si="1"/>
        <v>0.33688210820000003</v>
      </c>
      <c r="O35" s="121">
        <f>N35</f>
        <v>0.33688210820000003</v>
      </c>
      <c r="P35" s="37" t="s">
        <v>150</v>
      </c>
      <c r="Q35" s="123" t="s">
        <v>151</v>
      </c>
      <c r="R35" s="54" t="s">
        <v>152</v>
      </c>
      <c r="S35" s="124" t="s">
        <v>153</v>
      </c>
      <c r="T35" s="53"/>
      <c r="U35" s="47" t="s">
        <v>68</v>
      </c>
      <c r="V35" s="47" t="s">
        <v>68</v>
      </c>
      <c r="W35" s="47" t="s">
        <v>68</v>
      </c>
      <c r="X35" s="49" t="s">
        <v>114</v>
      </c>
      <c r="Y35" s="32">
        <f t="shared" si="5"/>
        <v>0.14166666666666666</v>
      </c>
      <c r="Z35" s="33">
        <v>0</v>
      </c>
      <c r="AA35" s="34">
        <f t="shared" si="3"/>
        <v>9.2296468000000007E-4</v>
      </c>
      <c r="AB35" s="17" t="s">
        <v>95</v>
      </c>
      <c r="AC35" s="7"/>
      <c r="AD35" s="7"/>
      <c r="AE35" s="7"/>
    </row>
    <row r="36" spans="1:118" s="19" customFormat="1" ht="68.25" customHeight="1">
      <c r="A36" s="35" t="s">
        <v>433</v>
      </c>
      <c r="B36" s="223" t="s">
        <v>436</v>
      </c>
      <c r="C36" s="35" t="s">
        <v>435</v>
      </c>
      <c r="D36" s="35" t="s">
        <v>158</v>
      </c>
      <c r="E36" s="35" t="s">
        <v>66</v>
      </c>
      <c r="F36" s="35" t="s">
        <v>67</v>
      </c>
      <c r="G36" s="21" t="e">
        <f>#REF!</f>
        <v>#REF!</v>
      </c>
      <c r="H36" s="35" t="s">
        <v>421</v>
      </c>
      <c r="I36" s="7" t="s">
        <v>67</v>
      </c>
      <c r="J36" s="120" t="s">
        <v>156</v>
      </c>
      <c r="K36" s="122" t="s">
        <v>157</v>
      </c>
      <c r="L36" s="118">
        <v>244320</v>
      </c>
      <c r="M36" s="35" t="s">
        <v>69</v>
      </c>
      <c r="N36" s="119">
        <f t="shared" si="1"/>
        <v>0.33688210820000003</v>
      </c>
      <c r="O36" s="35" t="s">
        <v>76</v>
      </c>
      <c r="P36" s="37" t="s">
        <v>150</v>
      </c>
      <c r="Q36" s="38" t="s">
        <v>151</v>
      </c>
      <c r="R36" s="7" t="s">
        <v>152</v>
      </c>
      <c r="S36" s="25" t="s">
        <v>153</v>
      </c>
      <c r="T36" s="27"/>
      <c r="U36" s="13" t="s">
        <v>68</v>
      </c>
      <c r="V36" s="13" t="s">
        <v>68</v>
      </c>
      <c r="W36" s="13" t="s">
        <v>68</v>
      </c>
      <c r="X36" s="14">
        <v>2201.8683333333333</v>
      </c>
      <c r="Y36" s="32">
        <f t="shared" si="5"/>
        <v>0.14166666666666666</v>
      </c>
      <c r="Z36" s="33">
        <v>0</v>
      </c>
      <c r="AA36" s="34">
        <f t="shared" si="3"/>
        <v>9.2296468000000007E-4</v>
      </c>
      <c r="AB36" s="17" t="s">
        <v>95</v>
      </c>
      <c r="AC36" s="7"/>
      <c r="AD36" s="7"/>
      <c r="AE36" s="7"/>
    </row>
    <row r="37" spans="1:118" s="19" customFormat="1" ht="68.25" customHeight="1">
      <c r="A37" s="35" t="s">
        <v>433</v>
      </c>
      <c r="B37" s="223" t="s">
        <v>436</v>
      </c>
      <c r="C37" s="35" t="s">
        <v>435</v>
      </c>
      <c r="D37" s="35" t="s">
        <v>159</v>
      </c>
      <c r="E37" s="35" t="s">
        <v>66</v>
      </c>
      <c r="F37" s="35" t="s">
        <v>67</v>
      </c>
      <c r="G37" s="21" t="e">
        <f>#REF!</f>
        <v>#REF!</v>
      </c>
      <c r="H37" s="35" t="s">
        <v>422</v>
      </c>
      <c r="I37" s="7" t="s">
        <v>67</v>
      </c>
      <c r="J37" s="120" t="s">
        <v>156</v>
      </c>
      <c r="K37" s="122" t="s">
        <v>157</v>
      </c>
      <c r="L37" s="118">
        <v>290130</v>
      </c>
      <c r="M37" s="35" t="s">
        <v>69</v>
      </c>
      <c r="N37" s="119">
        <f t="shared" si="1"/>
        <v>0.33688210820000003</v>
      </c>
      <c r="O37" s="35" t="s">
        <v>76</v>
      </c>
      <c r="P37" s="37" t="s">
        <v>150</v>
      </c>
      <c r="Q37" s="38" t="s">
        <v>151</v>
      </c>
      <c r="R37" s="7" t="s">
        <v>152</v>
      </c>
      <c r="S37" s="25" t="s">
        <v>153</v>
      </c>
      <c r="T37" s="27"/>
      <c r="U37" s="13" t="s">
        <v>68</v>
      </c>
      <c r="V37" s="13" t="s">
        <v>68</v>
      </c>
      <c r="W37" s="13" t="s">
        <v>68</v>
      </c>
      <c r="X37" s="14">
        <v>3286.9737499999997</v>
      </c>
      <c r="Y37" s="32">
        <f t="shared" si="5"/>
        <v>0.14166666666666666</v>
      </c>
      <c r="Z37" s="33">
        <v>0</v>
      </c>
      <c r="AA37" s="34">
        <f t="shared" si="3"/>
        <v>9.2296468000000007E-4</v>
      </c>
      <c r="AB37" s="17" t="s">
        <v>95</v>
      </c>
      <c r="AC37" s="7"/>
      <c r="AD37" s="7"/>
      <c r="AE37" s="7"/>
    </row>
    <row r="38" spans="1:118" s="19" customFormat="1" ht="68.25" customHeight="1">
      <c r="A38" s="35" t="s">
        <v>433</v>
      </c>
      <c r="B38" s="223" t="s">
        <v>436</v>
      </c>
      <c r="C38" s="35" t="s">
        <v>435</v>
      </c>
      <c r="D38" s="35" t="s">
        <v>160</v>
      </c>
      <c r="E38" s="35" t="s">
        <v>66</v>
      </c>
      <c r="F38" s="35" t="s">
        <v>67</v>
      </c>
      <c r="G38" s="21" t="e">
        <f>#REF!</f>
        <v>#REF!</v>
      </c>
      <c r="H38" s="35" t="s">
        <v>423</v>
      </c>
      <c r="I38" s="7" t="s">
        <v>67</v>
      </c>
      <c r="J38" s="36" t="s">
        <v>141</v>
      </c>
      <c r="K38" s="36" t="s">
        <v>161</v>
      </c>
      <c r="L38" s="118">
        <v>250000</v>
      </c>
      <c r="M38" s="35" t="s">
        <v>69</v>
      </c>
      <c r="N38" s="119">
        <f t="shared" si="1"/>
        <v>0.33688210820000003</v>
      </c>
      <c r="O38" s="121">
        <f>N38</f>
        <v>0.33688210820000003</v>
      </c>
      <c r="P38" s="37" t="s">
        <v>162</v>
      </c>
      <c r="Q38" s="38" t="s">
        <v>151</v>
      </c>
      <c r="R38" s="7" t="s">
        <v>152</v>
      </c>
      <c r="S38" s="25" t="s">
        <v>153</v>
      </c>
      <c r="T38" s="27"/>
      <c r="U38" s="13" t="s">
        <v>68</v>
      </c>
      <c r="V38" s="13" t="s">
        <v>68</v>
      </c>
      <c r="W38" s="13" t="s">
        <v>68</v>
      </c>
      <c r="X38" s="14" t="s">
        <v>114</v>
      </c>
      <c r="Y38" s="32">
        <f t="shared" si="5"/>
        <v>0.14166666666666666</v>
      </c>
      <c r="Z38" s="33">
        <v>0</v>
      </c>
      <c r="AA38" s="34">
        <f t="shared" si="3"/>
        <v>9.2296468000000007E-4</v>
      </c>
      <c r="AB38" s="17" t="s">
        <v>95</v>
      </c>
      <c r="AC38" s="7"/>
      <c r="AD38" s="7"/>
      <c r="AE38" s="7"/>
    </row>
    <row r="39" spans="1:118" s="19" customFormat="1" ht="68.25" customHeight="1">
      <c r="A39" s="35" t="s">
        <v>433</v>
      </c>
      <c r="B39" s="223" t="s">
        <v>436</v>
      </c>
      <c r="C39" s="35" t="s">
        <v>435</v>
      </c>
      <c r="D39" s="35" t="s">
        <v>163</v>
      </c>
      <c r="E39" s="35" t="s">
        <v>66</v>
      </c>
      <c r="F39" s="35" t="s">
        <v>67</v>
      </c>
      <c r="G39" s="21" t="e">
        <f>#REF!</f>
        <v>#REF!</v>
      </c>
      <c r="H39" s="35" t="s">
        <v>424</v>
      </c>
      <c r="I39" s="7" t="s">
        <v>67</v>
      </c>
      <c r="J39" s="36" t="s">
        <v>141</v>
      </c>
      <c r="K39" s="36" t="s">
        <v>161</v>
      </c>
      <c r="L39" s="118">
        <v>250000</v>
      </c>
      <c r="M39" s="35" t="s">
        <v>69</v>
      </c>
      <c r="N39" s="119">
        <f t="shared" si="1"/>
        <v>0.33688210820000003</v>
      </c>
      <c r="O39" s="35" t="s">
        <v>76</v>
      </c>
      <c r="P39" s="37" t="s">
        <v>162</v>
      </c>
      <c r="Q39" s="38" t="s">
        <v>151</v>
      </c>
      <c r="R39" s="7" t="s">
        <v>152</v>
      </c>
      <c r="S39" s="25" t="s">
        <v>153</v>
      </c>
      <c r="T39" s="27"/>
      <c r="U39" s="13" t="s">
        <v>68</v>
      </c>
      <c r="V39" s="13" t="s">
        <v>68</v>
      </c>
      <c r="W39" s="13" t="s">
        <v>68</v>
      </c>
      <c r="X39" s="125">
        <v>310.75625000000002</v>
      </c>
      <c r="Y39" s="32">
        <f t="shared" si="5"/>
        <v>0.14166666666666666</v>
      </c>
      <c r="Z39" s="33">
        <v>0</v>
      </c>
      <c r="AA39" s="34">
        <f t="shared" si="3"/>
        <v>9.2296468000000007E-4</v>
      </c>
      <c r="AB39" s="17" t="s">
        <v>95</v>
      </c>
      <c r="AC39" s="7"/>
      <c r="AD39" s="7"/>
      <c r="AE39" s="7"/>
    </row>
    <row r="40" spans="1:118" s="19" customFormat="1" ht="68.25" customHeight="1">
      <c r="A40" s="35" t="s">
        <v>433</v>
      </c>
      <c r="B40" s="223" t="s">
        <v>436</v>
      </c>
      <c r="C40" s="35" t="s">
        <v>435</v>
      </c>
      <c r="D40" s="35" t="s">
        <v>164</v>
      </c>
      <c r="E40" s="35" t="s">
        <v>66</v>
      </c>
      <c r="F40" s="35" t="s">
        <v>67</v>
      </c>
      <c r="G40" s="21" t="e">
        <f>#REF!</f>
        <v>#REF!</v>
      </c>
      <c r="H40" s="35" t="s">
        <v>425</v>
      </c>
      <c r="I40" s="7" t="s">
        <v>67</v>
      </c>
      <c r="J40" s="36" t="s">
        <v>141</v>
      </c>
      <c r="K40" s="36" t="s">
        <v>161</v>
      </c>
      <c r="L40" s="118">
        <v>250000</v>
      </c>
      <c r="M40" s="35" t="s">
        <v>69</v>
      </c>
      <c r="N40" s="119">
        <f t="shared" si="1"/>
        <v>0.33688210820000003</v>
      </c>
      <c r="O40" s="121">
        <f>N40</f>
        <v>0.33688210820000003</v>
      </c>
      <c r="P40" s="37" t="s">
        <v>162</v>
      </c>
      <c r="Q40" s="38" t="s">
        <v>151</v>
      </c>
      <c r="R40" s="7" t="s">
        <v>152</v>
      </c>
      <c r="S40" s="25" t="s">
        <v>153</v>
      </c>
      <c r="T40" s="27"/>
      <c r="U40" s="13" t="s">
        <v>68</v>
      </c>
      <c r="V40" s="13" t="s">
        <v>68</v>
      </c>
      <c r="W40" s="13" t="s">
        <v>68</v>
      </c>
      <c r="X40" s="14" t="s">
        <v>114</v>
      </c>
      <c r="Y40" s="32">
        <f t="shared" si="5"/>
        <v>0.14166666666666666</v>
      </c>
      <c r="Z40" s="33">
        <v>0</v>
      </c>
      <c r="AA40" s="34">
        <f t="shared" si="3"/>
        <v>9.2296468000000007E-4</v>
      </c>
      <c r="AB40" s="17" t="s">
        <v>95</v>
      </c>
      <c r="AC40" s="7"/>
      <c r="AD40" s="7"/>
      <c r="AE40" s="7"/>
    </row>
    <row r="41" spans="1:118" s="19" customFormat="1" ht="68.25" customHeight="1">
      <c r="A41" s="35" t="s">
        <v>433</v>
      </c>
      <c r="B41" s="223" t="s">
        <v>436</v>
      </c>
      <c r="C41" s="35" t="s">
        <v>435</v>
      </c>
      <c r="D41" s="35" t="s">
        <v>165</v>
      </c>
      <c r="E41" s="35" t="s">
        <v>66</v>
      </c>
      <c r="F41" s="35" t="s">
        <v>67</v>
      </c>
      <c r="G41" s="21" t="e">
        <f>#REF!</f>
        <v>#REF!</v>
      </c>
      <c r="H41" s="35" t="s">
        <v>426</v>
      </c>
      <c r="I41" s="7" t="s">
        <v>67</v>
      </c>
      <c r="J41" s="36" t="s">
        <v>75</v>
      </c>
      <c r="K41" s="36" t="s">
        <v>75</v>
      </c>
      <c r="L41" s="118">
        <v>250000</v>
      </c>
      <c r="M41" s="35" t="s">
        <v>69</v>
      </c>
      <c r="N41" s="119">
        <f t="shared" si="1"/>
        <v>0.33688210820000003</v>
      </c>
      <c r="O41" s="35" t="s">
        <v>76</v>
      </c>
      <c r="P41" s="37" t="s">
        <v>162</v>
      </c>
      <c r="Q41" s="38" t="s">
        <v>151</v>
      </c>
      <c r="R41" s="7" t="s">
        <v>152</v>
      </c>
      <c r="S41" s="25" t="s">
        <v>153</v>
      </c>
      <c r="T41" s="27"/>
      <c r="U41" s="9" t="s">
        <v>68</v>
      </c>
      <c r="V41" s="9" t="s">
        <v>68</v>
      </c>
      <c r="W41" s="9" t="s">
        <v>68</v>
      </c>
      <c r="X41" s="31">
        <v>4593.5204166666699</v>
      </c>
      <c r="Y41" s="32">
        <f t="shared" si="5"/>
        <v>0.14166666666666666</v>
      </c>
      <c r="Z41" s="33">
        <v>0</v>
      </c>
      <c r="AA41" s="34">
        <f t="shared" si="3"/>
        <v>9.2296468000000007E-4</v>
      </c>
      <c r="AB41" s="17" t="s">
        <v>95</v>
      </c>
      <c r="AC41" s="7"/>
      <c r="AD41" s="7"/>
      <c r="AE41" s="7"/>
    </row>
    <row r="42" spans="1:118" s="19" customFormat="1" ht="68.25" customHeight="1" thickBot="1">
      <c r="A42" s="35" t="s">
        <v>433</v>
      </c>
      <c r="B42" s="223" t="s">
        <v>436</v>
      </c>
      <c r="C42" s="35" t="s">
        <v>435</v>
      </c>
      <c r="D42" s="35" t="s">
        <v>166</v>
      </c>
      <c r="E42" s="35" t="s">
        <v>66</v>
      </c>
      <c r="F42" s="35" t="s">
        <v>67</v>
      </c>
      <c r="G42" s="21" t="e">
        <f>#REF!</f>
        <v>#REF!</v>
      </c>
      <c r="H42" s="35" t="s">
        <v>427</v>
      </c>
      <c r="I42" s="7" t="s">
        <v>67</v>
      </c>
      <c r="J42" s="36" t="s">
        <v>75</v>
      </c>
      <c r="K42" s="36" t="s">
        <v>75</v>
      </c>
      <c r="L42" s="118">
        <v>250000</v>
      </c>
      <c r="M42" s="35" t="s">
        <v>69</v>
      </c>
      <c r="N42" s="119">
        <f t="shared" si="1"/>
        <v>0.33688210820000003</v>
      </c>
      <c r="O42" s="35" t="s">
        <v>76</v>
      </c>
      <c r="P42" s="37" t="s">
        <v>162</v>
      </c>
      <c r="Q42" s="126" t="s">
        <v>151</v>
      </c>
      <c r="R42" s="127" t="s">
        <v>152</v>
      </c>
      <c r="S42" s="128" t="s">
        <v>153</v>
      </c>
      <c r="T42" s="243"/>
      <c r="U42" s="129" t="s">
        <v>68</v>
      </c>
      <c r="V42" s="129" t="s">
        <v>68</v>
      </c>
      <c r="W42" s="129" t="s">
        <v>68</v>
      </c>
      <c r="X42" s="130">
        <v>529.12249999999995</v>
      </c>
      <c r="Y42" s="32">
        <f t="shared" si="5"/>
        <v>0.14166666666666666</v>
      </c>
      <c r="Z42" s="33">
        <v>0</v>
      </c>
      <c r="AA42" s="34">
        <f t="shared" si="3"/>
        <v>9.2296468000000007E-4</v>
      </c>
      <c r="AB42" s="17" t="s">
        <v>95</v>
      </c>
      <c r="AC42" s="7"/>
      <c r="AD42" s="7"/>
      <c r="AE42" s="7"/>
    </row>
    <row r="43" spans="1:118" s="19" customFormat="1" ht="68.25" customHeight="1" thickTop="1">
      <c r="A43" s="35" t="s">
        <v>433</v>
      </c>
      <c r="B43" s="223" t="s">
        <v>436</v>
      </c>
      <c r="C43" s="35" t="s">
        <v>435</v>
      </c>
      <c r="D43" s="30" t="s">
        <v>167</v>
      </c>
      <c r="E43" s="30" t="s">
        <v>66</v>
      </c>
      <c r="F43" s="30" t="s">
        <v>67</v>
      </c>
      <c r="G43" s="131" t="e">
        <f>#REF!</f>
        <v>#REF!</v>
      </c>
      <c r="H43" s="30" t="s">
        <v>428</v>
      </c>
      <c r="I43" s="54" t="s">
        <v>67</v>
      </c>
      <c r="J43" s="122" t="s">
        <v>75</v>
      </c>
      <c r="K43" s="122" t="s">
        <v>75</v>
      </c>
      <c r="L43" s="118">
        <v>250000</v>
      </c>
      <c r="M43" s="30" t="s">
        <v>69</v>
      </c>
      <c r="N43" s="29">
        <f t="shared" si="1"/>
        <v>0.33688210820000003</v>
      </c>
      <c r="O43" s="30" t="s">
        <v>76</v>
      </c>
      <c r="P43" s="132" t="s">
        <v>162</v>
      </c>
      <c r="Q43" s="123" t="s">
        <v>151</v>
      </c>
      <c r="R43" s="54" t="s">
        <v>152</v>
      </c>
      <c r="S43" s="124" t="s">
        <v>153</v>
      </c>
      <c r="T43" s="53"/>
      <c r="U43" s="96" t="s">
        <v>68</v>
      </c>
      <c r="V43" s="96" t="s">
        <v>68</v>
      </c>
      <c r="W43" s="96" t="s">
        <v>68</v>
      </c>
      <c r="X43" s="51">
        <v>2575.6129166666665</v>
      </c>
      <c r="Y43" s="32">
        <f t="shared" si="5"/>
        <v>0.14166666666666666</v>
      </c>
      <c r="Z43" s="33">
        <v>0</v>
      </c>
      <c r="AA43" s="34">
        <f t="shared" si="3"/>
        <v>9.2296468000000007E-4</v>
      </c>
      <c r="AB43" s="17" t="s">
        <v>95</v>
      </c>
      <c r="AC43" s="7"/>
      <c r="AD43" s="7"/>
      <c r="AE43" s="7"/>
    </row>
    <row r="44" spans="1:118" s="19" customFormat="1" ht="68.25" customHeight="1">
      <c r="A44" s="35" t="s">
        <v>433</v>
      </c>
      <c r="B44" s="223" t="s">
        <v>436</v>
      </c>
      <c r="C44" s="35" t="s">
        <v>435</v>
      </c>
      <c r="D44" s="35" t="s">
        <v>168</v>
      </c>
      <c r="E44" s="99" t="s">
        <v>169</v>
      </c>
      <c r="F44" s="99" t="s">
        <v>67</v>
      </c>
      <c r="G44" s="21" t="e">
        <f>#REF!</f>
        <v>#REF!</v>
      </c>
      <c r="H44" s="35" t="s">
        <v>429</v>
      </c>
      <c r="I44" s="7" t="s">
        <v>67</v>
      </c>
      <c r="J44" s="36" t="s">
        <v>170</v>
      </c>
      <c r="K44" s="120" t="s">
        <v>171</v>
      </c>
      <c r="L44" s="118">
        <f>164500+280882</f>
        <v>445382</v>
      </c>
      <c r="M44" s="8" t="s">
        <v>172</v>
      </c>
      <c r="N44" s="101" t="s">
        <v>114</v>
      </c>
      <c r="O44" s="99" t="s">
        <v>114</v>
      </c>
      <c r="P44" s="37" t="s">
        <v>173</v>
      </c>
      <c r="Q44" s="38" t="s">
        <v>174</v>
      </c>
      <c r="R44" s="7" t="s">
        <v>175</v>
      </c>
      <c r="S44" s="25" t="s">
        <v>176</v>
      </c>
      <c r="T44" s="27"/>
      <c r="U44" s="13" t="s">
        <v>68</v>
      </c>
      <c r="V44" s="13" t="s">
        <v>68</v>
      </c>
      <c r="W44" s="13" t="s">
        <v>68</v>
      </c>
      <c r="X44" s="14" t="s">
        <v>68</v>
      </c>
      <c r="Y44" s="15" t="s">
        <v>68</v>
      </c>
      <c r="Z44" s="133"/>
      <c r="AA44" s="134"/>
      <c r="AB44" s="27"/>
      <c r="AC44" s="7"/>
      <c r="AD44" s="7"/>
      <c r="AE44" s="7"/>
    </row>
    <row r="45" spans="1:118" s="19" customFormat="1" ht="68.25" customHeight="1">
      <c r="A45" s="35" t="s">
        <v>433</v>
      </c>
      <c r="B45" s="223" t="s">
        <v>436</v>
      </c>
      <c r="C45" s="35" t="s">
        <v>435</v>
      </c>
      <c r="D45" s="35" t="s">
        <v>177</v>
      </c>
      <c r="E45" s="99" t="s">
        <v>169</v>
      </c>
      <c r="F45" s="99" t="s">
        <v>67</v>
      </c>
      <c r="G45" s="21" t="e">
        <f>#REF!</f>
        <v>#REF!</v>
      </c>
      <c r="H45" s="35" t="s">
        <v>430</v>
      </c>
      <c r="I45" s="7" t="s">
        <v>67</v>
      </c>
      <c r="J45" s="120" t="s">
        <v>178</v>
      </c>
      <c r="K45" s="36" t="s">
        <v>179</v>
      </c>
      <c r="L45" s="118">
        <v>29503.5</v>
      </c>
      <c r="M45" s="8" t="s">
        <v>172</v>
      </c>
      <c r="N45" s="101" t="s">
        <v>114</v>
      </c>
      <c r="O45" s="99" t="s">
        <v>114</v>
      </c>
      <c r="P45" s="37" t="s">
        <v>70</v>
      </c>
      <c r="Q45" s="38" t="s">
        <v>174</v>
      </c>
      <c r="R45" s="7" t="s">
        <v>175</v>
      </c>
      <c r="S45" s="25" t="s">
        <v>176</v>
      </c>
      <c r="T45" s="27"/>
      <c r="U45" s="13" t="s">
        <v>68</v>
      </c>
      <c r="V45" s="13" t="s">
        <v>68</v>
      </c>
      <c r="W45" s="13" t="s">
        <v>68</v>
      </c>
      <c r="X45" s="14" t="s">
        <v>68</v>
      </c>
      <c r="Y45" s="15" t="s">
        <v>68</v>
      </c>
      <c r="Z45" s="133"/>
      <c r="AA45" s="134"/>
      <c r="AB45" s="27"/>
      <c r="AC45" s="7"/>
      <c r="AD45" s="7"/>
      <c r="AE45" s="7"/>
    </row>
    <row r="46" spans="1:118" s="19" customFormat="1" ht="68.25" customHeight="1">
      <c r="A46" s="35" t="s">
        <v>433</v>
      </c>
      <c r="B46" s="223" t="s">
        <v>436</v>
      </c>
      <c r="C46" s="35" t="s">
        <v>435</v>
      </c>
      <c r="D46" s="35" t="s">
        <v>180</v>
      </c>
      <c r="E46" s="99" t="s">
        <v>169</v>
      </c>
      <c r="F46" s="99" t="s">
        <v>67</v>
      </c>
      <c r="G46" s="21" t="e">
        <f>#REF!</f>
        <v>#REF!</v>
      </c>
      <c r="H46" s="99" t="s">
        <v>431</v>
      </c>
      <c r="I46" s="7" t="s">
        <v>67</v>
      </c>
      <c r="J46" s="36" t="s">
        <v>181</v>
      </c>
      <c r="K46" s="36" t="s">
        <v>182</v>
      </c>
      <c r="L46" s="135" t="str">
        <f>CONCATENATE("$",SUM(330000+285872+289472+233355)," to date")</f>
        <v>$1138699 to date</v>
      </c>
      <c r="M46" s="8" t="s">
        <v>183</v>
      </c>
      <c r="N46" s="101" t="s">
        <v>114</v>
      </c>
      <c r="O46" s="99" t="s">
        <v>114</v>
      </c>
      <c r="P46" s="37" t="s">
        <v>182</v>
      </c>
      <c r="Q46" s="38" t="s">
        <v>174</v>
      </c>
      <c r="R46" s="7" t="s">
        <v>175</v>
      </c>
      <c r="S46" s="25" t="s">
        <v>176</v>
      </c>
      <c r="T46" s="27"/>
      <c r="U46" s="13" t="s">
        <v>68</v>
      </c>
      <c r="V46" s="13" t="s">
        <v>68</v>
      </c>
      <c r="W46" s="13" t="s">
        <v>68</v>
      </c>
      <c r="X46" s="14" t="s">
        <v>68</v>
      </c>
      <c r="Y46" s="15" t="s">
        <v>68</v>
      </c>
      <c r="Z46" s="133"/>
      <c r="AA46" s="134"/>
      <c r="AB46" s="27"/>
      <c r="AC46" s="7"/>
      <c r="AD46" s="7"/>
      <c r="AE46" s="7"/>
    </row>
    <row r="47" spans="1:118" s="19" customFormat="1" ht="68.25" customHeight="1" thickBot="1">
      <c r="A47" s="35" t="s">
        <v>433</v>
      </c>
      <c r="B47" s="223" t="s">
        <v>436</v>
      </c>
      <c r="C47" s="35" t="s">
        <v>435</v>
      </c>
      <c r="D47" s="136" t="s">
        <v>184</v>
      </c>
      <c r="E47" s="137" t="s">
        <v>169</v>
      </c>
      <c r="F47" s="137" t="s">
        <v>67</v>
      </c>
      <c r="G47" s="138" t="e">
        <f>#REF!</f>
        <v>#REF!</v>
      </c>
      <c r="H47" s="136" t="s">
        <v>432</v>
      </c>
      <c r="I47" s="65" t="s">
        <v>67</v>
      </c>
      <c r="J47" s="139" t="s">
        <v>185</v>
      </c>
      <c r="K47" s="139" t="s">
        <v>114</v>
      </c>
      <c r="L47" s="22">
        <f>15000+30000+30000</f>
        <v>75000</v>
      </c>
      <c r="M47" s="140" t="s">
        <v>183</v>
      </c>
      <c r="N47" s="141" t="s">
        <v>114</v>
      </c>
      <c r="O47" s="142" t="s">
        <v>114</v>
      </c>
      <c r="P47" s="143" t="s">
        <v>182</v>
      </c>
      <c r="Q47" s="64" t="s">
        <v>174</v>
      </c>
      <c r="R47" s="144" t="s">
        <v>175</v>
      </c>
      <c r="S47" s="145" t="s">
        <v>176</v>
      </c>
      <c r="T47" s="72"/>
      <c r="U47" s="67" t="s">
        <v>68</v>
      </c>
      <c r="V47" s="67" t="s">
        <v>68</v>
      </c>
      <c r="W47" s="67" t="s">
        <v>68</v>
      </c>
      <c r="X47" s="146" t="s">
        <v>68</v>
      </c>
      <c r="Y47" s="147" t="s">
        <v>68</v>
      </c>
      <c r="Z47" s="148"/>
      <c r="AA47" s="149"/>
      <c r="AB47" s="72"/>
      <c r="AC47" s="65"/>
      <c r="AD47" s="65"/>
      <c r="AE47" s="65"/>
    </row>
    <row r="48" spans="1:118" s="176" customFormat="1" ht="102.75" thickTop="1">
      <c r="A48" s="13" t="s">
        <v>199</v>
      </c>
      <c r="B48" s="223" t="s">
        <v>436</v>
      </c>
      <c r="C48" s="177" t="s">
        <v>207</v>
      </c>
      <c r="D48" s="183" t="s">
        <v>210</v>
      </c>
      <c r="E48" s="177" t="s">
        <v>205</v>
      </c>
      <c r="F48" s="189"/>
      <c r="G48" s="187" t="s">
        <v>211</v>
      </c>
      <c r="H48" s="177" t="s">
        <v>212</v>
      </c>
      <c r="I48" s="185" t="s">
        <v>213</v>
      </c>
      <c r="J48" s="190" t="s">
        <v>99</v>
      </c>
      <c r="K48" s="186" t="s">
        <v>208</v>
      </c>
      <c r="L48" s="179">
        <v>4522401</v>
      </c>
      <c r="M48" s="177" t="s">
        <v>214</v>
      </c>
      <c r="N48" s="1"/>
      <c r="O48" s="1"/>
      <c r="P48" s="177" t="s">
        <v>70</v>
      </c>
      <c r="Q48" s="180" t="s">
        <v>215</v>
      </c>
      <c r="R48" s="180" t="s">
        <v>216</v>
      </c>
      <c r="S48" s="181" t="s">
        <v>217</v>
      </c>
      <c r="T48" s="1"/>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c r="AR48" s="180"/>
      <c r="AS48" s="180"/>
      <c r="AT48" s="180"/>
      <c r="AU48" s="180"/>
      <c r="AV48" s="180"/>
      <c r="AW48" s="180"/>
      <c r="AX48" s="180"/>
      <c r="AY48" s="180"/>
      <c r="AZ48" s="180"/>
      <c r="BA48" s="180"/>
      <c r="BB48" s="182"/>
      <c r="BC48" s="182"/>
      <c r="BD48" s="182"/>
      <c r="BE48" s="182"/>
      <c r="BF48" s="182"/>
      <c r="BG48" s="182"/>
      <c r="BH48" s="182"/>
      <c r="BI48" s="182"/>
      <c r="BJ48" s="182"/>
      <c r="BK48" s="182"/>
      <c r="BL48" s="182"/>
      <c r="BM48" s="182"/>
      <c r="BN48" s="182"/>
      <c r="BO48" s="182"/>
      <c r="BP48" s="182"/>
      <c r="BQ48" s="182"/>
      <c r="BR48" s="182"/>
      <c r="BS48" s="182"/>
      <c r="BT48" s="182"/>
      <c r="BU48" s="182"/>
      <c r="BV48" s="182"/>
      <c r="BW48" s="182"/>
      <c r="BX48" s="182"/>
      <c r="BY48" s="182"/>
      <c r="BZ48" s="182"/>
      <c r="CA48" s="182"/>
      <c r="CB48" s="182"/>
      <c r="CC48" s="182"/>
      <c r="CD48" s="182"/>
      <c r="CE48" s="182"/>
      <c r="CF48" s="182"/>
      <c r="CG48" s="182"/>
      <c r="CH48" s="182"/>
      <c r="CI48" s="182"/>
      <c r="CJ48" s="182"/>
      <c r="CK48" s="182"/>
      <c r="CL48" s="182"/>
      <c r="CM48" s="182"/>
      <c r="CN48" s="182"/>
      <c r="CO48" s="182"/>
      <c r="CP48" s="182"/>
      <c r="CQ48" s="182"/>
      <c r="CR48" s="182"/>
      <c r="CS48" s="182"/>
      <c r="CT48" s="182"/>
      <c r="CU48" s="182"/>
      <c r="CV48" s="182"/>
      <c r="CW48" s="182"/>
      <c r="CX48" s="182"/>
      <c r="CY48" s="182"/>
      <c r="CZ48" s="182"/>
      <c r="DA48" s="182"/>
      <c r="DB48" s="182"/>
      <c r="DC48" s="182"/>
      <c r="DD48" s="182"/>
      <c r="DE48" s="182"/>
      <c r="DF48" s="182"/>
      <c r="DG48" s="182"/>
      <c r="DH48" s="182"/>
      <c r="DI48" s="182"/>
      <c r="DJ48" s="182"/>
      <c r="DK48" s="182"/>
      <c r="DL48" s="182"/>
      <c r="DM48" s="182"/>
      <c r="DN48" s="182"/>
    </row>
    <row r="49" spans="1:118" s="176" customFormat="1" ht="38.25">
      <c r="A49" s="13" t="s">
        <v>199</v>
      </c>
      <c r="B49" s="223" t="s">
        <v>436</v>
      </c>
      <c r="C49" s="177" t="s">
        <v>207</v>
      </c>
      <c r="D49" s="183" t="s">
        <v>218</v>
      </c>
      <c r="E49" s="184" t="s">
        <v>205</v>
      </c>
      <c r="F49" s="1"/>
      <c r="G49" s="177" t="s">
        <v>219</v>
      </c>
      <c r="H49" s="177" t="s">
        <v>220</v>
      </c>
      <c r="I49" s="185"/>
      <c r="J49" s="178" t="s">
        <v>221</v>
      </c>
      <c r="K49" s="186" t="s">
        <v>185</v>
      </c>
      <c r="L49" s="179">
        <v>1622124</v>
      </c>
      <c r="M49" s="1" t="s">
        <v>222</v>
      </c>
      <c r="N49" s="1"/>
      <c r="O49" s="1"/>
      <c r="P49" s="1" t="s">
        <v>70</v>
      </c>
      <c r="Q49" s="180" t="s">
        <v>215</v>
      </c>
      <c r="R49" s="180" t="s">
        <v>216</v>
      </c>
      <c r="S49" s="181" t="s">
        <v>217</v>
      </c>
      <c r="T49" s="1"/>
      <c r="U49" s="180"/>
      <c r="V49" s="180"/>
      <c r="W49" s="180"/>
      <c r="X49" s="180"/>
      <c r="Y49" s="180"/>
      <c r="Z49" s="180"/>
      <c r="AA49" s="180"/>
      <c r="AB49" s="180"/>
      <c r="AC49" s="180"/>
      <c r="AD49" s="180"/>
      <c r="AE49" s="180"/>
      <c r="AF49" s="180"/>
      <c r="AG49" s="180"/>
      <c r="AH49" s="180"/>
      <c r="AI49" s="180"/>
      <c r="AJ49" s="180"/>
      <c r="AK49" s="180"/>
      <c r="AL49" s="180"/>
      <c r="AM49" s="180"/>
      <c r="AN49" s="180"/>
      <c r="AO49" s="180"/>
      <c r="AP49" s="180"/>
      <c r="AQ49" s="180"/>
      <c r="AR49" s="180"/>
      <c r="AS49" s="180"/>
      <c r="AT49" s="180"/>
      <c r="AU49" s="180"/>
      <c r="AV49" s="180"/>
      <c r="AW49" s="180"/>
      <c r="AX49" s="180"/>
      <c r="AY49" s="180"/>
      <c r="AZ49" s="180"/>
      <c r="BA49" s="180"/>
      <c r="BB49" s="182"/>
      <c r="BC49" s="182"/>
      <c r="BD49" s="182"/>
      <c r="BE49" s="182"/>
      <c r="BF49" s="182"/>
      <c r="BG49" s="182"/>
      <c r="BH49" s="182"/>
      <c r="BI49" s="182"/>
      <c r="BJ49" s="182"/>
      <c r="BK49" s="182"/>
      <c r="BL49" s="182"/>
      <c r="BM49" s="182"/>
      <c r="BN49" s="182"/>
      <c r="BO49" s="182"/>
      <c r="BP49" s="182"/>
      <c r="BQ49" s="182"/>
      <c r="BR49" s="182"/>
      <c r="BS49" s="182"/>
      <c r="BT49" s="182"/>
      <c r="BU49" s="182"/>
      <c r="BV49" s="182"/>
      <c r="BW49" s="182"/>
      <c r="BX49" s="182"/>
      <c r="BY49" s="182"/>
      <c r="BZ49" s="182"/>
      <c r="CA49" s="182"/>
      <c r="CB49" s="182"/>
      <c r="CC49" s="182"/>
      <c r="CD49" s="182"/>
      <c r="CE49" s="182"/>
      <c r="CF49" s="182"/>
      <c r="CG49" s="182"/>
      <c r="CH49" s="182"/>
      <c r="CI49" s="182"/>
      <c r="CJ49" s="182"/>
      <c r="CK49" s="182"/>
      <c r="CL49" s="182"/>
      <c r="CM49" s="182"/>
      <c r="CN49" s="182"/>
      <c r="CO49" s="182"/>
      <c r="CP49" s="182"/>
      <c r="CQ49" s="182"/>
      <c r="CR49" s="182"/>
      <c r="CS49" s="182"/>
      <c r="CT49" s="182"/>
      <c r="CU49" s="182"/>
      <c r="CV49" s="182"/>
      <c r="CW49" s="182"/>
      <c r="CX49" s="182"/>
      <c r="CY49" s="182"/>
      <c r="CZ49" s="182"/>
      <c r="DA49" s="182"/>
      <c r="DB49" s="182"/>
      <c r="DC49" s="182"/>
      <c r="DD49" s="182"/>
      <c r="DE49" s="182"/>
      <c r="DF49" s="182"/>
      <c r="DG49" s="182"/>
      <c r="DH49" s="182"/>
      <c r="DI49" s="182"/>
      <c r="DJ49" s="182"/>
      <c r="DK49" s="182"/>
      <c r="DL49" s="182"/>
      <c r="DM49" s="182"/>
      <c r="DN49" s="182"/>
    </row>
    <row r="50" spans="1:118" s="176" customFormat="1" ht="38.25">
      <c r="A50" s="13" t="s">
        <v>199</v>
      </c>
      <c r="B50" s="223" t="s">
        <v>436</v>
      </c>
      <c r="C50" s="177" t="s">
        <v>207</v>
      </c>
      <c r="D50" s="1" t="s">
        <v>223</v>
      </c>
      <c r="E50" s="1" t="s">
        <v>205</v>
      </c>
      <c r="F50" s="1"/>
      <c r="G50" s="177" t="s">
        <v>219</v>
      </c>
      <c r="H50" s="177" t="s">
        <v>224</v>
      </c>
      <c r="I50" s="1"/>
      <c r="J50" s="2"/>
      <c r="K50" s="2"/>
      <c r="L50" s="3">
        <v>6000000</v>
      </c>
      <c r="M50" s="177" t="s">
        <v>222</v>
      </c>
      <c r="N50" s="1"/>
      <c r="O50" s="1"/>
      <c r="P50" s="1" t="s">
        <v>209</v>
      </c>
      <c r="Q50" s="180" t="s">
        <v>215</v>
      </c>
      <c r="R50" s="180" t="s">
        <v>216</v>
      </c>
      <c r="S50" s="181" t="s">
        <v>217</v>
      </c>
      <c r="T50" s="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191"/>
      <c r="AU50" s="191"/>
      <c r="AV50" s="191"/>
      <c r="AW50" s="191"/>
      <c r="AX50" s="191"/>
      <c r="AY50" s="191"/>
      <c r="AZ50" s="191"/>
      <c r="BA50" s="191"/>
      <c r="BB50" s="182"/>
      <c r="BC50" s="182"/>
      <c r="BD50" s="182"/>
      <c r="BE50" s="182"/>
      <c r="BF50" s="182"/>
      <c r="BG50" s="182"/>
      <c r="BH50" s="182"/>
      <c r="BI50" s="182"/>
      <c r="BJ50" s="182"/>
      <c r="BK50" s="182"/>
      <c r="BL50" s="182"/>
      <c r="BM50" s="182"/>
      <c r="BN50" s="182"/>
      <c r="BO50" s="182"/>
      <c r="BP50" s="182"/>
      <c r="BQ50" s="182"/>
      <c r="BR50" s="182"/>
      <c r="BS50" s="182"/>
      <c r="BT50" s="182"/>
      <c r="BU50" s="182"/>
      <c r="BV50" s="182"/>
      <c r="BW50" s="182"/>
      <c r="BX50" s="182"/>
      <c r="BY50" s="182"/>
      <c r="BZ50" s="182"/>
      <c r="CA50" s="182"/>
      <c r="CB50" s="182"/>
      <c r="CC50" s="182"/>
      <c r="CD50" s="182"/>
      <c r="CE50" s="182"/>
      <c r="CF50" s="182"/>
      <c r="CG50" s="182"/>
      <c r="CH50" s="182"/>
      <c r="CI50" s="182"/>
      <c r="CJ50" s="182"/>
      <c r="CK50" s="182"/>
      <c r="CL50" s="182"/>
      <c r="CM50" s="182"/>
      <c r="CN50" s="182"/>
      <c r="CO50" s="182"/>
      <c r="CP50" s="182"/>
      <c r="CQ50" s="182"/>
      <c r="CR50" s="182"/>
      <c r="CS50" s="182"/>
      <c r="CT50" s="182"/>
      <c r="CU50" s="182"/>
      <c r="CV50" s="182"/>
      <c r="CW50" s="182"/>
      <c r="CX50" s="182"/>
      <c r="CY50" s="182"/>
      <c r="CZ50" s="182"/>
      <c r="DA50" s="182"/>
      <c r="DB50" s="182"/>
      <c r="DC50" s="182"/>
      <c r="DD50" s="182"/>
      <c r="DE50" s="182"/>
      <c r="DF50" s="182"/>
      <c r="DG50" s="182"/>
      <c r="DH50" s="182"/>
      <c r="DI50" s="182"/>
      <c r="DJ50" s="182"/>
      <c r="DK50" s="182"/>
      <c r="DL50" s="182"/>
      <c r="DM50" s="182"/>
      <c r="DN50" s="182"/>
    </row>
    <row r="51" spans="1:118" s="176" customFormat="1" ht="55.5" customHeight="1">
      <c r="A51" s="13" t="s">
        <v>199</v>
      </c>
      <c r="B51" s="223" t="s">
        <v>436</v>
      </c>
      <c r="C51" s="177" t="s">
        <v>204</v>
      </c>
      <c r="D51" s="184" t="s">
        <v>225</v>
      </c>
      <c r="E51" s="184" t="s">
        <v>205</v>
      </c>
      <c r="F51" s="1"/>
      <c r="G51" s="177" t="s">
        <v>226</v>
      </c>
      <c r="H51" s="177" t="s">
        <v>227</v>
      </c>
      <c r="I51" s="185"/>
      <c r="J51" s="2" t="s">
        <v>185</v>
      </c>
      <c r="K51" s="186" t="s">
        <v>228</v>
      </c>
      <c r="L51" s="3">
        <v>878400</v>
      </c>
      <c r="M51" s="177" t="s">
        <v>229</v>
      </c>
      <c r="N51" s="1"/>
      <c r="O51" s="1"/>
      <c r="P51" s="1" t="s">
        <v>70</v>
      </c>
      <c r="Q51" s="180" t="s">
        <v>215</v>
      </c>
      <c r="R51" s="180" t="s">
        <v>216</v>
      </c>
      <c r="S51" s="181" t="s">
        <v>217</v>
      </c>
      <c r="T51" s="1" t="s">
        <v>230</v>
      </c>
      <c r="BB51" s="182"/>
      <c r="BC51" s="182"/>
      <c r="BD51" s="182"/>
      <c r="BE51" s="182"/>
      <c r="BF51" s="182"/>
      <c r="BG51" s="182"/>
      <c r="BH51" s="182"/>
      <c r="BI51" s="182"/>
      <c r="BJ51" s="182"/>
      <c r="BK51" s="182"/>
      <c r="BL51" s="182"/>
      <c r="BM51" s="182"/>
      <c r="BN51" s="182"/>
      <c r="BO51" s="182"/>
      <c r="BP51" s="182"/>
      <c r="BQ51" s="182"/>
      <c r="BR51" s="182"/>
      <c r="BS51" s="182"/>
      <c r="BT51" s="182"/>
      <c r="BU51" s="182"/>
      <c r="BV51" s="182"/>
      <c r="BW51" s="182"/>
      <c r="BX51" s="182"/>
      <c r="BY51" s="182"/>
      <c r="BZ51" s="182"/>
      <c r="CA51" s="182"/>
      <c r="CB51" s="182"/>
      <c r="CC51" s="182"/>
      <c r="CD51" s="182"/>
      <c r="CE51" s="182"/>
      <c r="CF51" s="182"/>
      <c r="CG51" s="182"/>
      <c r="CH51" s="182"/>
      <c r="CI51" s="182"/>
      <c r="CJ51" s="182"/>
      <c r="CK51" s="182"/>
      <c r="CL51" s="182"/>
      <c r="CM51" s="182"/>
      <c r="CN51" s="182"/>
      <c r="CO51" s="182"/>
      <c r="CP51" s="182"/>
      <c r="CQ51" s="182"/>
      <c r="CR51" s="182"/>
      <c r="CS51" s="182"/>
      <c r="CT51" s="182"/>
      <c r="CU51" s="182"/>
      <c r="CV51" s="182"/>
      <c r="CW51" s="182"/>
      <c r="CX51" s="182"/>
      <c r="CY51" s="182"/>
      <c r="CZ51" s="182"/>
      <c r="DA51" s="182"/>
      <c r="DB51" s="182"/>
      <c r="DC51" s="182"/>
      <c r="DD51" s="182"/>
      <c r="DE51" s="182"/>
      <c r="DF51" s="182"/>
      <c r="DG51" s="182"/>
      <c r="DH51" s="182"/>
      <c r="DI51" s="182"/>
      <c r="DJ51" s="182"/>
      <c r="DK51" s="182"/>
      <c r="DL51" s="182"/>
      <c r="DM51" s="182"/>
      <c r="DN51" s="182"/>
    </row>
    <row r="52" spans="1:118" s="180" customFormat="1" ht="68.25" customHeight="1">
      <c r="A52" s="13" t="s">
        <v>199</v>
      </c>
      <c r="B52" s="223" t="s">
        <v>436</v>
      </c>
      <c r="C52" s="177" t="s">
        <v>204</v>
      </c>
      <c r="D52" s="1" t="s">
        <v>231</v>
      </c>
      <c r="E52" s="177" t="s">
        <v>205</v>
      </c>
      <c r="F52" s="1"/>
      <c r="G52" s="1" t="s">
        <v>232</v>
      </c>
      <c r="H52" s="1" t="s">
        <v>233</v>
      </c>
      <c r="I52" s="1"/>
      <c r="J52" s="178"/>
      <c r="K52" s="178"/>
      <c r="L52" s="3">
        <v>2000000</v>
      </c>
      <c r="M52" s="177" t="s">
        <v>234</v>
      </c>
      <c r="N52" s="1"/>
      <c r="O52" s="1"/>
      <c r="P52" s="1" t="s">
        <v>209</v>
      </c>
      <c r="Q52" s="180" t="s">
        <v>215</v>
      </c>
      <c r="R52" s="180" t="s">
        <v>216</v>
      </c>
      <c r="S52" s="224" t="s">
        <v>217</v>
      </c>
      <c r="T52" s="2" t="s">
        <v>235</v>
      </c>
      <c r="U52" s="176"/>
      <c r="V52" s="176"/>
      <c r="W52" s="176"/>
      <c r="X52" s="176"/>
      <c r="Y52" s="176"/>
      <c r="Z52" s="176"/>
      <c r="AA52" s="176"/>
      <c r="AB52" s="176"/>
      <c r="AC52" s="176"/>
      <c r="AD52" s="176"/>
      <c r="AE52" s="176"/>
      <c r="AF52" s="176"/>
      <c r="AG52" s="176"/>
      <c r="AH52" s="176"/>
      <c r="AI52" s="176"/>
      <c r="AJ52" s="176"/>
      <c r="AK52" s="176"/>
      <c r="AL52" s="176"/>
      <c r="AM52" s="176"/>
      <c r="AN52" s="176"/>
      <c r="AO52" s="176"/>
      <c r="AP52" s="176"/>
      <c r="AQ52" s="176"/>
      <c r="AR52" s="176"/>
      <c r="AS52" s="176"/>
      <c r="AT52" s="176"/>
      <c r="AU52" s="176"/>
      <c r="AV52" s="176"/>
      <c r="AW52" s="176"/>
      <c r="AX52" s="176"/>
      <c r="AY52" s="176"/>
      <c r="AZ52" s="176"/>
      <c r="BA52" s="176"/>
      <c r="BB52" s="182"/>
      <c r="BC52" s="182"/>
      <c r="BD52" s="182"/>
      <c r="BE52" s="182"/>
      <c r="BF52" s="182"/>
      <c r="BG52" s="182"/>
      <c r="BH52" s="182"/>
      <c r="BI52" s="182"/>
      <c r="BJ52" s="182"/>
      <c r="BK52" s="182"/>
      <c r="BL52" s="182"/>
      <c r="BM52" s="182"/>
      <c r="BN52" s="182"/>
      <c r="BO52" s="182"/>
      <c r="BP52" s="182"/>
      <c r="BQ52" s="182"/>
      <c r="BR52" s="182"/>
      <c r="BS52" s="182"/>
      <c r="BT52" s="182"/>
      <c r="BU52" s="182"/>
      <c r="BV52" s="182"/>
      <c r="BW52" s="182"/>
      <c r="BX52" s="182"/>
      <c r="BY52" s="182"/>
      <c r="BZ52" s="182"/>
      <c r="CA52" s="182"/>
      <c r="CB52" s="182"/>
      <c r="CC52" s="182"/>
      <c r="CD52" s="182"/>
      <c r="CE52" s="182"/>
      <c r="CF52" s="182"/>
      <c r="CG52" s="182"/>
      <c r="CH52" s="182"/>
      <c r="CI52" s="182"/>
      <c r="CJ52" s="182"/>
      <c r="CK52" s="182"/>
      <c r="CL52" s="182"/>
      <c r="CM52" s="182"/>
      <c r="CN52" s="182"/>
      <c r="CO52" s="182"/>
      <c r="CP52" s="182"/>
      <c r="CQ52" s="182"/>
      <c r="CR52" s="182"/>
      <c r="CS52" s="182"/>
      <c r="CT52" s="182"/>
      <c r="CU52" s="182"/>
      <c r="CV52" s="182"/>
      <c r="CW52" s="182"/>
      <c r="CX52" s="182"/>
      <c r="CY52" s="182"/>
      <c r="CZ52" s="182"/>
      <c r="DA52" s="182"/>
      <c r="DB52" s="182"/>
      <c r="DC52" s="182"/>
      <c r="DD52" s="182"/>
      <c r="DE52" s="182"/>
      <c r="DF52" s="182"/>
      <c r="DG52" s="182"/>
      <c r="DH52" s="182"/>
      <c r="DI52" s="182"/>
      <c r="DJ52" s="182"/>
      <c r="DK52" s="182"/>
      <c r="DL52" s="182"/>
      <c r="DM52" s="182"/>
      <c r="DN52" s="182"/>
    </row>
    <row r="53" spans="1:118" s="180" customFormat="1" ht="149.25" customHeight="1">
      <c r="A53" s="13" t="s">
        <v>199</v>
      </c>
      <c r="B53" s="223" t="s">
        <v>436</v>
      </c>
      <c r="C53" s="177" t="s">
        <v>207</v>
      </c>
      <c r="D53" s="1" t="s">
        <v>236</v>
      </c>
      <c r="E53" s="177" t="s">
        <v>205</v>
      </c>
      <c r="F53" s="1"/>
      <c r="G53" s="1" t="s">
        <v>237</v>
      </c>
      <c r="H53" s="1" t="s">
        <v>238</v>
      </c>
      <c r="I53" s="1"/>
      <c r="J53" s="2" t="s">
        <v>239</v>
      </c>
      <c r="K53" s="2" t="s">
        <v>182</v>
      </c>
      <c r="L53" s="3">
        <v>1400000</v>
      </c>
      <c r="M53" s="177" t="s">
        <v>234</v>
      </c>
      <c r="N53" s="177"/>
      <c r="O53" s="177"/>
      <c r="P53" s="1" t="s">
        <v>182</v>
      </c>
      <c r="Q53" s="180" t="s">
        <v>215</v>
      </c>
      <c r="R53" s="180" t="s">
        <v>216</v>
      </c>
      <c r="S53" s="224" t="s">
        <v>217</v>
      </c>
      <c r="T53" s="1"/>
      <c r="U53" s="176"/>
      <c r="V53" s="176"/>
      <c r="W53" s="176"/>
      <c r="X53" s="176"/>
      <c r="Y53" s="176"/>
      <c r="Z53" s="176"/>
      <c r="AA53" s="176"/>
      <c r="AB53" s="176"/>
      <c r="AC53" s="176"/>
      <c r="AD53" s="176"/>
      <c r="AE53" s="176"/>
      <c r="AF53" s="176"/>
      <c r="AG53" s="176"/>
      <c r="AH53" s="176"/>
      <c r="AI53" s="176"/>
      <c r="AJ53" s="176"/>
      <c r="AK53" s="176"/>
      <c r="AL53" s="176"/>
      <c r="AM53" s="176"/>
      <c r="AN53" s="176"/>
      <c r="AO53" s="176"/>
      <c r="AP53" s="176"/>
      <c r="AQ53" s="176"/>
      <c r="AR53" s="176"/>
      <c r="AS53" s="176"/>
      <c r="AT53" s="176"/>
      <c r="AU53" s="176"/>
      <c r="AV53" s="176"/>
      <c r="AW53" s="176"/>
      <c r="AX53" s="176"/>
      <c r="AY53" s="176"/>
      <c r="AZ53" s="176"/>
      <c r="BA53" s="176"/>
      <c r="BB53" s="182"/>
      <c r="BC53" s="182"/>
      <c r="BD53" s="182"/>
      <c r="BE53" s="182"/>
      <c r="BF53" s="182"/>
      <c r="BG53" s="182"/>
      <c r="BH53" s="182"/>
      <c r="BI53" s="182"/>
      <c r="BJ53" s="182"/>
      <c r="BK53" s="182"/>
      <c r="BL53" s="182"/>
      <c r="BM53" s="182"/>
      <c r="BN53" s="182"/>
      <c r="BO53" s="182"/>
      <c r="BP53" s="182"/>
      <c r="BQ53" s="182"/>
      <c r="BR53" s="182"/>
      <c r="BS53" s="182"/>
      <c r="BT53" s="182"/>
      <c r="BU53" s="182"/>
      <c r="BV53" s="182"/>
      <c r="BW53" s="182"/>
      <c r="BX53" s="182"/>
      <c r="BY53" s="182"/>
      <c r="BZ53" s="182"/>
      <c r="CA53" s="182"/>
      <c r="CB53" s="182"/>
      <c r="CC53" s="182"/>
      <c r="CD53" s="182"/>
      <c r="CE53" s="182"/>
      <c r="CF53" s="182"/>
      <c r="CG53" s="182"/>
      <c r="CH53" s="182"/>
      <c r="CI53" s="182"/>
      <c r="CJ53" s="182"/>
      <c r="CK53" s="182"/>
      <c r="CL53" s="182"/>
      <c r="CM53" s="182"/>
      <c r="CN53" s="182"/>
      <c r="CO53" s="182"/>
      <c r="CP53" s="182"/>
      <c r="CQ53" s="182"/>
      <c r="CR53" s="182"/>
      <c r="CS53" s="182"/>
      <c r="CT53" s="182"/>
      <c r="CU53" s="182"/>
      <c r="CV53" s="182"/>
      <c r="CW53" s="182"/>
      <c r="CX53" s="182"/>
      <c r="CY53" s="182"/>
      <c r="CZ53" s="182"/>
      <c r="DA53" s="182"/>
      <c r="DB53" s="182"/>
      <c r="DC53" s="182"/>
      <c r="DD53" s="182"/>
      <c r="DE53" s="182"/>
      <c r="DF53" s="182"/>
      <c r="DG53" s="182"/>
      <c r="DH53" s="182"/>
      <c r="DI53" s="182"/>
      <c r="DJ53" s="182"/>
      <c r="DK53" s="182"/>
      <c r="DL53" s="182"/>
      <c r="DM53" s="182"/>
      <c r="DN53" s="182"/>
    </row>
    <row r="54" spans="1:118" s="176" customFormat="1" ht="63.75">
      <c r="A54" s="13" t="s">
        <v>199</v>
      </c>
      <c r="B54" s="223" t="s">
        <v>436</v>
      </c>
      <c r="C54" s="177" t="s">
        <v>207</v>
      </c>
      <c r="D54" s="1" t="s">
        <v>240</v>
      </c>
      <c r="E54" s="1" t="s">
        <v>205</v>
      </c>
      <c r="F54" s="1"/>
      <c r="G54" s="177" t="s">
        <v>237</v>
      </c>
      <c r="H54" s="177" t="s">
        <v>241</v>
      </c>
      <c r="I54" s="1"/>
      <c r="J54" s="190" t="s">
        <v>221</v>
      </c>
      <c r="K54" s="190" t="s">
        <v>242</v>
      </c>
      <c r="L54" s="3">
        <v>767632.31</v>
      </c>
      <c r="M54" s="1" t="s">
        <v>222</v>
      </c>
      <c r="N54" s="1"/>
      <c r="O54" s="1"/>
      <c r="P54" s="1" t="s">
        <v>70</v>
      </c>
      <c r="Q54" s="180" t="s">
        <v>215</v>
      </c>
      <c r="R54" s="180" t="s">
        <v>216</v>
      </c>
      <c r="S54" s="224" t="s">
        <v>217</v>
      </c>
      <c r="T54" s="1"/>
      <c r="AE54" s="188"/>
      <c r="AF54" s="188"/>
      <c r="AG54" s="188"/>
      <c r="AH54" s="188"/>
      <c r="AI54" s="188"/>
      <c r="AJ54" s="188"/>
      <c r="AK54" s="188"/>
      <c r="AL54" s="188"/>
      <c r="AM54" s="188"/>
      <c r="AN54" s="188"/>
      <c r="AO54" s="188"/>
      <c r="AP54" s="188"/>
      <c r="AQ54" s="188"/>
      <c r="AR54" s="188"/>
      <c r="AS54" s="188"/>
      <c r="AT54" s="188"/>
      <c r="AU54" s="188"/>
      <c r="AV54" s="188"/>
      <c r="AW54" s="188"/>
      <c r="AX54" s="188"/>
      <c r="AY54" s="188"/>
      <c r="AZ54" s="188"/>
      <c r="BA54" s="188"/>
      <c r="BB54" s="182"/>
      <c r="BC54" s="182"/>
      <c r="BD54" s="182"/>
      <c r="BE54" s="182"/>
      <c r="BF54" s="182"/>
      <c r="BG54" s="182"/>
      <c r="BH54" s="182"/>
      <c r="BI54" s="182"/>
      <c r="BJ54" s="182"/>
      <c r="BK54" s="182"/>
      <c r="BL54" s="182"/>
      <c r="BM54" s="182"/>
      <c r="BN54" s="182"/>
      <c r="BO54" s="182"/>
      <c r="BP54" s="182"/>
      <c r="BQ54" s="182"/>
      <c r="BR54" s="182"/>
      <c r="BS54" s="182"/>
      <c r="BT54" s="182"/>
      <c r="BU54" s="182"/>
      <c r="BV54" s="182"/>
      <c r="BW54" s="182"/>
      <c r="BX54" s="182"/>
      <c r="BY54" s="182"/>
      <c r="BZ54" s="182"/>
      <c r="CA54" s="182"/>
      <c r="CB54" s="182"/>
      <c r="CC54" s="182"/>
      <c r="CD54" s="182"/>
      <c r="CE54" s="182"/>
      <c r="CF54" s="182"/>
      <c r="CG54" s="182"/>
      <c r="CH54" s="182"/>
      <c r="CI54" s="182"/>
      <c r="CJ54" s="182"/>
      <c r="CK54" s="182"/>
      <c r="CL54" s="182"/>
      <c r="CM54" s="182"/>
      <c r="CN54" s="182"/>
      <c r="CO54" s="182"/>
      <c r="CP54" s="182"/>
      <c r="CQ54" s="182"/>
      <c r="CR54" s="182"/>
      <c r="CS54" s="182"/>
      <c r="CT54" s="182"/>
      <c r="CU54" s="182"/>
      <c r="CV54" s="182"/>
      <c r="CW54" s="182"/>
      <c r="CX54" s="182"/>
      <c r="CY54" s="182"/>
      <c r="CZ54" s="182"/>
      <c r="DA54" s="182"/>
      <c r="DB54" s="182"/>
      <c r="DC54" s="182"/>
      <c r="DD54" s="182"/>
      <c r="DE54" s="182"/>
      <c r="DF54" s="182"/>
      <c r="DG54" s="182"/>
      <c r="DH54" s="182"/>
      <c r="DI54" s="182"/>
      <c r="DJ54" s="182"/>
      <c r="DK54" s="182"/>
      <c r="DL54" s="182"/>
      <c r="DM54" s="182"/>
      <c r="DN54" s="182"/>
    </row>
    <row r="55" spans="1:118" s="175" customFormat="1" ht="38.25">
      <c r="A55" s="13" t="s">
        <v>199</v>
      </c>
      <c r="B55" s="223" t="s">
        <v>436</v>
      </c>
      <c r="C55" s="177" t="s">
        <v>207</v>
      </c>
      <c r="D55" s="177" t="s">
        <v>243</v>
      </c>
      <c r="E55" s="177" t="s">
        <v>205</v>
      </c>
      <c r="F55" s="177"/>
      <c r="G55" s="177" t="s">
        <v>244</v>
      </c>
      <c r="H55" s="177" t="s">
        <v>224</v>
      </c>
      <c r="I55" s="177"/>
      <c r="J55" s="178" t="s">
        <v>99</v>
      </c>
      <c r="K55" s="178" t="s">
        <v>156</v>
      </c>
      <c r="L55" s="179"/>
      <c r="M55" s="177"/>
      <c r="N55" s="177"/>
      <c r="O55" s="177"/>
      <c r="P55" s="177" t="s">
        <v>70</v>
      </c>
      <c r="Q55" s="180" t="s">
        <v>215</v>
      </c>
      <c r="R55" s="180" t="s">
        <v>216</v>
      </c>
      <c r="S55" s="224" t="s">
        <v>217</v>
      </c>
      <c r="T55" s="177"/>
      <c r="U55" s="180"/>
      <c r="V55" s="180"/>
      <c r="W55" s="180"/>
      <c r="X55" s="180"/>
      <c r="Y55" s="180"/>
      <c r="Z55" s="180"/>
      <c r="AA55" s="180"/>
      <c r="AB55" s="180"/>
      <c r="AC55" s="180"/>
      <c r="AD55" s="180"/>
      <c r="BB55" s="192"/>
      <c r="BC55" s="192"/>
      <c r="BD55" s="192"/>
      <c r="BE55" s="192"/>
      <c r="BF55" s="192"/>
      <c r="BG55" s="192"/>
      <c r="BH55" s="192"/>
      <c r="BI55" s="192"/>
      <c r="BJ55" s="192"/>
      <c r="BK55" s="192"/>
      <c r="BL55" s="192"/>
      <c r="BM55" s="192"/>
      <c r="BN55" s="192"/>
      <c r="BO55" s="192"/>
      <c r="BP55" s="192"/>
      <c r="BQ55" s="192"/>
      <c r="BR55" s="192"/>
      <c r="BS55" s="192"/>
      <c r="BT55" s="192"/>
      <c r="BU55" s="192"/>
      <c r="BV55" s="192"/>
      <c r="BW55" s="192"/>
      <c r="BX55" s="192"/>
      <c r="BY55" s="192"/>
      <c r="BZ55" s="192"/>
      <c r="CA55" s="192"/>
      <c r="CB55" s="192"/>
      <c r="CC55" s="192"/>
      <c r="CD55" s="192"/>
      <c r="CE55" s="192"/>
      <c r="CF55" s="192"/>
      <c r="CG55" s="192"/>
      <c r="CH55" s="192"/>
      <c r="CI55" s="192"/>
      <c r="CJ55" s="192"/>
      <c r="CK55" s="192"/>
      <c r="CL55" s="192"/>
      <c r="CM55" s="192"/>
      <c r="CN55" s="192"/>
      <c r="CO55" s="192"/>
      <c r="CP55" s="192"/>
      <c r="CQ55" s="192"/>
      <c r="CR55" s="192"/>
      <c r="CS55" s="192"/>
      <c r="CT55" s="192"/>
      <c r="CU55" s="192"/>
      <c r="CV55" s="192"/>
      <c r="CW55" s="192"/>
      <c r="CX55" s="192"/>
      <c r="CY55" s="192"/>
      <c r="CZ55" s="192"/>
      <c r="DA55" s="192"/>
      <c r="DB55" s="192"/>
      <c r="DC55" s="192"/>
      <c r="DD55" s="192"/>
      <c r="DE55" s="192"/>
      <c r="DF55" s="192"/>
      <c r="DG55" s="192"/>
      <c r="DH55" s="192"/>
      <c r="DI55" s="192"/>
      <c r="DJ55" s="192"/>
      <c r="DK55" s="192"/>
      <c r="DL55" s="192"/>
      <c r="DM55" s="192"/>
      <c r="DN55" s="192"/>
    </row>
    <row r="56" spans="1:118" s="175" customFormat="1" ht="28.5">
      <c r="A56" s="13" t="s">
        <v>199</v>
      </c>
      <c r="B56" s="223" t="s">
        <v>436</v>
      </c>
      <c r="C56" s="177" t="s">
        <v>207</v>
      </c>
      <c r="D56" s="177" t="s">
        <v>245</v>
      </c>
      <c r="E56" s="177" t="s">
        <v>205</v>
      </c>
      <c r="F56" s="177"/>
      <c r="G56" s="177" t="s">
        <v>246</v>
      </c>
      <c r="H56" s="177" t="s">
        <v>247</v>
      </c>
      <c r="I56" s="177"/>
      <c r="J56" s="178" t="s">
        <v>221</v>
      </c>
      <c r="K56" s="178" t="s">
        <v>185</v>
      </c>
      <c r="L56" s="179"/>
      <c r="M56" s="177"/>
      <c r="N56" s="177"/>
      <c r="O56" s="177"/>
      <c r="P56" s="177" t="s">
        <v>70</v>
      </c>
      <c r="Q56" s="180" t="s">
        <v>215</v>
      </c>
      <c r="R56" s="180" t="s">
        <v>216</v>
      </c>
      <c r="S56" s="224" t="s">
        <v>217</v>
      </c>
      <c r="T56" s="177"/>
      <c r="U56" s="180"/>
      <c r="V56" s="180"/>
      <c r="W56" s="180"/>
      <c r="X56" s="180"/>
      <c r="Y56" s="180"/>
      <c r="Z56" s="180"/>
      <c r="AA56" s="180"/>
      <c r="AB56" s="180"/>
      <c r="AC56" s="180"/>
      <c r="AD56" s="180"/>
      <c r="BB56" s="192"/>
      <c r="BC56" s="192"/>
      <c r="BD56" s="192"/>
      <c r="BE56" s="192"/>
      <c r="BF56" s="192"/>
      <c r="BG56" s="192"/>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c r="CX56" s="192"/>
      <c r="CY56" s="192"/>
      <c r="CZ56" s="192"/>
      <c r="DA56" s="192"/>
      <c r="DB56" s="192"/>
      <c r="DC56" s="192"/>
      <c r="DD56" s="192"/>
      <c r="DE56" s="192"/>
      <c r="DF56" s="192"/>
      <c r="DG56" s="192"/>
      <c r="DH56" s="192"/>
      <c r="DI56" s="192"/>
      <c r="DJ56" s="192"/>
      <c r="DK56" s="192"/>
      <c r="DL56" s="192"/>
      <c r="DM56" s="192"/>
      <c r="DN56" s="192"/>
    </row>
    <row r="57" spans="1:118" s="175" customFormat="1" ht="76.5">
      <c r="A57" s="13" t="s">
        <v>199</v>
      </c>
      <c r="B57" s="223" t="s">
        <v>436</v>
      </c>
      <c r="C57" s="225" t="s">
        <v>248</v>
      </c>
      <c r="D57" s="177" t="s">
        <v>249</v>
      </c>
      <c r="E57" s="177" t="s">
        <v>205</v>
      </c>
      <c r="F57" s="177"/>
      <c r="G57" s="177" t="s">
        <v>250</v>
      </c>
      <c r="H57" s="177" t="s">
        <v>251</v>
      </c>
      <c r="I57" s="177"/>
      <c r="J57" s="226" t="s">
        <v>252</v>
      </c>
      <c r="K57" s="178" t="s">
        <v>182</v>
      </c>
      <c r="L57" s="227">
        <v>13009575</v>
      </c>
      <c r="M57" s="1" t="s">
        <v>222</v>
      </c>
      <c r="N57" s="177" t="s">
        <v>206</v>
      </c>
      <c r="O57" s="177"/>
      <c r="P57" s="177" t="s">
        <v>182</v>
      </c>
      <c r="Q57" s="180" t="s">
        <v>253</v>
      </c>
      <c r="R57" s="180" t="s">
        <v>254</v>
      </c>
      <c r="S57" s="228" t="s">
        <v>255</v>
      </c>
      <c r="T57" s="177" t="s">
        <v>256</v>
      </c>
      <c r="U57" s="180"/>
      <c r="V57" s="180"/>
      <c r="W57" s="180"/>
      <c r="X57" s="180"/>
      <c r="Y57" s="180"/>
      <c r="Z57" s="180"/>
      <c r="AA57" s="180"/>
      <c r="AB57" s="180"/>
      <c r="AC57" s="180"/>
      <c r="AD57" s="180"/>
      <c r="BB57" s="192"/>
      <c r="BC57" s="192"/>
      <c r="BD57" s="192"/>
      <c r="BE57" s="192"/>
      <c r="BF57" s="192"/>
      <c r="BG57" s="192"/>
      <c r="BH57" s="192"/>
      <c r="BI57" s="192"/>
      <c r="BJ57" s="192"/>
      <c r="BK57" s="192"/>
      <c r="BL57" s="192"/>
      <c r="BM57" s="192"/>
      <c r="BN57" s="192"/>
      <c r="BO57" s="192"/>
      <c r="BP57" s="192"/>
      <c r="BQ57" s="192"/>
      <c r="BR57" s="192"/>
      <c r="BS57" s="192"/>
      <c r="BT57" s="192"/>
      <c r="BU57" s="192"/>
      <c r="BV57" s="192"/>
      <c r="BW57" s="192"/>
      <c r="BX57" s="192"/>
      <c r="BY57" s="192"/>
      <c r="BZ57" s="192"/>
      <c r="CA57" s="192"/>
      <c r="CB57" s="192"/>
      <c r="CC57" s="192"/>
      <c r="CD57" s="192"/>
      <c r="CE57" s="192"/>
      <c r="CF57" s="192"/>
      <c r="CG57" s="192"/>
      <c r="CH57" s="192"/>
      <c r="CI57" s="192"/>
      <c r="CJ57" s="192"/>
      <c r="CK57" s="192"/>
      <c r="CL57" s="192"/>
      <c r="CM57" s="192"/>
      <c r="CN57" s="192"/>
      <c r="CO57" s="192"/>
      <c r="CP57" s="192"/>
      <c r="CQ57" s="192"/>
      <c r="CR57" s="192"/>
      <c r="CS57" s="192"/>
      <c r="CT57" s="192"/>
      <c r="CU57" s="192"/>
      <c r="CV57" s="192"/>
      <c r="CW57" s="192"/>
      <c r="CX57" s="192"/>
      <c r="CY57" s="192"/>
      <c r="CZ57" s="192"/>
      <c r="DA57" s="192"/>
      <c r="DB57" s="192"/>
      <c r="DC57" s="192"/>
      <c r="DD57" s="192"/>
      <c r="DE57" s="192"/>
      <c r="DF57" s="192"/>
      <c r="DG57" s="192"/>
      <c r="DH57" s="192"/>
      <c r="DI57" s="192"/>
      <c r="DJ57" s="192"/>
      <c r="DK57" s="192"/>
      <c r="DL57" s="192"/>
      <c r="DM57" s="192"/>
      <c r="DN57" s="192"/>
    </row>
    <row r="58" spans="1:118" s="175" customFormat="1" ht="38.25">
      <c r="A58" s="13" t="s">
        <v>199</v>
      </c>
      <c r="B58" s="223" t="s">
        <v>436</v>
      </c>
      <c r="C58" s="225" t="s">
        <v>248</v>
      </c>
      <c r="D58" s="177" t="s">
        <v>257</v>
      </c>
      <c r="E58" s="177" t="s">
        <v>205</v>
      </c>
      <c r="F58" s="177"/>
      <c r="G58" s="177" t="s">
        <v>250</v>
      </c>
      <c r="H58" s="177" t="s">
        <v>258</v>
      </c>
      <c r="I58" s="177"/>
      <c r="J58" s="178" t="s">
        <v>259</v>
      </c>
      <c r="K58" s="178" t="s">
        <v>260</v>
      </c>
      <c r="L58" s="179">
        <v>12000000</v>
      </c>
      <c r="M58" s="177" t="s">
        <v>261</v>
      </c>
      <c r="N58" s="177" t="s">
        <v>206</v>
      </c>
      <c r="O58" s="177" t="s">
        <v>262</v>
      </c>
      <c r="P58" s="177" t="s">
        <v>263</v>
      </c>
      <c r="Q58" s="180" t="s">
        <v>253</v>
      </c>
      <c r="R58" s="180" t="s">
        <v>254</v>
      </c>
      <c r="S58" s="228" t="s">
        <v>255</v>
      </c>
      <c r="T58" s="177" t="s">
        <v>264</v>
      </c>
      <c r="U58" s="180"/>
      <c r="V58" s="180"/>
      <c r="W58" s="180"/>
      <c r="X58" s="180"/>
      <c r="Y58" s="180"/>
      <c r="Z58" s="180"/>
      <c r="AA58" s="180"/>
      <c r="AB58" s="180"/>
      <c r="AC58" s="180"/>
      <c r="AD58" s="180"/>
      <c r="BB58" s="192"/>
      <c r="BC58" s="192"/>
      <c r="BD58" s="192"/>
      <c r="BE58" s="192"/>
      <c r="BF58" s="192"/>
      <c r="BG58" s="192"/>
      <c r="BH58" s="192"/>
      <c r="BI58" s="192"/>
      <c r="BJ58" s="192"/>
      <c r="BK58" s="192"/>
      <c r="BL58" s="192"/>
      <c r="BM58" s="192"/>
      <c r="BN58" s="192"/>
      <c r="BO58" s="192"/>
      <c r="BP58" s="192"/>
      <c r="BQ58" s="192"/>
      <c r="BR58" s="192"/>
      <c r="BS58" s="192"/>
      <c r="BT58" s="192"/>
      <c r="BU58" s="192"/>
      <c r="BV58" s="192"/>
      <c r="BW58" s="192"/>
      <c r="BX58" s="192"/>
      <c r="BY58" s="192"/>
      <c r="BZ58" s="192"/>
      <c r="CA58" s="192"/>
      <c r="CB58" s="192"/>
      <c r="CC58" s="192"/>
      <c r="CD58" s="192"/>
      <c r="CE58" s="192"/>
      <c r="CF58" s="192"/>
      <c r="CG58" s="192"/>
      <c r="CH58" s="192"/>
      <c r="CI58" s="192"/>
      <c r="CJ58" s="192"/>
      <c r="CK58" s="192"/>
      <c r="CL58" s="192"/>
      <c r="CM58" s="192"/>
      <c r="CN58" s="192"/>
      <c r="CO58" s="192"/>
      <c r="CP58" s="192"/>
      <c r="CQ58" s="192"/>
      <c r="CR58" s="192"/>
      <c r="CS58" s="192"/>
      <c r="CT58" s="192"/>
      <c r="CU58" s="192"/>
      <c r="CV58" s="192"/>
      <c r="CW58" s="192"/>
      <c r="CX58" s="192"/>
      <c r="CY58" s="192"/>
      <c r="CZ58" s="192"/>
      <c r="DA58" s="192"/>
      <c r="DB58" s="192"/>
      <c r="DC58" s="192"/>
      <c r="DD58" s="192"/>
      <c r="DE58" s="192"/>
      <c r="DF58" s="192"/>
      <c r="DG58" s="192"/>
      <c r="DH58" s="192"/>
      <c r="DI58" s="192"/>
      <c r="DJ58" s="192"/>
      <c r="DK58" s="192"/>
      <c r="DL58" s="192"/>
      <c r="DM58" s="192"/>
      <c r="DN58" s="192"/>
    </row>
    <row r="59" spans="1:118" s="180" customFormat="1" ht="76.5">
      <c r="A59" s="13" t="s">
        <v>199</v>
      </c>
      <c r="B59" s="223" t="s">
        <v>436</v>
      </c>
      <c r="C59" s="177" t="s">
        <v>207</v>
      </c>
      <c r="D59" s="177" t="s">
        <v>265</v>
      </c>
      <c r="E59" s="177" t="s">
        <v>205</v>
      </c>
      <c r="F59" s="177"/>
      <c r="G59" s="177" t="s">
        <v>266</v>
      </c>
      <c r="H59" s="177" t="s">
        <v>267</v>
      </c>
      <c r="I59" s="177"/>
      <c r="J59" s="178"/>
      <c r="K59" s="178"/>
      <c r="L59" s="179">
        <v>2830</v>
      </c>
      <c r="M59" s="177" t="s">
        <v>222</v>
      </c>
      <c r="N59" s="177"/>
      <c r="O59" s="177"/>
      <c r="P59" s="177" t="s">
        <v>209</v>
      </c>
      <c r="Q59" s="180" t="s">
        <v>215</v>
      </c>
      <c r="R59" s="180" t="s">
        <v>216</v>
      </c>
      <c r="S59" s="224" t="s">
        <v>217</v>
      </c>
      <c r="T59" s="177"/>
      <c r="BB59" s="193"/>
      <c r="BC59" s="193"/>
      <c r="BD59" s="193"/>
      <c r="BE59" s="193"/>
      <c r="BF59" s="193"/>
      <c r="BG59" s="193"/>
      <c r="BH59" s="193"/>
      <c r="BI59" s="193"/>
      <c r="BJ59" s="193"/>
      <c r="BK59" s="193"/>
      <c r="BL59" s="193"/>
      <c r="BM59" s="193"/>
      <c r="BN59" s="193"/>
      <c r="BO59" s="193"/>
      <c r="BP59" s="193"/>
      <c r="BQ59" s="193"/>
      <c r="BR59" s="193"/>
      <c r="BS59" s="193"/>
      <c r="BT59" s="193"/>
      <c r="BU59" s="193"/>
      <c r="BV59" s="193"/>
      <c r="BW59" s="193"/>
      <c r="BX59" s="193"/>
      <c r="BY59" s="193"/>
      <c r="BZ59" s="193"/>
      <c r="CA59" s="193"/>
      <c r="CB59" s="193"/>
      <c r="CC59" s="193"/>
      <c r="CD59" s="193"/>
      <c r="CE59" s="193"/>
      <c r="CF59" s="193"/>
      <c r="CG59" s="193"/>
      <c r="CH59" s="193"/>
      <c r="CI59" s="193"/>
      <c r="CJ59" s="193"/>
      <c r="CK59" s="193"/>
      <c r="CL59" s="193"/>
      <c r="CM59" s="193"/>
      <c r="CN59" s="193"/>
      <c r="CO59" s="193"/>
      <c r="CP59" s="193"/>
      <c r="CQ59" s="193"/>
      <c r="CR59" s="193"/>
      <c r="CS59" s="193"/>
      <c r="CT59" s="193"/>
      <c r="CU59" s="193"/>
      <c r="CV59" s="193"/>
      <c r="CW59" s="193"/>
      <c r="CX59" s="193"/>
      <c r="CY59" s="193"/>
      <c r="CZ59" s="193"/>
      <c r="DA59" s="193"/>
      <c r="DB59" s="193"/>
      <c r="DC59" s="193"/>
      <c r="DD59" s="193"/>
      <c r="DE59" s="193"/>
      <c r="DF59" s="193"/>
      <c r="DG59" s="193"/>
      <c r="DH59" s="193"/>
      <c r="DI59" s="193"/>
      <c r="DJ59" s="193"/>
      <c r="DK59" s="193"/>
      <c r="DL59" s="193"/>
      <c r="DM59" s="193"/>
      <c r="DN59" s="193"/>
    </row>
    <row r="60" spans="1:118" s="180" customFormat="1" ht="63.75">
      <c r="A60" s="13" t="s">
        <v>199</v>
      </c>
      <c r="B60" s="223" t="s">
        <v>436</v>
      </c>
      <c r="C60" s="177" t="s">
        <v>207</v>
      </c>
      <c r="D60" s="177" t="s">
        <v>268</v>
      </c>
      <c r="E60" s="177" t="s">
        <v>205</v>
      </c>
      <c r="F60" s="177"/>
      <c r="G60" s="177" t="s">
        <v>268</v>
      </c>
      <c r="H60" s="177" t="s">
        <v>269</v>
      </c>
      <c r="I60" s="177"/>
      <c r="J60" s="178"/>
      <c r="K60" s="178"/>
      <c r="L60" s="179">
        <v>2500</v>
      </c>
      <c r="M60" s="177" t="s">
        <v>234</v>
      </c>
      <c r="N60" s="177"/>
      <c r="O60" s="177"/>
      <c r="P60" s="177" t="s">
        <v>263</v>
      </c>
      <c r="Q60" s="180" t="s">
        <v>215</v>
      </c>
      <c r="R60" s="180" t="s">
        <v>216</v>
      </c>
      <c r="S60" s="224" t="s">
        <v>217</v>
      </c>
      <c r="T60" s="177" t="s">
        <v>270</v>
      </c>
      <c r="AE60" s="175"/>
      <c r="AF60" s="175"/>
      <c r="AG60" s="175"/>
      <c r="AH60" s="175"/>
      <c r="AI60" s="175"/>
      <c r="AJ60" s="175"/>
      <c r="AK60" s="175"/>
      <c r="AL60" s="175"/>
      <c r="AM60" s="175"/>
      <c r="AN60" s="175"/>
      <c r="AO60" s="175"/>
      <c r="AP60" s="175"/>
      <c r="AQ60" s="175"/>
      <c r="AR60" s="175"/>
      <c r="AS60" s="175"/>
      <c r="AT60" s="175"/>
      <c r="AU60" s="175"/>
      <c r="AV60" s="175"/>
      <c r="AW60" s="175"/>
      <c r="AX60" s="175"/>
      <c r="AY60" s="175"/>
      <c r="AZ60" s="175"/>
      <c r="BA60" s="175"/>
      <c r="BB60" s="193"/>
      <c r="BC60" s="193"/>
      <c r="BD60" s="193"/>
      <c r="BE60" s="193"/>
      <c r="BF60" s="193"/>
      <c r="BG60" s="193"/>
      <c r="BH60" s="193"/>
      <c r="BI60" s="193"/>
      <c r="BJ60" s="193"/>
      <c r="BK60" s="193"/>
      <c r="BL60" s="193"/>
      <c r="BM60" s="193"/>
      <c r="BN60" s="193"/>
      <c r="BO60" s="193"/>
      <c r="BP60" s="193"/>
      <c r="BQ60" s="193"/>
      <c r="BR60" s="193"/>
      <c r="BS60" s="193"/>
      <c r="BT60" s="193"/>
      <c r="BU60" s="193"/>
      <c r="BV60" s="193"/>
      <c r="BW60" s="193"/>
      <c r="BX60" s="193"/>
      <c r="BY60" s="193"/>
      <c r="BZ60" s="193"/>
      <c r="CA60" s="193"/>
      <c r="CB60" s="193"/>
      <c r="CC60" s="193"/>
      <c r="CD60" s="193"/>
      <c r="CE60" s="193"/>
      <c r="CF60" s="193"/>
      <c r="CG60" s="193"/>
      <c r="CH60" s="193"/>
      <c r="CI60" s="193"/>
      <c r="CJ60" s="193"/>
      <c r="CK60" s="193"/>
      <c r="CL60" s="193"/>
      <c r="CM60" s="193"/>
      <c r="CN60" s="193"/>
      <c r="CO60" s="193"/>
      <c r="CP60" s="193"/>
      <c r="CQ60" s="193"/>
      <c r="CR60" s="193"/>
      <c r="CS60" s="193"/>
      <c r="CT60" s="193"/>
      <c r="CU60" s="193"/>
      <c r="CV60" s="193"/>
      <c r="CW60" s="193"/>
      <c r="CX60" s="193"/>
      <c r="CY60" s="193"/>
      <c r="CZ60" s="193"/>
      <c r="DA60" s="193"/>
      <c r="DB60" s="193"/>
      <c r="DC60" s="193"/>
      <c r="DD60" s="193"/>
      <c r="DE60" s="193"/>
      <c r="DF60" s="193"/>
      <c r="DG60" s="193"/>
      <c r="DH60" s="193"/>
      <c r="DI60" s="193"/>
      <c r="DJ60" s="193"/>
      <c r="DK60" s="193"/>
      <c r="DL60" s="193"/>
      <c r="DM60" s="193"/>
      <c r="DN60" s="193"/>
    </row>
    <row r="61" spans="1:118" s="176" customFormat="1" ht="133.5" customHeight="1" thickBot="1">
      <c r="A61" s="13" t="s">
        <v>199</v>
      </c>
      <c r="B61" s="223" t="s">
        <v>436</v>
      </c>
      <c r="C61" s="177" t="s">
        <v>207</v>
      </c>
      <c r="D61" s="1" t="s">
        <v>271</v>
      </c>
      <c r="E61" s="229" t="s">
        <v>205</v>
      </c>
      <c r="F61" s="1"/>
      <c r="G61" s="1" t="s">
        <v>271</v>
      </c>
      <c r="H61" s="1" t="s">
        <v>272</v>
      </c>
      <c r="I61" s="1"/>
      <c r="J61" s="2"/>
      <c r="K61" s="2" t="s">
        <v>182</v>
      </c>
      <c r="L61" s="3"/>
      <c r="M61" s="177" t="s">
        <v>234</v>
      </c>
      <c r="N61" s="1"/>
      <c r="O61" s="1"/>
      <c r="P61" s="1" t="s">
        <v>182</v>
      </c>
      <c r="Q61" s="180" t="s">
        <v>215</v>
      </c>
      <c r="R61" s="180" t="s">
        <v>216</v>
      </c>
      <c r="S61" s="224" t="s">
        <v>217</v>
      </c>
      <c r="T61" s="1"/>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80"/>
      <c r="BB61" s="182"/>
      <c r="BC61" s="182"/>
      <c r="BD61" s="182"/>
      <c r="BE61" s="182"/>
      <c r="BF61" s="182"/>
      <c r="BG61" s="182"/>
      <c r="BH61" s="182"/>
      <c r="BI61" s="182"/>
      <c r="BJ61" s="182"/>
      <c r="BK61" s="182"/>
      <c r="BL61" s="182"/>
      <c r="BM61" s="182"/>
      <c r="BN61" s="182"/>
      <c r="BO61" s="182"/>
      <c r="BP61" s="182"/>
      <c r="BQ61" s="182"/>
      <c r="BR61" s="182"/>
      <c r="BS61" s="182"/>
      <c r="BT61" s="182"/>
      <c r="BU61" s="182"/>
      <c r="BV61" s="182"/>
      <c r="BW61" s="182"/>
      <c r="BX61" s="182"/>
      <c r="BY61" s="182"/>
      <c r="BZ61" s="182"/>
      <c r="CA61" s="182"/>
      <c r="CB61" s="182"/>
      <c r="CC61" s="182"/>
      <c r="CD61" s="182"/>
      <c r="CE61" s="182"/>
      <c r="CF61" s="182"/>
      <c r="CG61" s="182"/>
      <c r="CH61" s="182"/>
      <c r="CI61" s="182"/>
      <c r="CJ61" s="182"/>
      <c r="CK61" s="182"/>
      <c r="CL61" s="182"/>
      <c r="CM61" s="182"/>
      <c r="CN61" s="182"/>
      <c r="CO61" s="182"/>
      <c r="CP61" s="182"/>
      <c r="CQ61" s="182"/>
      <c r="CR61" s="182"/>
      <c r="CS61" s="182"/>
      <c r="CT61" s="182"/>
      <c r="CU61" s="182"/>
      <c r="CV61" s="182"/>
      <c r="CW61" s="182"/>
      <c r="CX61" s="182"/>
      <c r="CY61" s="182"/>
      <c r="CZ61" s="182"/>
      <c r="DA61" s="182"/>
      <c r="DB61" s="182"/>
      <c r="DC61" s="182"/>
      <c r="DD61" s="182"/>
      <c r="DE61" s="182"/>
      <c r="DF61" s="182"/>
      <c r="DG61" s="182"/>
      <c r="DH61" s="182"/>
      <c r="DI61" s="182"/>
      <c r="DJ61" s="182"/>
      <c r="DK61" s="182"/>
      <c r="DL61" s="182"/>
      <c r="DM61" s="182"/>
      <c r="DN61" s="182"/>
    </row>
    <row r="62" spans="1:118" customFormat="1" ht="39" hidden="1" thickBot="1">
      <c r="A62" s="195" t="s">
        <v>273</v>
      </c>
      <c r="B62" s="202"/>
      <c r="C62" s="200"/>
      <c r="D62" s="200" t="s">
        <v>292</v>
      </c>
      <c r="E62" s="200" t="s">
        <v>274</v>
      </c>
      <c r="F62" s="205"/>
      <c r="G62" s="200" t="s">
        <v>293</v>
      </c>
      <c r="H62" s="200" t="s">
        <v>294</v>
      </c>
      <c r="I62" s="200"/>
      <c r="J62" s="230" t="s">
        <v>295</v>
      </c>
      <c r="K62" s="230" t="s">
        <v>295</v>
      </c>
      <c r="L62" s="231">
        <v>2325</v>
      </c>
      <c r="M62" s="200" t="s">
        <v>278</v>
      </c>
      <c r="N62" s="200"/>
      <c r="O62" s="200"/>
      <c r="P62" s="200" t="s">
        <v>279</v>
      </c>
      <c r="Q62" s="200" t="s">
        <v>280</v>
      </c>
      <c r="R62" s="200" t="s">
        <v>281</v>
      </c>
      <c r="S62" s="200" t="s">
        <v>282</v>
      </c>
      <c r="T62" s="200"/>
      <c r="U62" s="232"/>
      <c r="V62" s="232"/>
      <c r="W62" s="232"/>
      <c r="X62" s="232"/>
      <c r="Y62" s="232"/>
      <c r="Z62" s="232"/>
      <c r="AA62" s="232"/>
      <c r="AB62" s="232"/>
      <c r="AC62" s="232"/>
      <c r="AD62" s="232"/>
    </row>
    <row r="63" spans="1:118" customFormat="1" ht="39" hidden="1" thickBot="1">
      <c r="A63" s="195" t="s">
        <v>273</v>
      </c>
      <c r="B63" s="202"/>
      <c r="C63" s="200"/>
      <c r="D63" s="200" t="s">
        <v>296</v>
      </c>
      <c r="E63" s="200" t="s">
        <v>274</v>
      </c>
      <c r="F63" s="200"/>
      <c r="G63" s="200" t="s">
        <v>293</v>
      </c>
      <c r="H63" s="200" t="s">
        <v>294</v>
      </c>
      <c r="I63" s="200"/>
      <c r="J63" s="230" t="s">
        <v>295</v>
      </c>
      <c r="K63" s="230" t="s">
        <v>295</v>
      </c>
      <c r="L63" s="231">
        <v>2325</v>
      </c>
      <c r="M63" s="200" t="s">
        <v>278</v>
      </c>
      <c r="N63" s="200"/>
      <c r="O63" s="200"/>
      <c r="P63" s="200" t="s">
        <v>279</v>
      </c>
      <c r="Q63" s="200" t="s">
        <v>280</v>
      </c>
      <c r="R63" s="200" t="s">
        <v>281</v>
      </c>
      <c r="S63" s="200" t="s">
        <v>282</v>
      </c>
      <c r="T63" s="200"/>
      <c r="U63" s="232"/>
      <c r="V63" s="232"/>
      <c r="W63" s="232"/>
      <c r="X63" s="232"/>
      <c r="Y63" s="232"/>
      <c r="Z63" s="232"/>
      <c r="AA63" s="232"/>
      <c r="AB63" s="232"/>
      <c r="AC63" s="232"/>
      <c r="AD63" s="232"/>
    </row>
    <row r="64" spans="1:118" customFormat="1" ht="39" hidden="1" thickBot="1">
      <c r="A64" s="195" t="s">
        <v>273</v>
      </c>
      <c r="B64" s="202"/>
      <c r="C64" s="200"/>
      <c r="D64" s="200" t="s">
        <v>297</v>
      </c>
      <c r="E64" s="200" t="s">
        <v>274</v>
      </c>
      <c r="F64" s="200"/>
      <c r="G64" s="200" t="s">
        <v>298</v>
      </c>
      <c r="H64" s="200" t="s">
        <v>299</v>
      </c>
      <c r="I64" s="200"/>
      <c r="J64" s="230" t="s">
        <v>300</v>
      </c>
      <c r="K64" s="230" t="s">
        <v>300</v>
      </c>
      <c r="L64" s="231">
        <v>2450</v>
      </c>
      <c r="M64" s="200" t="s">
        <v>278</v>
      </c>
      <c r="N64" s="200"/>
      <c r="O64" s="200"/>
      <c r="P64" s="200" t="s">
        <v>279</v>
      </c>
      <c r="Q64" s="200" t="s">
        <v>280</v>
      </c>
      <c r="R64" s="200" t="s">
        <v>281</v>
      </c>
      <c r="S64" s="200" t="s">
        <v>282</v>
      </c>
      <c r="T64" s="200"/>
      <c r="U64" s="232"/>
      <c r="V64" s="232"/>
      <c r="W64" s="232"/>
      <c r="X64" s="232"/>
      <c r="Y64" s="232"/>
      <c r="Z64" s="232"/>
      <c r="AA64" s="232"/>
      <c r="AB64" s="232"/>
      <c r="AC64" s="232"/>
      <c r="AD64" s="232"/>
    </row>
    <row r="65" spans="1:30" customFormat="1" ht="39" hidden="1" thickBot="1">
      <c r="A65" s="195" t="s">
        <v>273</v>
      </c>
      <c r="B65" s="202"/>
      <c r="C65" s="200"/>
      <c r="D65" s="200" t="s">
        <v>301</v>
      </c>
      <c r="E65" s="200" t="s">
        <v>274</v>
      </c>
      <c r="F65" s="200"/>
      <c r="G65" s="200" t="s">
        <v>298</v>
      </c>
      <c r="H65" s="200" t="s">
        <v>302</v>
      </c>
      <c r="I65" s="200"/>
      <c r="J65" s="230" t="s">
        <v>300</v>
      </c>
      <c r="K65" s="230" t="s">
        <v>300</v>
      </c>
      <c r="L65" s="231">
        <v>21320</v>
      </c>
      <c r="M65" s="200" t="s">
        <v>278</v>
      </c>
      <c r="N65" s="200"/>
      <c r="O65" s="200"/>
      <c r="P65" s="200" t="s">
        <v>279</v>
      </c>
      <c r="Q65" s="200" t="s">
        <v>280</v>
      </c>
      <c r="R65" s="200" t="s">
        <v>281</v>
      </c>
      <c r="S65" s="200" t="s">
        <v>282</v>
      </c>
      <c r="T65" s="200"/>
      <c r="U65" s="232"/>
      <c r="V65" s="232"/>
      <c r="W65" s="232"/>
      <c r="X65" s="232"/>
      <c r="Y65" s="232"/>
      <c r="Z65" s="232"/>
      <c r="AA65" s="232"/>
      <c r="AB65" s="232"/>
      <c r="AC65" s="232"/>
      <c r="AD65" s="232"/>
    </row>
    <row r="66" spans="1:30" customFormat="1" ht="39" hidden="1" thickBot="1">
      <c r="A66" s="195" t="s">
        <v>273</v>
      </c>
      <c r="B66" s="202"/>
      <c r="C66" s="200"/>
      <c r="D66" s="200" t="s">
        <v>303</v>
      </c>
      <c r="E66" s="200" t="s">
        <v>274</v>
      </c>
      <c r="F66" s="200"/>
      <c r="G66" s="200" t="s">
        <v>298</v>
      </c>
      <c r="H66" s="200" t="s">
        <v>304</v>
      </c>
      <c r="I66" s="200"/>
      <c r="J66" s="230" t="s">
        <v>305</v>
      </c>
      <c r="K66" s="230" t="s">
        <v>305</v>
      </c>
      <c r="L66" s="231">
        <v>12975</v>
      </c>
      <c r="M66" s="200" t="s">
        <v>278</v>
      </c>
      <c r="N66" s="200"/>
      <c r="O66" s="200"/>
      <c r="P66" s="200" t="s">
        <v>279</v>
      </c>
      <c r="Q66" s="200" t="s">
        <v>280</v>
      </c>
      <c r="R66" s="200" t="s">
        <v>281</v>
      </c>
      <c r="S66" s="200" t="s">
        <v>282</v>
      </c>
      <c r="T66" s="200"/>
      <c r="U66" s="232"/>
      <c r="V66" s="232"/>
      <c r="W66" s="232"/>
      <c r="X66" s="232"/>
      <c r="Y66" s="232"/>
      <c r="Z66" s="232"/>
      <c r="AA66" s="232"/>
      <c r="AB66" s="232"/>
      <c r="AC66" s="232"/>
      <c r="AD66" s="232"/>
    </row>
    <row r="67" spans="1:30" customFormat="1" ht="153.75" hidden="1" thickBot="1">
      <c r="A67" s="199" t="s">
        <v>306</v>
      </c>
      <c r="B67" s="202"/>
      <c r="C67" s="200" t="s">
        <v>312</v>
      </c>
      <c r="D67" s="200" t="s">
        <v>313</v>
      </c>
      <c r="E67" s="200" t="s">
        <v>314</v>
      </c>
      <c r="F67" s="205" t="s">
        <v>315</v>
      </c>
      <c r="G67" s="200" t="s">
        <v>316</v>
      </c>
      <c r="H67" s="200" t="s">
        <v>317</v>
      </c>
      <c r="I67" s="200"/>
      <c r="J67" s="230" t="s">
        <v>308</v>
      </c>
      <c r="K67" s="230" t="s">
        <v>308</v>
      </c>
      <c r="L67" s="233" t="s">
        <v>318</v>
      </c>
      <c r="M67" s="200" t="s">
        <v>319</v>
      </c>
      <c r="N67" s="200" t="s">
        <v>320</v>
      </c>
      <c r="O67" s="200" t="s">
        <v>321</v>
      </c>
      <c r="P67" s="200" t="s">
        <v>103</v>
      </c>
      <c r="Q67" s="200"/>
      <c r="R67" s="200"/>
      <c r="S67" s="200"/>
      <c r="T67" s="200" t="s">
        <v>322</v>
      </c>
      <c r="U67" s="232"/>
      <c r="V67" s="232"/>
      <c r="W67" s="232"/>
      <c r="X67" s="232"/>
      <c r="Y67" s="232"/>
      <c r="Z67" s="232"/>
      <c r="AA67" s="232"/>
      <c r="AB67" s="232"/>
      <c r="AC67" s="232"/>
      <c r="AD67" s="232"/>
    </row>
    <row r="68" spans="1:30" customFormat="1" ht="192" hidden="1" thickBot="1">
      <c r="A68" s="202" t="s">
        <v>306</v>
      </c>
      <c r="B68" s="202"/>
      <c r="C68" s="200" t="s">
        <v>323</v>
      </c>
      <c r="D68" s="200" t="s">
        <v>324</v>
      </c>
      <c r="E68" s="200" t="s">
        <v>309</v>
      </c>
      <c r="F68" s="200" t="s">
        <v>310</v>
      </c>
      <c r="G68" s="200" t="s">
        <v>316</v>
      </c>
      <c r="H68" s="200" t="s">
        <v>325</v>
      </c>
      <c r="I68" s="200" t="s">
        <v>44</v>
      </c>
      <c r="J68" s="230" t="s">
        <v>311</v>
      </c>
      <c r="K68" s="230"/>
      <c r="L68" s="233"/>
      <c r="M68" s="200" t="s">
        <v>326</v>
      </c>
      <c r="N68" s="200"/>
      <c r="O68" s="200" t="s">
        <v>327</v>
      </c>
      <c r="P68" s="200" t="s">
        <v>328</v>
      </c>
      <c r="Q68" s="200"/>
      <c r="R68" s="200"/>
      <c r="S68" s="200"/>
      <c r="T68" s="200" t="s">
        <v>329</v>
      </c>
      <c r="U68" s="232"/>
      <c r="V68" s="232"/>
      <c r="W68" s="232"/>
      <c r="X68" s="232"/>
      <c r="Y68" s="232"/>
      <c r="Z68" s="232"/>
      <c r="AA68" s="232"/>
      <c r="AB68" s="232"/>
      <c r="AC68" s="232"/>
      <c r="AD68" s="232"/>
    </row>
    <row r="69" spans="1:30" customFormat="1" ht="51.75" hidden="1" thickBot="1">
      <c r="A69" s="202" t="s">
        <v>306</v>
      </c>
      <c r="B69" s="202"/>
      <c r="C69" s="200" t="s">
        <v>312</v>
      </c>
      <c r="D69" s="200" t="s">
        <v>330</v>
      </c>
      <c r="E69" s="200" t="s">
        <v>314</v>
      </c>
      <c r="F69" s="205" t="s">
        <v>319</v>
      </c>
      <c r="G69" s="200" t="s">
        <v>316</v>
      </c>
      <c r="H69" s="200" t="s">
        <v>331</v>
      </c>
      <c r="I69" s="200" t="s">
        <v>44</v>
      </c>
      <c r="J69" s="230" t="s">
        <v>308</v>
      </c>
      <c r="K69" s="230" t="s">
        <v>308</v>
      </c>
      <c r="L69" s="233" t="s">
        <v>318</v>
      </c>
      <c r="M69" s="200" t="s">
        <v>319</v>
      </c>
      <c r="N69" s="200" t="s">
        <v>332</v>
      </c>
      <c r="O69" s="200" t="s">
        <v>333</v>
      </c>
      <c r="P69" s="200" t="s">
        <v>103</v>
      </c>
      <c r="Q69" s="200"/>
      <c r="R69" s="200"/>
      <c r="S69" s="200"/>
      <c r="T69" s="200" t="s">
        <v>334</v>
      </c>
      <c r="U69" s="232"/>
      <c r="V69" s="232"/>
      <c r="W69" s="232"/>
      <c r="X69" s="232"/>
      <c r="Y69" s="232"/>
      <c r="Z69" s="232"/>
      <c r="AA69" s="232"/>
      <c r="AB69" s="232"/>
      <c r="AC69" s="232"/>
      <c r="AD69" s="232"/>
    </row>
    <row r="70" spans="1:30" customFormat="1" ht="141" hidden="1" thickBot="1">
      <c r="A70" s="202" t="s">
        <v>306</v>
      </c>
      <c r="B70" s="202"/>
      <c r="C70" s="200" t="s">
        <v>312</v>
      </c>
      <c r="D70" s="200" t="s">
        <v>335</v>
      </c>
      <c r="E70" s="200" t="s">
        <v>314</v>
      </c>
      <c r="F70" s="205" t="s">
        <v>319</v>
      </c>
      <c r="G70" s="200" t="s">
        <v>316</v>
      </c>
      <c r="H70" s="200" t="s">
        <v>336</v>
      </c>
      <c r="I70" s="200" t="s">
        <v>44</v>
      </c>
      <c r="J70" s="230" t="s">
        <v>308</v>
      </c>
      <c r="K70" s="230" t="s">
        <v>308</v>
      </c>
      <c r="L70" s="233" t="s">
        <v>318</v>
      </c>
      <c r="M70" s="200" t="s">
        <v>319</v>
      </c>
      <c r="N70" s="200" t="s">
        <v>337</v>
      </c>
      <c r="O70" s="200" t="s">
        <v>338</v>
      </c>
      <c r="P70" s="200" t="s">
        <v>103</v>
      </c>
      <c r="Q70" s="200"/>
      <c r="R70" s="200"/>
      <c r="S70" s="200"/>
      <c r="T70" s="200" t="s">
        <v>334</v>
      </c>
      <c r="U70" s="232"/>
      <c r="V70" s="232"/>
      <c r="W70" s="232"/>
      <c r="X70" s="232"/>
      <c r="Y70" s="232"/>
      <c r="Z70" s="232"/>
      <c r="AA70" s="232"/>
      <c r="AB70" s="232"/>
      <c r="AC70" s="232"/>
      <c r="AD70" s="232"/>
    </row>
    <row r="71" spans="1:30" customFormat="1" ht="64.5" hidden="1" thickBot="1">
      <c r="A71" s="202" t="s">
        <v>306</v>
      </c>
      <c r="B71" s="202"/>
      <c r="C71" s="200" t="s">
        <v>339</v>
      </c>
      <c r="D71" s="200" t="s">
        <v>340</v>
      </c>
      <c r="E71" s="200" t="s">
        <v>307</v>
      </c>
      <c r="F71" s="200" t="s">
        <v>341</v>
      </c>
      <c r="G71" s="200" t="s">
        <v>342</v>
      </c>
      <c r="H71" s="200" t="s">
        <v>343</v>
      </c>
      <c r="I71" s="200" t="s">
        <v>44</v>
      </c>
      <c r="J71" s="230" t="s">
        <v>344</v>
      </c>
      <c r="K71" s="230" t="s">
        <v>345</v>
      </c>
      <c r="L71" s="233" t="s">
        <v>346</v>
      </c>
      <c r="M71" s="200" t="s">
        <v>347</v>
      </c>
      <c r="N71" s="200" t="s">
        <v>348</v>
      </c>
      <c r="O71" s="200" t="s">
        <v>349</v>
      </c>
      <c r="P71" s="200" t="s">
        <v>350</v>
      </c>
      <c r="Q71" s="200" t="s">
        <v>351</v>
      </c>
      <c r="R71" s="200" t="s">
        <v>352</v>
      </c>
      <c r="S71" s="234" t="s">
        <v>353</v>
      </c>
      <c r="T71" s="200" t="s">
        <v>354</v>
      </c>
      <c r="U71" s="232"/>
      <c r="V71" s="232"/>
      <c r="W71" s="232"/>
      <c r="X71" s="232"/>
      <c r="Y71" s="232"/>
      <c r="Z71" s="232"/>
      <c r="AA71" s="232"/>
      <c r="AB71" s="232"/>
      <c r="AC71" s="232"/>
      <c r="AD71" s="232"/>
    </row>
    <row r="72" spans="1:30" customFormat="1" ht="51.75" hidden="1" thickBot="1">
      <c r="A72" s="202" t="s">
        <v>306</v>
      </c>
      <c r="B72" s="202"/>
      <c r="C72" s="200" t="s">
        <v>339</v>
      </c>
      <c r="D72" s="200" t="s">
        <v>355</v>
      </c>
      <c r="E72" s="200" t="s">
        <v>307</v>
      </c>
      <c r="F72" s="205" t="s">
        <v>356</v>
      </c>
      <c r="G72" s="200" t="s">
        <v>342</v>
      </c>
      <c r="H72" s="200" t="s">
        <v>357</v>
      </c>
      <c r="I72" s="200" t="s">
        <v>44</v>
      </c>
      <c r="J72" s="230" t="s">
        <v>344</v>
      </c>
      <c r="K72" s="230" t="s">
        <v>345</v>
      </c>
      <c r="L72" s="233">
        <v>25000</v>
      </c>
      <c r="M72" s="200" t="s">
        <v>347</v>
      </c>
      <c r="N72" s="200" t="s">
        <v>44</v>
      </c>
      <c r="O72" s="200" t="s">
        <v>358</v>
      </c>
      <c r="P72" s="200" t="s">
        <v>350</v>
      </c>
      <c r="Q72" s="200" t="s">
        <v>351</v>
      </c>
      <c r="R72" s="200" t="s">
        <v>352</v>
      </c>
      <c r="S72" s="234" t="s">
        <v>353</v>
      </c>
      <c r="T72" s="200" t="s">
        <v>359</v>
      </c>
      <c r="U72" s="232"/>
      <c r="V72" s="232"/>
      <c r="W72" s="232"/>
      <c r="X72" s="232"/>
      <c r="Y72" s="232"/>
      <c r="Z72" s="232"/>
      <c r="AA72" s="232"/>
      <c r="AB72" s="232"/>
      <c r="AC72" s="232"/>
      <c r="AD72" s="232"/>
    </row>
    <row r="73" spans="1:30" customFormat="1" ht="39" hidden="1" thickBot="1">
      <c r="A73" s="202" t="s">
        <v>306</v>
      </c>
      <c r="B73" s="202"/>
      <c r="C73" s="200" t="s">
        <v>339</v>
      </c>
      <c r="D73" s="200" t="s">
        <v>360</v>
      </c>
      <c r="E73" s="200" t="s">
        <v>307</v>
      </c>
      <c r="F73" s="205" t="s">
        <v>361</v>
      </c>
      <c r="G73" s="200" t="s">
        <v>342</v>
      </c>
      <c r="H73" s="200" t="s">
        <v>362</v>
      </c>
      <c r="I73" s="200" t="s">
        <v>44</v>
      </c>
      <c r="J73" s="230" t="s">
        <v>344</v>
      </c>
      <c r="K73" s="230" t="s">
        <v>345</v>
      </c>
      <c r="L73" s="233">
        <v>25000</v>
      </c>
      <c r="M73" s="200" t="s">
        <v>347</v>
      </c>
      <c r="N73" s="200" t="s">
        <v>44</v>
      </c>
      <c r="O73" s="200" t="s">
        <v>363</v>
      </c>
      <c r="P73" s="200" t="s">
        <v>350</v>
      </c>
      <c r="Q73" s="200" t="s">
        <v>351</v>
      </c>
      <c r="R73" s="200" t="s">
        <v>352</v>
      </c>
      <c r="S73" s="234" t="s">
        <v>353</v>
      </c>
      <c r="T73" s="200" t="s">
        <v>364</v>
      </c>
      <c r="U73" s="232"/>
      <c r="V73" s="232"/>
      <c r="W73" s="232"/>
      <c r="X73" s="232"/>
      <c r="Y73" s="232"/>
      <c r="Z73" s="232"/>
      <c r="AA73" s="232"/>
      <c r="AB73" s="232"/>
      <c r="AC73" s="232"/>
      <c r="AD73" s="232"/>
    </row>
    <row r="74" spans="1:30" customFormat="1" ht="39" hidden="1" thickBot="1">
      <c r="A74" s="202" t="s">
        <v>306</v>
      </c>
      <c r="B74" s="202"/>
      <c r="C74" s="200" t="s">
        <v>339</v>
      </c>
      <c r="D74" s="200" t="s">
        <v>365</v>
      </c>
      <c r="E74" s="200" t="s">
        <v>307</v>
      </c>
      <c r="F74" s="205" t="s">
        <v>44</v>
      </c>
      <c r="G74" s="200" t="s">
        <v>342</v>
      </c>
      <c r="H74" s="200" t="s">
        <v>366</v>
      </c>
      <c r="I74" s="200" t="s">
        <v>44</v>
      </c>
      <c r="J74" s="230" t="s">
        <v>344</v>
      </c>
      <c r="K74" s="230" t="s">
        <v>345</v>
      </c>
      <c r="L74" s="233" t="s">
        <v>367</v>
      </c>
      <c r="M74" s="200"/>
      <c r="N74" s="200" t="s">
        <v>44</v>
      </c>
      <c r="O74" s="200" t="s">
        <v>368</v>
      </c>
      <c r="P74" s="200" t="s">
        <v>369</v>
      </c>
      <c r="Q74" s="200" t="s">
        <v>370</v>
      </c>
      <c r="R74" s="200" t="s">
        <v>352</v>
      </c>
      <c r="S74" s="234" t="s">
        <v>371</v>
      </c>
      <c r="T74" s="200" t="s">
        <v>372</v>
      </c>
      <c r="U74" s="232"/>
      <c r="V74" s="232"/>
      <c r="W74" s="232"/>
      <c r="X74" s="232"/>
      <c r="Y74" s="232"/>
      <c r="Z74" s="232"/>
      <c r="AA74" s="232"/>
      <c r="AB74" s="232"/>
      <c r="AC74" s="232"/>
      <c r="AD74" s="232"/>
    </row>
    <row r="75" spans="1:30" customFormat="1" ht="51.75" hidden="1" thickBot="1">
      <c r="A75" s="202" t="s">
        <v>306</v>
      </c>
      <c r="B75" s="202"/>
      <c r="C75" s="207" t="s">
        <v>339</v>
      </c>
      <c r="D75" s="207" t="s">
        <v>373</v>
      </c>
      <c r="E75" s="207" t="s">
        <v>307</v>
      </c>
      <c r="F75" s="205" t="s">
        <v>374</v>
      </c>
      <c r="G75" s="207" t="s">
        <v>342</v>
      </c>
      <c r="H75" s="207" t="s">
        <v>375</v>
      </c>
      <c r="I75" s="207" t="s">
        <v>44</v>
      </c>
      <c r="J75" s="235" t="s">
        <v>344</v>
      </c>
      <c r="K75" s="235" t="s">
        <v>345</v>
      </c>
      <c r="L75" s="236" t="s">
        <v>376</v>
      </c>
      <c r="M75" s="207" t="s">
        <v>347</v>
      </c>
      <c r="N75" s="207" t="s">
        <v>44</v>
      </c>
      <c r="O75" s="207"/>
      <c r="P75" s="207" t="s">
        <v>369</v>
      </c>
      <c r="Q75" s="207" t="s">
        <v>351</v>
      </c>
      <c r="R75" s="207" t="s">
        <v>352</v>
      </c>
      <c r="S75" s="237" t="s">
        <v>353</v>
      </c>
      <c r="T75" s="207" t="s">
        <v>377</v>
      </c>
      <c r="U75" s="232"/>
      <c r="V75" s="232"/>
      <c r="W75" s="232"/>
      <c r="X75" s="232"/>
      <c r="Y75" s="232"/>
      <c r="Z75" s="232"/>
      <c r="AA75" s="232"/>
      <c r="AB75" s="232"/>
      <c r="AC75" s="232"/>
      <c r="AD75" s="232"/>
    </row>
    <row r="76" spans="1:30" customFormat="1" ht="64.5" hidden="1" thickBot="1">
      <c r="A76" s="202" t="s">
        <v>306</v>
      </c>
      <c r="B76" s="202"/>
      <c r="C76" s="207" t="s">
        <v>339</v>
      </c>
      <c r="D76" s="207" t="s">
        <v>378</v>
      </c>
      <c r="E76" s="200" t="s">
        <v>307</v>
      </c>
      <c r="F76" s="205" t="s">
        <v>44</v>
      </c>
      <c r="G76" s="207" t="s">
        <v>342</v>
      </c>
      <c r="H76" s="207" t="s">
        <v>379</v>
      </c>
      <c r="I76" s="207" t="s">
        <v>44</v>
      </c>
      <c r="J76" s="235" t="s">
        <v>380</v>
      </c>
      <c r="K76" s="235" t="s">
        <v>381</v>
      </c>
      <c r="L76" s="236" t="s">
        <v>367</v>
      </c>
      <c r="M76" s="207"/>
      <c r="N76" s="207" t="s">
        <v>44</v>
      </c>
      <c r="O76" s="207" t="s">
        <v>382</v>
      </c>
      <c r="P76" s="207" t="s">
        <v>369</v>
      </c>
      <c r="Q76" s="207" t="s">
        <v>370</v>
      </c>
      <c r="R76" s="207" t="s">
        <v>352</v>
      </c>
      <c r="S76" s="237" t="s">
        <v>371</v>
      </c>
      <c r="T76" s="207" t="s">
        <v>383</v>
      </c>
      <c r="U76" s="232"/>
      <c r="V76" s="232"/>
      <c r="W76" s="232"/>
      <c r="X76" s="232"/>
      <c r="Y76" s="232"/>
      <c r="Z76" s="232"/>
      <c r="AA76" s="232"/>
      <c r="AB76" s="232"/>
      <c r="AC76" s="232"/>
      <c r="AD76" s="232"/>
    </row>
    <row r="77" spans="1:30" customFormat="1" ht="230.25" hidden="1" thickBot="1">
      <c r="A77" s="202" t="s">
        <v>306</v>
      </c>
      <c r="B77" s="202"/>
      <c r="C77" s="207" t="s">
        <v>384</v>
      </c>
      <c r="D77" s="207" t="s">
        <v>385</v>
      </c>
      <c r="E77" s="200" t="s">
        <v>307</v>
      </c>
      <c r="F77" s="205" t="s">
        <v>386</v>
      </c>
      <c r="G77" s="200" t="s">
        <v>316</v>
      </c>
      <c r="H77" s="207" t="s">
        <v>387</v>
      </c>
      <c r="I77" s="207" t="s">
        <v>44</v>
      </c>
      <c r="J77" s="235" t="s">
        <v>388</v>
      </c>
      <c r="K77" s="235" t="s">
        <v>239</v>
      </c>
      <c r="L77" s="236">
        <v>150000</v>
      </c>
      <c r="M77" s="207" t="s">
        <v>347</v>
      </c>
      <c r="N77" s="207" t="s">
        <v>44</v>
      </c>
      <c r="O77" s="207" t="s">
        <v>389</v>
      </c>
      <c r="P77" s="207" t="s">
        <v>369</v>
      </c>
      <c r="Q77" s="207" t="s">
        <v>351</v>
      </c>
      <c r="R77" s="207" t="s">
        <v>352</v>
      </c>
      <c r="S77" s="237" t="s">
        <v>353</v>
      </c>
      <c r="T77" s="207" t="s">
        <v>390</v>
      </c>
      <c r="U77" s="232"/>
      <c r="V77" s="232"/>
      <c r="W77" s="232"/>
      <c r="X77" s="232"/>
      <c r="Y77" s="232"/>
      <c r="Z77" s="232"/>
      <c r="AA77" s="232"/>
      <c r="AB77" s="232"/>
      <c r="AC77" s="232"/>
      <c r="AD77" s="232"/>
    </row>
    <row r="78" spans="1:30" customFormat="1" ht="15.75" hidden="1" thickBot="1">
      <c r="A78" s="202" t="s">
        <v>306</v>
      </c>
      <c r="B78" s="202"/>
      <c r="C78" s="207" t="s">
        <v>391</v>
      </c>
      <c r="D78" s="207" t="s">
        <v>392</v>
      </c>
      <c r="E78" s="200" t="s">
        <v>393</v>
      </c>
      <c r="F78" s="205"/>
      <c r="G78" s="200"/>
      <c r="H78" s="207"/>
      <c r="I78" s="207"/>
      <c r="J78" s="235"/>
      <c r="K78" s="235"/>
      <c r="L78" s="236"/>
      <c r="M78" s="207"/>
      <c r="N78" s="207"/>
      <c r="O78" s="207"/>
      <c r="P78" s="207"/>
      <c r="Q78" s="207"/>
      <c r="R78" s="207"/>
      <c r="S78" s="207"/>
      <c r="T78" s="207"/>
      <c r="U78" s="232"/>
      <c r="V78" s="232"/>
      <c r="W78" s="232"/>
      <c r="X78" s="232"/>
      <c r="Y78" s="232"/>
      <c r="Z78" s="232"/>
      <c r="AA78" s="232"/>
      <c r="AB78" s="232"/>
      <c r="AC78" s="232"/>
      <c r="AD78" s="232"/>
    </row>
    <row r="79" spans="1:30" customFormat="1" ht="26.25" hidden="1" thickBot="1">
      <c r="A79" s="207" t="s">
        <v>394</v>
      </c>
      <c r="B79" s="207"/>
      <c r="C79" s="210"/>
      <c r="D79" s="238"/>
      <c r="E79" s="210"/>
      <c r="F79" s="208"/>
      <c r="G79" s="210" t="s">
        <v>395</v>
      </c>
      <c r="H79" s="208" t="s">
        <v>400</v>
      </c>
      <c r="I79" s="208"/>
      <c r="J79" s="209"/>
      <c r="K79" s="209"/>
      <c r="L79" s="239"/>
      <c r="M79" s="208" t="s">
        <v>401</v>
      </c>
      <c r="N79" s="208"/>
      <c r="O79" s="208"/>
      <c r="P79" s="209" t="s">
        <v>396</v>
      </c>
      <c r="Q79" s="201" t="s">
        <v>397</v>
      </c>
      <c r="R79" s="201" t="s">
        <v>398</v>
      </c>
      <c r="S79" s="240" t="s">
        <v>399</v>
      </c>
      <c r="T79" s="207"/>
      <c r="U79" s="232"/>
      <c r="V79" s="232"/>
      <c r="W79" s="232"/>
      <c r="X79" s="232"/>
      <c r="Y79" s="232"/>
      <c r="Z79" s="232"/>
      <c r="AA79" s="232"/>
      <c r="AB79" s="232"/>
      <c r="AC79" s="232"/>
      <c r="AD79" s="232"/>
    </row>
    <row r="80" spans="1:30" s="19" customFormat="1" ht="15.75" thickTop="1">
      <c r="A80" s="150" t="s">
        <v>186</v>
      </c>
      <c r="B80" s="151"/>
      <c r="C80" s="151"/>
      <c r="D80" s="151"/>
      <c r="E80" s="152"/>
      <c r="F80" s="153"/>
      <c r="G80" s="153"/>
      <c r="H80" s="154"/>
      <c r="I80" s="155" t="s">
        <v>187</v>
      </c>
      <c r="J80" s="156"/>
      <c r="K80" s="152"/>
      <c r="L80" s="157"/>
      <c r="M80" s="151"/>
      <c r="N80" s="152"/>
      <c r="O80" s="151"/>
      <c r="P80" s="151"/>
      <c r="Q80" s="152"/>
      <c r="R80" s="152"/>
      <c r="S80" s="152"/>
      <c r="T80" s="152"/>
      <c r="U80" s="158"/>
      <c r="V80" s="156" t="s">
        <v>188</v>
      </c>
      <c r="W80" s="159">
        <f>SUM(AA21:AA47)</f>
        <v>1.2965467398875676</v>
      </c>
      <c r="X80" s="152"/>
      <c r="Y80" s="152"/>
      <c r="Z80" s="152"/>
      <c r="AA80" s="160"/>
      <c r="AB80" s="241"/>
      <c r="AC80" s="241"/>
      <c r="AD80" s="241"/>
    </row>
    <row r="81" spans="1:30" s="19" customFormat="1">
      <c r="A81" s="161" t="s">
        <v>189</v>
      </c>
      <c r="B81" s="162"/>
      <c r="C81" s="162"/>
      <c r="D81" s="162"/>
      <c r="E81" s="163"/>
      <c r="F81" s="164"/>
      <c r="G81" s="164"/>
      <c r="H81" s="165"/>
      <c r="I81" s="163"/>
      <c r="J81" s="166"/>
      <c r="K81" s="163"/>
      <c r="L81" s="167"/>
      <c r="M81" s="162"/>
      <c r="N81" s="163"/>
      <c r="O81" s="162"/>
      <c r="P81" s="162"/>
      <c r="Q81" s="163"/>
      <c r="R81" s="163"/>
      <c r="S81" s="163"/>
      <c r="T81" s="163"/>
      <c r="U81" s="166"/>
      <c r="V81" s="168" t="s">
        <v>190</v>
      </c>
      <c r="W81" s="169">
        <f>W80*365</f>
        <v>473.23956005896218</v>
      </c>
      <c r="X81" s="163"/>
      <c r="Y81" s="163"/>
      <c r="Z81" s="163"/>
      <c r="AA81" s="170"/>
      <c r="AB81" s="241"/>
      <c r="AC81" s="241"/>
      <c r="AD81" s="241"/>
    </row>
    <row r="82" spans="1:30" s="19" customFormat="1">
      <c r="A82" s="161" t="s">
        <v>191</v>
      </c>
      <c r="B82" s="162"/>
      <c r="C82" s="162"/>
      <c r="D82" s="162"/>
      <c r="E82" s="163"/>
      <c r="F82" s="164"/>
      <c r="G82" s="164"/>
      <c r="H82" s="165"/>
      <c r="I82" s="163"/>
      <c r="J82" s="166"/>
      <c r="K82" s="163"/>
      <c r="L82" s="167"/>
      <c r="M82" s="162"/>
      <c r="N82" s="163"/>
      <c r="O82" s="162"/>
      <c r="P82" s="162"/>
      <c r="Q82" s="163"/>
      <c r="R82" s="163"/>
      <c r="S82" s="163"/>
      <c r="T82" s="163"/>
      <c r="U82" s="166"/>
      <c r="V82" s="166"/>
      <c r="W82" s="166"/>
      <c r="X82" s="163"/>
      <c r="Y82" s="163"/>
      <c r="Z82" s="163"/>
      <c r="AA82" s="170"/>
    </row>
    <row r="83" spans="1:30" s="19" customFormat="1">
      <c r="A83" s="171">
        <v>32.64</v>
      </c>
      <c r="B83" s="163" t="s">
        <v>192</v>
      </c>
      <c r="C83" s="162"/>
      <c r="D83" s="162"/>
      <c r="E83" s="163"/>
      <c r="F83" s="164"/>
      <c r="G83" s="164"/>
      <c r="H83" s="165"/>
      <c r="I83" s="163"/>
      <c r="J83" s="166"/>
      <c r="K83" s="163"/>
      <c r="L83" s="167"/>
      <c r="M83" s="162"/>
      <c r="N83" s="163"/>
      <c r="O83" s="162"/>
      <c r="P83" s="162"/>
      <c r="Q83" s="163"/>
      <c r="R83" s="163"/>
      <c r="S83" s="163"/>
      <c r="T83" s="163"/>
      <c r="U83" s="166"/>
      <c r="V83" s="166"/>
      <c r="W83" s="166"/>
      <c r="X83" s="163"/>
      <c r="Y83" s="163"/>
      <c r="Z83" s="163"/>
      <c r="AA83" s="170"/>
    </row>
    <row r="84" spans="1:30" s="19" customFormat="1">
      <c r="A84" s="161" t="s">
        <v>193</v>
      </c>
      <c r="B84" s="162"/>
      <c r="C84" s="162"/>
      <c r="D84" s="162"/>
      <c r="E84" s="163"/>
      <c r="F84" s="164"/>
      <c r="G84" s="164"/>
      <c r="H84" s="165"/>
      <c r="I84" s="163"/>
      <c r="J84" s="166"/>
      <c r="K84" s="163"/>
      <c r="L84" s="167"/>
      <c r="M84" s="162"/>
      <c r="N84" s="163"/>
      <c r="O84" s="162"/>
      <c r="P84" s="162"/>
      <c r="Q84" s="163"/>
      <c r="R84" s="163"/>
      <c r="S84" s="163"/>
      <c r="T84" s="163"/>
      <c r="U84" s="166"/>
      <c r="V84" s="166"/>
      <c r="W84" s="166"/>
      <c r="X84" s="163"/>
      <c r="Y84" s="163"/>
      <c r="Z84" s="163"/>
      <c r="AA84" s="170"/>
    </row>
    <row r="85" spans="1:30" s="19" customFormat="1">
      <c r="A85" s="161" t="s">
        <v>194</v>
      </c>
      <c r="B85" s="162"/>
      <c r="C85" s="162"/>
      <c r="D85" s="162"/>
      <c r="E85" s="163"/>
      <c r="F85" s="164"/>
      <c r="G85" s="164"/>
      <c r="H85" s="165"/>
      <c r="I85" s="163"/>
      <c r="J85" s="166"/>
      <c r="K85" s="163"/>
      <c r="L85" s="167"/>
      <c r="M85" s="162"/>
      <c r="N85" s="163"/>
      <c r="O85" s="162"/>
      <c r="P85" s="162"/>
      <c r="Q85" s="163"/>
      <c r="R85" s="163"/>
      <c r="S85" s="163"/>
      <c r="T85" s="163"/>
      <c r="U85" s="166"/>
      <c r="V85" s="166"/>
      <c r="W85" s="166"/>
      <c r="X85" s="163"/>
      <c r="Y85" s="163"/>
      <c r="Z85" s="163"/>
      <c r="AA85" s="170"/>
    </row>
    <row r="86" spans="1:30" s="19" customFormat="1">
      <c r="A86" s="161" t="s">
        <v>195</v>
      </c>
      <c r="B86" s="162"/>
      <c r="C86" s="162"/>
      <c r="D86" s="162"/>
      <c r="E86" s="163"/>
      <c r="F86" s="164"/>
      <c r="G86" s="164"/>
      <c r="H86" s="165"/>
      <c r="I86" s="163"/>
      <c r="J86" s="166"/>
      <c r="K86" s="163"/>
      <c r="L86" s="167"/>
      <c r="M86" s="162"/>
      <c r="N86" s="163"/>
      <c r="O86" s="162"/>
      <c r="P86" s="162"/>
      <c r="Q86" s="163"/>
      <c r="R86" s="163"/>
      <c r="S86" s="163"/>
      <c r="T86" s="163"/>
      <c r="U86" s="166"/>
      <c r="V86" s="166"/>
      <c r="W86" s="166"/>
      <c r="X86" s="163"/>
      <c r="Y86" s="163"/>
      <c r="Z86" s="163"/>
      <c r="AA86" s="170"/>
    </row>
    <row r="87" spans="1:30" s="19" customFormat="1">
      <c r="A87" s="161" t="s">
        <v>196</v>
      </c>
      <c r="B87" s="162"/>
      <c r="C87" s="162"/>
      <c r="D87" s="162"/>
      <c r="E87" s="163"/>
      <c r="F87" s="164"/>
      <c r="G87" s="164"/>
      <c r="H87" s="165"/>
      <c r="I87" s="163"/>
      <c r="J87" s="166"/>
      <c r="K87" s="163"/>
      <c r="L87" s="167"/>
      <c r="M87" s="162"/>
      <c r="N87" s="163"/>
      <c r="O87" s="162"/>
      <c r="P87" s="162"/>
      <c r="Q87" s="163"/>
      <c r="R87" s="163"/>
      <c r="S87" s="163"/>
      <c r="T87" s="163"/>
      <c r="U87" s="166"/>
      <c r="V87" s="166"/>
      <c r="W87" s="166"/>
      <c r="X87" s="163"/>
      <c r="Y87" s="163"/>
      <c r="Z87" s="163"/>
      <c r="AA87" s="170"/>
    </row>
    <row r="88" spans="1:30" s="19" customFormat="1">
      <c r="A88" s="150" t="s">
        <v>197</v>
      </c>
      <c r="B88" s="162"/>
      <c r="C88" s="162"/>
      <c r="D88" s="162"/>
      <c r="E88" s="163"/>
      <c r="F88" s="164"/>
      <c r="G88" s="164"/>
      <c r="H88" s="165"/>
      <c r="I88" s="163"/>
      <c r="J88" s="166"/>
      <c r="K88" s="163"/>
      <c r="L88" s="167"/>
      <c r="M88" s="162"/>
      <c r="N88" s="163"/>
      <c r="O88" s="162"/>
      <c r="P88" s="162"/>
      <c r="Q88" s="163"/>
      <c r="R88" s="163"/>
      <c r="S88" s="163"/>
      <c r="T88" s="163"/>
      <c r="U88" s="166"/>
      <c r="V88" s="166"/>
      <c r="W88" s="166"/>
      <c r="X88" s="163"/>
      <c r="Y88" s="163"/>
      <c r="Z88" s="163"/>
      <c r="AA88" s="170"/>
    </row>
    <row r="89" spans="1:30" s="19" customFormat="1">
      <c r="A89" s="172" t="s">
        <v>198</v>
      </c>
      <c r="B89" s="162"/>
      <c r="C89" s="162"/>
      <c r="D89" s="162"/>
      <c r="E89" s="163"/>
      <c r="F89" s="164"/>
      <c r="G89" s="164"/>
      <c r="H89" s="165"/>
      <c r="I89" s="163"/>
      <c r="J89" s="166"/>
      <c r="K89" s="163"/>
      <c r="L89" s="167"/>
      <c r="M89" s="162"/>
      <c r="N89" s="163"/>
      <c r="O89" s="162"/>
      <c r="P89" s="162"/>
      <c r="Q89" s="163"/>
      <c r="R89" s="163"/>
      <c r="S89" s="163"/>
      <c r="T89" s="163"/>
      <c r="U89" s="166"/>
      <c r="V89" s="166"/>
      <c r="W89" s="166"/>
      <c r="X89" s="163"/>
      <c r="Y89" s="163"/>
      <c r="Z89" s="163"/>
      <c r="AA89" s="170"/>
    </row>
  </sheetData>
  <hyperlinks>
    <hyperlink ref="S77" r:id="rId1"/>
    <hyperlink ref="S76" r:id="rId2"/>
    <hyperlink ref="S75" r:id="rId3"/>
    <hyperlink ref="S71:S72" r:id="rId4" display="elke_ursin@doh.state.fl.us"/>
    <hyperlink ref="S74" r:id="rId5"/>
    <hyperlink ref="S73" r:id="rId6"/>
    <hyperlink ref="S5" r:id="rId7"/>
    <hyperlink ref="S66" r:id="rId8"/>
    <hyperlink ref="S65" r:id="rId9"/>
    <hyperlink ref="S64" r:id="rId10"/>
    <hyperlink ref="S63" r:id="rId11"/>
    <hyperlink ref="S62" r:id="rId12"/>
    <hyperlink ref="S4" r:id="rId13"/>
    <hyperlink ref="S3" r:id="rId14"/>
    <hyperlink ref="S58" r:id="rId15"/>
    <hyperlink ref="S57" r:id="rId16"/>
    <hyperlink ref="S56" r:id="rId17"/>
    <hyperlink ref="S55" r:id="rId18"/>
    <hyperlink ref="S49" r:id="rId19"/>
    <hyperlink ref="S48" r:id="rId20"/>
    <hyperlink ref="I48" r:id="rId21" display="https://permitting.sjrwmd.com/epermitting/jsp/Search.do?theAction=searchDetail&amp;theIndex=12"/>
    <hyperlink ref="S51" r:id="rId22"/>
    <hyperlink ref="S53" r:id="rId23"/>
    <hyperlink ref="S52" r:id="rId24"/>
    <hyperlink ref="S61" r:id="rId25"/>
    <hyperlink ref="S50" r:id="rId26"/>
    <hyperlink ref="S60" r:id="rId27"/>
    <hyperlink ref="S59" r:id="rId28"/>
    <hyperlink ref="S54" r:id="rId29"/>
    <hyperlink ref="S21" r:id="rId30"/>
    <hyperlink ref="S23" r:id="rId31"/>
    <hyperlink ref="S26" r:id="rId32"/>
    <hyperlink ref="S27" r:id="rId33"/>
    <hyperlink ref="S30" r:id="rId34"/>
    <hyperlink ref="S31" r:id="rId35"/>
    <hyperlink ref="S33" r:id="rId36"/>
    <hyperlink ref="S29" r:id="rId37"/>
    <hyperlink ref="S32" r:id="rId38"/>
    <hyperlink ref="S44" r:id="rId39"/>
    <hyperlink ref="S45" r:id="rId40"/>
    <hyperlink ref="S46" r:id="rId41"/>
    <hyperlink ref="S47" r:id="rId42"/>
    <hyperlink ref="S22" r:id="rId43"/>
    <hyperlink ref="S24" r:id="rId44"/>
    <hyperlink ref="S25" r:id="rId45"/>
    <hyperlink ref="S28" r:id="rId46"/>
    <hyperlink ref="S19" r:id="rId47"/>
    <hyperlink ref="S16" r:id="rId48"/>
    <hyperlink ref="S17" r:id="rId49"/>
    <hyperlink ref="S18" r:id="rId50"/>
    <hyperlink ref="S20" r:id="rId51"/>
  </hyperlinks>
  <printOptions horizontalCentered="1"/>
  <pageMargins left="0.25" right="0.25" top="0.75" bottom="0.75" header="0.3" footer="0.3"/>
  <pageSetup paperSize="5" scale="43" fitToHeight="4" orientation="landscape" r:id="rId52"/>
  <headerFooter>
    <oddHeader>&amp;L&amp;G&amp;C&amp;26Wekiva BMAP - Draft Collection System Project List</oddHeader>
    <oddFooter>&amp;L&amp;12Prepared for the Wekiva BMAP BWG meeting on Dec. 16, 2011&amp;C&amp;12&amp;P of &amp;N&amp;R&amp;12&amp;F</oddFooter>
  </headerFooter>
  <drawing r:id="rId53"/>
  <legacyDrawing r:id="rId54"/>
  <legacyDrawingHF r:id="rId5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23</vt:i4>
      </vt:variant>
    </vt:vector>
  </HeadingPairs>
  <TitlesOfParts>
    <vt:vector size="24" baseType="lpstr">
      <vt:lpstr>All</vt:lpstr>
      <vt:lpstr>Assumptions_and_Calculations__see_Equations_and_References_worksheet_for_more_detail</vt:lpstr>
      <vt:lpstr>Comments</vt:lpstr>
      <vt:lpstr>Contact_Email</vt:lpstr>
      <vt:lpstr>Contact_Name</vt:lpstr>
      <vt:lpstr>Contact_Phone</vt:lpstr>
      <vt:lpstr>Credit_Ranking</vt:lpstr>
      <vt:lpstr>Entity</vt:lpstr>
      <vt:lpstr>ERP</vt:lpstr>
      <vt:lpstr>Estimated_Nitrate_Reduction__lbs_yr</vt:lpstr>
      <vt:lpstr>Funding_Source_s</vt:lpstr>
      <vt:lpstr>Lead_Entity</vt:lpstr>
      <vt:lpstr>Nitrate_Reduction_Calculation_Method</vt:lpstr>
      <vt:lpstr>All!Print_Area</vt:lpstr>
      <vt:lpstr>All!Print_Titles</vt:lpstr>
      <vt:lpstr>Project_Cost</vt:lpstr>
      <vt:lpstr>Project_Detail</vt:lpstr>
      <vt:lpstr>Project_End</vt:lpstr>
      <vt:lpstr>Project_Name</vt:lpstr>
      <vt:lpstr>Project_Partners</vt:lpstr>
      <vt:lpstr>Project_Start</vt:lpstr>
      <vt:lpstr>Project_Type</vt:lpstr>
      <vt:lpstr>Status</vt:lpstr>
      <vt:lpstr>Subbasin</vt:lpstr>
    </vt:vector>
  </TitlesOfParts>
  <Company>SAIC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harrigank</dc:creator>
  <cp:lastModifiedBy>budd_s</cp:lastModifiedBy>
  <cp:lastPrinted>2011-12-07T20:03:22Z</cp:lastPrinted>
  <dcterms:created xsi:type="dcterms:W3CDTF">2011-06-06T03:17:25Z</dcterms:created>
  <dcterms:modified xsi:type="dcterms:W3CDTF">2011-12-08T21:28:33Z</dcterms:modified>
</cp:coreProperties>
</file>