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t. Lucie\Annual Update 2015\"/>
    </mc:Choice>
  </mc:AlternateContent>
  <bookViews>
    <workbookView xWindow="0" yWindow="0" windowWidth="19200" windowHeight="10995" activeTab="5"/>
  </bookViews>
  <sheets>
    <sheet name="BMAP All " sheetId="5" r:id="rId1"/>
    <sheet name="BMAP completed" sheetId="1" r:id="rId2"/>
    <sheet name="1st year completed" sheetId="2" r:id="rId3"/>
    <sheet name="New Proj. Added 1st year" sheetId="6" r:id="rId4"/>
    <sheet name="2nd year completed" sheetId="7" r:id="rId5"/>
    <sheet name="New Projects Added 2nd year" sheetId="8" r:id="rId6"/>
    <sheet name="Graphs" sheetId="3" r:id="rId7"/>
    <sheet name="2014 Summary Statistics" sheetId="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8" l="1"/>
  <c r="B21" i="8"/>
  <c r="B32" i="8"/>
  <c r="B33" i="8"/>
  <c r="B22" i="8"/>
  <c r="I12" i="8"/>
  <c r="H12" i="8"/>
  <c r="H11" i="8"/>
  <c r="I10" i="8"/>
  <c r="H10" i="8"/>
  <c r="F22" i="2"/>
  <c r="E22" i="2"/>
  <c r="F21" i="2"/>
  <c r="E21" i="2"/>
  <c r="F20" i="2"/>
  <c r="E20" i="2"/>
  <c r="F26" i="7"/>
  <c r="E26" i="7"/>
  <c r="F25" i="7"/>
  <c r="E25" i="7"/>
  <c r="F24" i="7"/>
  <c r="E24" i="7"/>
  <c r="D29" i="3"/>
  <c r="D30" i="3" s="1"/>
  <c r="D5" i="3"/>
  <c r="D6" i="3" s="1"/>
  <c r="F23" i="7" l="1"/>
  <c r="E23" i="7"/>
  <c r="B39" i="4" l="1"/>
  <c r="B38" i="4"/>
  <c r="D38" i="4"/>
  <c r="D41" i="4" s="1"/>
  <c r="D42" i="4" s="1"/>
  <c r="D40" i="4"/>
  <c r="B40" i="4"/>
  <c r="B41" i="4" s="1"/>
  <c r="B42" i="4" s="1"/>
  <c r="D18" i="4"/>
  <c r="D16" i="4"/>
  <c r="B18" i="4"/>
  <c r="B16" i="4"/>
  <c r="J29" i="6" l="1"/>
  <c r="T7" i="4" s="1"/>
  <c r="J28" i="6"/>
  <c r="R7" i="4" s="1"/>
  <c r="J27" i="6" l="1"/>
  <c r="X7" i="4" s="1"/>
  <c r="J26" i="6"/>
  <c r="V7" i="4" s="1"/>
  <c r="J32" i="6"/>
  <c r="V6" i="4" s="1"/>
  <c r="J33" i="6"/>
  <c r="X6" i="4" s="1"/>
  <c r="J31" i="6"/>
  <c r="T6" i="4" s="1"/>
  <c r="T9" i="4" s="1"/>
  <c r="U6" i="4" s="1"/>
  <c r="J30" i="6"/>
  <c r="R6" i="4" s="1"/>
  <c r="R9" i="4" s="1"/>
  <c r="S8" i="4" s="1"/>
  <c r="P7" i="4"/>
  <c r="N7" i="4"/>
  <c r="P6" i="4"/>
  <c r="N6" i="4"/>
  <c r="N5" i="4"/>
  <c r="H8" i="4"/>
  <c r="F8" i="4"/>
  <c r="F6" i="4"/>
  <c r="H6" i="4"/>
  <c r="L2" i="5"/>
  <c r="H4" i="4" s="1"/>
  <c r="J2" i="5"/>
  <c r="J177" i="5" s="1"/>
  <c r="L109" i="5"/>
  <c r="J109" i="5"/>
  <c r="L176" i="5"/>
  <c r="L8" i="4" s="1"/>
  <c r="J176" i="5"/>
  <c r="J8" i="4" s="1"/>
  <c r="L172" i="5"/>
  <c r="J172" i="5"/>
  <c r="L162" i="5"/>
  <c r="L7" i="4" s="1"/>
  <c r="J162" i="5"/>
  <c r="J7" i="4" s="1"/>
  <c r="L159" i="5"/>
  <c r="H7" i="4" s="1"/>
  <c r="J159" i="5"/>
  <c r="F7" i="4" s="1"/>
  <c r="L119" i="5"/>
  <c r="L6" i="4" s="1"/>
  <c r="J119" i="5"/>
  <c r="J6" i="4" s="1"/>
  <c r="D8" i="4"/>
  <c r="B8" i="4"/>
  <c r="D7" i="4"/>
  <c r="B7" i="4"/>
  <c r="D6" i="4"/>
  <c r="B6" i="4"/>
  <c r="D4" i="4"/>
  <c r="B4" i="4"/>
  <c r="H177" i="5"/>
  <c r="G177" i="5"/>
  <c r="P5" i="4" l="1"/>
  <c r="L177" i="5"/>
  <c r="F4" i="4"/>
  <c r="X9" i="4"/>
  <c r="Y8" i="4" s="1"/>
  <c r="P9" i="4"/>
  <c r="Q8" i="4" s="1"/>
  <c r="H9" i="4"/>
  <c r="L9" i="4"/>
  <c r="D30" i="4" s="1"/>
  <c r="N9" i="4"/>
  <c r="O5" i="4" s="1"/>
  <c r="Q7" i="4"/>
  <c r="J9" i="4"/>
  <c r="B30" i="4" s="1"/>
  <c r="V9" i="4"/>
  <c r="W5" i="4" s="1"/>
  <c r="S6" i="4"/>
  <c r="U4" i="4"/>
  <c r="U5" i="4"/>
  <c r="S7" i="4"/>
  <c r="U8" i="4"/>
  <c r="D31" i="4"/>
  <c r="S4" i="4"/>
  <c r="S5" i="4"/>
  <c r="U7" i="4"/>
  <c r="B31" i="4"/>
  <c r="F9" i="4"/>
  <c r="B23" i="4" s="1"/>
  <c r="B24" i="4" s="1"/>
  <c r="B9" i="4"/>
  <c r="B19" i="4" s="1"/>
  <c r="B21" i="4" s="1"/>
  <c r="B22" i="4" s="1"/>
  <c r="D9" i="4"/>
  <c r="F19" i="2"/>
  <c r="E19" i="2"/>
  <c r="Y6" i="4" l="1"/>
  <c r="D32" i="4"/>
  <c r="D33" i="4" s="1"/>
  <c r="B2" i="3"/>
  <c r="B26" i="3"/>
  <c r="D31" i="3" s="1"/>
  <c r="Y5" i="4"/>
  <c r="Y4" i="4"/>
  <c r="W6" i="4"/>
  <c r="Y7" i="4"/>
  <c r="D29" i="4"/>
  <c r="D23" i="4"/>
  <c r="D24" i="4" s="1"/>
  <c r="E6" i="4"/>
  <c r="D19" i="4"/>
  <c r="D21" i="4" s="1"/>
  <c r="D22" i="4" s="1"/>
  <c r="I4" i="4"/>
  <c r="Q5" i="4"/>
  <c r="M4" i="4"/>
  <c r="K8" i="4"/>
  <c r="Q4" i="4"/>
  <c r="Q6" i="4"/>
  <c r="C7" i="4"/>
  <c r="W7" i="4"/>
  <c r="D25" i="4"/>
  <c r="D26" i="4" s="1"/>
  <c r="I8" i="4"/>
  <c r="I7" i="4"/>
  <c r="I6" i="4"/>
  <c r="M7" i="4"/>
  <c r="M6" i="4"/>
  <c r="M8" i="4"/>
  <c r="K4" i="4"/>
  <c r="K7" i="4"/>
  <c r="B25" i="4"/>
  <c r="B26" i="4" s="1"/>
  <c r="B29" i="4"/>
  <c r="K6" i="4"/>
  <c r="W4" i="4"/>
  <c r="O8" i="4"/>
  <c r="O4" i="4"/>
  <c r="O6" i="4"/>
  <c r="O7" i="4"/>
  <c r="U9" i="4"/>
  <c r="W8" i="4"/>
  <c r="B32" i="4"/>
  <c r="S9" i="4"/>
  <c r="H11" i="4"/>
  <c r="C4" i="4"/>
  <c r="C6" i="4"/>
  <c r="G8" i="4"/>
  <c r="F11" i="4"/>
  <c r="J11" i="4"/>
  <c r="G6" i="4"/>
  <c r="C8" i="4"/>
  <c r="G7" i="4"/>
  <c r="L11" i="4"/>
  <c r="G4" i="4"/>
  <c r="E7" i="4"/>
  <c r="E4" i="4"/>
  <c r="E8" i="4"/>
  <c r="F178" i="1"/>
  <c r="E178" i="1"/>
  <c r="Y9" i="4" l="1"/>
  <c r="C2" i="3"/>
  <c r="D7" i="3"/>
  <c r="B33" i="4"/>
  <c r="C29" i="4" s="1"/>
  <c r="I9" i="4"/>
  <c r="K9" i="4"/>
  <c r="Q9" i="4"/>
  <c r="M9" i="4"/>
  <c r="W9" i="4"/>
  <c r="O9" i="4"/>
  <c r="E29" i="4"/>
  <c r="E30" i="4"/>
  <c r="E31" i="4"/>
  <c r="E32" i="4"/>
  <c r="E9" i="4"/>
  <c r="C9" i="4"/>
  <c r="G9" i="4"/>
  <c r="C31" i="4" l="1"/>
  <c r="C32" i="4"/>
  <c r="C30" i="4"/>
  <c r="E33" i="4"/>
  <c r="C26" i="3"/>
  <c r="C33" i="4" l="1"/>
</calcChain>
</file>

<file path=xl/sharedStrings.xml><?xml version="1.0" encoding="utf-8"?>
<sst xmlns="http://schemas.openxmlformats.org/spreadsheetml/2006/main" count="2430" uniqueCount="610">
  <si>
    <t>Project Number</t>
  </si>
  <si>
    <t>Project Name</t>
  </si>
  <si>
    <t>Project Type</t>
  </si>
  <si>
    <t>Status</t>
  </si>
  <si>
    <t>TN Reduction (lbs/yr)</t>
  </si>
  <si>
    <t>TP Reduction (lbs/yr)</t>
  </si>
  <si>
    <t>FP-1</t>
  </si>
  <si>
    <t>Heathcote Botanical Gardens Treatment Train</t>
  </si>
  <si>
    <t>Alum</t>
  </si>
  <si>
    <t>Planned</t>
  </si>
  <si>
    <t>FP-2</t>
  </si>
  <si>
    <t>Moore's Creek Retrofit – Phases 3 and 4</t>
  </si>
  <si>
    <t>Wet detention</t>
  </si>
  <si>
    <t>N/A</t>
  </si>
  <si>
    <t>Completed</t>
  </si>
  <si>
    <t>FP-3</t>
  </si>
  <si>
    <t>Street Sweeping – 4,314 Cubic Yards</t>
  </si>
  <si>
    <t>Street sweeping</t>
  </si>
  <si>
    <t>Ongoing</t>
  </si>
  <si>
    <t>FP-4</t>
  </si>
  <si>
    <t>Inlet Cleaning – 2,762 Cubic Yards</t>
  </si>
  <si>
    <t>Inlet cleaning</t>
  </si>
  <si>
    <t>FP-5</t>
  </si>
  <si>
    <t>Stormwater Education Shows, Pamphlets, Presentations, Storm Drain Stenciling, Illicit Discharge Program</t>
  </si>
  <si>
    <t>Education and outreach</t>
  </si>
  <si>
    <t>FP-6</t>
  </si>
  <si>
    <t>Virginia Avenue Outfall Canal</t>
  </si>
  <si>
    <t>PSL-1</t>
  </si>
  <si>
    <t>Woodstork Trail Design Districts 7, 8, and 9</t>
  </si>
  <si>
    <t>1st generation baffle box</t>
  </si>
  <si>
    <t>PSL-2</t>
  </si>
  <si>
    <t>Wood Stork Trail Design District 6</t>
  </si>
  <si>
    <t>PSL-3</t>
  </si>
  <si>
    <t>Howard Creek Stormwater Treatment Area (STA)</t>
  </si>
  <si>
    <t>PSL-4</t>
  </si>
  <si>
    <t>Eastern Watershed Improvement Project (EWIP)</t>
  </si>
  <si>
    <t>Wet detention ponds</t>
  </si>
  <si>
    <t>PSL-5</t>
  </si>
  <si>
    <t>B-1 and B-2 Water Control Structures (WCS)</t>
  </si>
  <si>
    <t>Water control structure</t>
  </si>
  <si>
    <t>PSL-6</t>
  </si>
  <si>
    <t>B-3 WCS</t>
  </si>
  <si>
    <t>PSL-7</t>
  </si>
  <si>
    <t>E-8 Waterway Phase 1 Water Quality Retrofit</t>
  </si>
  <si>
    <t>Wet detention – STAs</t>
  </si>
  <si>
    <t>PSL-8</t>
  </si>
  <si>
    <t>E-17 Canal WCS</t>
  </si>
  <si>
    <t>PSL-10</t>
  </si>
  <si>
    <t>Water and Wastewater Expansion</t>
  </si>
  <si>
    <t>Septic tank phaseout</t>
  </si>
  <si>
    <t>Not quantified</t>
  </si>
  <si>
    <t>PSL-11</t>
  </si>
  <si>
    <t>Street Sweeping</t>
  </si>
  <si>
    <t>PSL-12</t>
  </si>
  <si>
    <t>Swale Maintenance</t>
  </si>
  <si>
    <t>Sediment removal</t>
  </si>
  <si>
    <t>PSL-13</t>
  </si>
  <si>
    <t>Catch Basin Cleaning</t>
  </si>
  <si>
    <t>Catch basin cleaning</t>
  </si>
  <si>
    <t>PSL-14</t>
  </si>
  <si>
    <t>FYN; Fertilizer, Landscaping, Irrigation, and Pet Waste Ordinances; PSAs, Stormwater Educational Shows, Website, Outreach Programs, Stencil Program, Stormwater Pollution Hotline</t>
  </si>
  <si>
    <t>PSL-15</t>
  </si>
  <si>
    <t>Tiffany Channel</t>
  </si>
  <si>
    <t>Stormwater reuse</t>
  </si>
  <si>
    <t>PSL-16</t>
  </si>
  <si>
    <t>Patio STA</t>
  </si>
  <si>
    <t>PSL-17</t>
  </si>
  <si>
    <t>Mary STA</t>
  </si>
  <si>
    <t>PSL-18</t>
  </si>
  <si>
    <t>Leithgow STA</t>
  </si>
  <si>
    <t>PSL-19</t>
  </si>
  <si>
    <t>Cane Slough 1/Elks STA</t>
  </si>
  <si>
    <t>PSL-20</t>
  </si>
  <si>
    <t>Cane Slough 2/Azzi STA</t>
  </si>
  <si>
    <t>PSL-21</t>
  </si>
  <si>
    <t>Loutus STA</t>
  </si>
  <si>
    <t>PSL-22</t>
  </si>
  <si>
    <t>Howard Creek STA</t>
  </si>
  <si>
    <t>PSL-23</t>
  </si>
  <si>
    <t>Bur St, STA</t>
  </si>
  <si>
    <t>PSL-24</t>
  </si>
  <si>
    <t>St. Lucie West Services District Aquatic Harvesting</t>
  </si>
  <si>
    <t>Aquatic harvesting</t>
  </si>
  <si>
    <t>PSL-25</t>
  </si>
  <si>
    <t>St. Lucie West Services District Catch Basin Cleaning</t>
  </si>
  <si>
    <t>PSL-26</t>
  </si>
  <si>
    <t>St. Lucie West Services District Wastewater Facility Upgrade</t>
  </si>
  <si>
    <t>Wastewater facility upgrade</t>
  </si>
  <si>
    <t>S-1</t>
  </si>
  <si>
    <t>Poppleton Creek – Phase II and III</t>
  </si>
  <si>
    <t>Wet detention pond</t>
  </si>
  <si>
    <t>S-2</t>
  </si>
  <si>
    <t>Airport Ditch Project</t>
  </si>
  <si>
    <t>Retention/detention</t>
  </si>
  <si>
    <t>S-3</t>
  </si>
  <si>
    <t>Crescent Basin Project</t>
  </si>
  <si>
    <t>Stormwater retention</t>
  </si>
  <si>
    <t>S-4</t>
  </si>
  <si>
    <t>Krueger Creek Project</t>
  </si>
  <si>
    <t>1st generation baffle boxes</t>
  </si>
  <si>
    <t>S-5</t>
  </si>
  <si>
    <t>Street Sweeping – 260 tons/yr</t>
  </si>
  <si>
    <t>S-6</t>
  </si>
  <si>
    <t>Sediment Removal from Storm Systems – 50 tons/yr</t>
  </si>
  <si>
    <t>BMP cleanout</t>
  </si>
  <si>
    <t>S-7</t>
  </si>
  <si>
    <t>FYN; Landscaping, Irrigation, Fertilizer, Pet Waste Ordinances; Brochure, Website, Information Inserts, City Calendar, Doggie Pot Stations, Neighborhood Cleanup Program</t>
  </si>
  <si>
    <t>S-8</t>
  </si>
  <si>
    <t>North Point CRA Drainage Basin</t>
  </si>
  <si>
    <t>S-9</t>
  </si>
  <si>
    <t>Anchorage Drainage Basin</t>
  </si>
  <si>
    <t>S-10</t>
  </si>
  <si>
    <t>Downtown Drainage Basin</t>
  </si>
  <si>
    <t>S-11</t>
  </si>
  <si>
    <t>Hildebrad Basin</t>
  </si>
  <si>
    <t>CDS unit</t>
  </si>
  <si>
    <t>S-12</t>
  </si>
  <si>
    <t>Landfill Basin</t>
  </si>
  <si>
    <t>Closed basin</t>
  </si>
  <si>
    <t>S-13</t>
  </si>
  <si>
    <t>South Fork Drainage Basin</t>
  </si>
  <si>
    <t>S-14</t>
  </si>
  <si>
    <t>Neighborhood Initiated Sewer Expansion Program</t>
  </si>
  <si>
    <t>Removal of septic tanks</t>
  </si>
  <si>
    <t>S-15</t>
  </si>
  <si>
    <t>Eldorado Heights</t>
  </si>
  <si>
    <t>Retention/closed basin</t>
  </si>
  <si>
    <t>FDOT-1</t>
  </si>
  <si>
    <t>FM# 230108-1 (Pond 3)</t>
  </si>
  <si>
    <t>FDOT-2</t>
  </si>
  <si>
    <t>FM# 230108-1 (Pond 4)</t>
  </si>
  <si>
    <t>FDOT-3</t>
  </si>
  <si>
    <t>FM# 230262-4</t>
  </si>
  <si>
    <t>Dry detention</t>
  </si>
  <si>
    <t>FDOT-4</t>
  </si>
  <si>
    <t>FM# 230262-5</t>
  </si>
  <si>
    <t>FDOT-5</t>
  </si>
  <si>
    <t>FM# 230262-3</t>
  </si>
  <si>
    <t>FDOT-6</t>
  </si>
  <si>
    <t>FM# 230262-2</t>
  </si>
  <si>
    <t>Started</t>
  </si>
  <si>
    <t>FDOT-7</t>
  </si>
  <si>
    <t>FM# 230295-1</t>
  </si>
  <si>
    <t>FDOT-8</t>
  </si>
  <si>
    <t>SPN 99004-1585</t>
  </si>
  <si>
    <t>FDOT-9</t>
  </si>
  <si>
    <t>SPN 99004-1585 (Lake 3)</t>
  </si>
  <si>
    <t>FDOT-10</t>
  </si>
  <si>
    <t>FM# 228819-1 (Basin A and B)</t>
  </si>
  <si>
    <t>FDOT-11</t>
  </si>
  <si>
    <t>FM# 228821-1 (West 1 A)</t>
  </si>
  <si>
    <t>Exfiltration trench</t>
  </si>
  <si>
    <t>FDOT-12</t>
  </si>
  <si>
    <t>FM# 228821-1 (East)</t>
  </si>
  <si>
    <t>FDOT-16</t>
  </si>
  <si>
    <t>FM# 228831-1</t>
  </si>
  <si>
    <t>FDOT-14</t>
  </si>
  <si>
    <t>FM# 228801-1</t>
  </si>
  <si>
    <t>FDOT-15</t>
  </si>
  <si>
    <t>FM# 405504-1</t>
  </si>
  <si>
    <t>FM# 230288-2</t>
  </si>
  <si>
    <t>FDOT-17</t>
  </si>
  <si>
    <t>FM# 419890-1</t>
  </si>
  <si>
    <t>Wet and dry detention</t>
  </si>
  <si>
    <t>FDOT-18</t>
  </si>
  <si>
    <t>FDOT-19</t>
  </si>
  <si>
    <t>Pamphlets</t>
  </si>
  <si>
    <t>Education</t>
  </si>
  <si>
    <t>FDOT-20</t>
  </si>
  <si>
    <t>FM# 230978-1 Indian Street Bridge (Pond East)</t>
  </si>
  <si>
    <t>FDOT-21</t>
  </si>
  <si>
    <t>FM# 230978-1 Indian Street Bridge (Pond West)</t>
  </si>
  <si>
    <t>FDOT-22</t>
  </si>
  <si>
    <t>State Road 615 Midway Road to Edwards Road (Basin B-1)</t>
  </si>
  <si>
    <t>FDOT-23</t>
  </si>
  <si>
    <t>State Road 615 Midway Road to Edwards Road (Basin E)</t>
  </si>
  <si>
    <t>FDOT-24</t>
  </si>
  <si>
    <t>FM# 410717-1 State Road 70 Widening Kings Highway to Jenkins Road (West Basin)</t>
  </si>
  <si>
    <t>FDOT-25</t>
  </si>
  <si>
    <t>State Road 713 (King's Highway) Turn Lanes</t>
  </si>
  <si>
    <t>Swales</t>
  </si>
  <si>
    <t>FDOT-26</t>
  </si>
  <si>
    <t>Johnson Honda of Stuart Turn Lane (Basin A and B)</t>
  </si>
  <si>
    <t>FDOT-27</t>
  </si>
  <si>
    <t>FM# 228852-1 State Road 76 Drainage Improvements at Cabana Point (Pond 9A)</t>
  </si>
  <si>
    <t>FDOT-28</t>
  </si>
  <si>
    <t>FM# 228852-1 Osprey Ridge Planned Unit Development (PUD) – State Road 76 Improvements</t>
  </si>
  <si>
    <t>FDOT-29</t>
  </si>
  <si>
    <t>FM# 228852-1 State Road 76 Improvements – Kanner Professional Center</t>
  </si>
  <si>
    <t>FDOT-30*</t>
  </si>
  <si>
    <t>FM# 228851-1 (Basin A)</t>
  </si>
  <si>
    <t>FDOT-31*</t>
  </si>
  <si>
    <t>FM# 228851-1</t>
  </si>
  <si>
    <t>FDOT-32**</t>
  </si>
  <si>
    <t>FM# 230132-1 (System No. 1)</t>
  </si>
  <si>
    <t>FDOT-33**</t>
  </si>
  <si>
    <t>FM# 228758-1</t>
  </si>
  <si>
    <t>FDOT-34**</t>
  </si>
  <si>
    <t>FM# 228819-1 (Basin C)</t>
  </si>
  <si>
    <t>FDOT-35**</t>
  </si>
  <si>
    <t>FM# 228819-1 (Basin D)</t>
  </si>
  <si>
    <t>FDOT-36**</t>
  </si>
  <si>
    <t>FM# 228819-1 (Basin E)</t>
  </si>
  <si>
    <t>FDOT-37**</t>
  </si>
  <si>
    <t>FM# 405167-1</t>
  </si>
  <si>
    <t>Dry retention</t>
  </si>
  <si>
    <t>FDOT-38**</t>
  </si>
  <si>
    <t>FM# 230296-1</t>
  </si>
  <si>
    <t>Dry swales</t>
  </si>
  <si>
    <t>FDOT-39**</t>
  </si>
  <si>
    <t>FM# 230297-1 State Road A1A Roadway Improvements Phase 3</t>
  </si>
  <si>
    <t>FDOT-40**</t>
  </si>
  <si>
    <t>FM# 228758-1 State Road 702 Jensen Beach Causeway</t>
  </si>
  <si>
    <t>HSL-1</t>
  </si>
  <si>
    <t>Hobe Sound Polo Club</t>
  </si>
  <si>
    <t>Wet detention, dry detention</t>
  </si>
  <si>
    <t>HSL-2</t>
  </si>
  <si>
    <t>Changes in Agricultural Land Uses</t>
  </si>
  <si>
    <t>Land use change</t>
  </si>
  <si>
    <t>HSL-3</t>
  </si>
  <si>
    <t>90% Implementation Agricultural BMPs</t>
  </si>
  <si>
    <t>Agricultural BMPs</t>
  </si>
  <si>
    <t>MC-1</t>
  </si>
  <si>
    <t>Cedar Point Water Quality Retrofit</t>
  </si>
  <si>
    <t>Wet detention and swales</t>
  </si>
  <si>
    <t>MC-2</t>
  </si>
  <si>
    <t>Indian River Drive Baffle Boxes</t>
  </si>
  <si>
    <t>2nd generation baffle boxes</t>
  </si>
  <si>
    <t>MC-3</t>
  </si>
  <si>
    <t>Warner Creek/Leilani Heights Water Quality Retrofit Phase I</t>
  </si>
  <si>
    <t>Exfiltration trenches and swales</t>
  </si>
  <si>
    <t>MC-4</t>
  </si>
  <si>
    <t>Warner Creek Phase II</t>
  </si>
  <si>
    <t>MC-5</t>
  </si>
  <si>
    <t>Warner Creek Phase III – Beacon 21</t>
  </si>
  <si>
    <t>MC-6</t>
  </si>
  <si>
    <t>Manatee Creek Water Quality Retrofit Phases I, II, and III</t>
  </si>
  <si>
    <t>MC-7</t>
  </si>
  <si>
    <t>Rio/St. Lucie Water Quality Retrofit – Phase 1</t>
  </si>
  <si>
    <t>MC-8</t>
  </si>
  <si>
    <t>Rio/St. Lucie Water Quality Retrofit – Phase 2</t>
  </si>
  <si>
    <t>MC-9</t>
  </si>
  <si>
    <t>Salerno Creek Water Quality Retrofit</t>
  </si>
  <si>
    <t>MC-10</t>
  </si>
  <si>
    <t>Coral Gardens Water Quality Retrofit</t>
  </si>
  <si>
    <t>MC-11</t>
  </si>
  <si>
    <t>Fern Creek Water Quality Retrofit</t>
  </si>
  <si>
    <t>MC-12</t>
  </si>
  <si>
    <t>Old Palm City Water Quality Retrofit Phases I, II, and III</t>
  </si>
  <si>
    <t>Wet detention, swales</t>
  </si>
  <si>
    <t>MC-13</t>
  </si>
  <si>
    <t>North River Shores Baffle Boxes</t>
  </si>
  <si>
    <t>MC-14</t>
  </si>
  <si>
    <t>Palm Lake Park Water Quality Retrofit</t>
  </si>
  <si>
    <t>MC-15</t>
  </si>
  <si>
    <t>Tropical Farms Water Quality Retrofit</t>
  </si>
  <si>
    <t>MC-16</t>
  </si>
  <si>
    <t>Septic to Central Sewer Conversions</t>
  </si>
  <si>
    <t>Septic to sewer conversion</t>
  </si>
  <si>
    <t>MC-17</t>
  </si>
  <si>
    <t>Danforth Creek – Phase 1</t>
  </si>
  <si>
    <t>Construction</t>
  </si>
  <si>
    <t>MC-18</t>
  </si>
  <si>
    <t>MC-19</t>
  </si>
  <si>
    <t>Baffle Box and Structure Cleanout</t>
  </si>
  <si>
    <t>Clean out</t>
  </si>
  <si>
    <t>MC-20</t>
  </si>
  <si>
    <t>FYN; Landscaping, Irrigation, Fertilizer, and Pet Waste Ordinances; PSAs, Pamphlets, Website, Illicit Discharge Program</t>
  </si>
  <si>
    <t>MC-21</t>
  </si>
  <si>
    <t>MC-22</t>
  </si>
  <si>
    <t>MC-23*</t>
  </si>
  <si>
    <t>Golden Gate Water Quality Retrofit Phases I, II</t>
  </si>
  <si>
    <t>MC-24*</t>
  </si>
  <si>
    <t>Golden Gate Water Quality Retrofit Phase III</t>
  </si>
  <si>
    <t>2nd generation baffle boxes and wet detention</t>
  </si>
  <si>
    <t>MC-25*</t>
  </si>
  <si>
    <t>Hibiscus Park Water Quality Retrofit Phases I and II</t>
  </si>
  <si>
    <t>MC-26*</t>
  </si>
  <si>
    <t>Poinciana Gardens Water Quality Retrofit Phases I and II</t>
  </si>
  <si>
    <t>MC-27*</t>
  </si>
  <si>
    <t>Willoughby Creek Muck Dredging</t>
  </si>
  <si>
    <t>Muck removal</t>
  </si>
  <si>
    <t>MC-28*</t>
  </si>
  <si>
    <t>Manatee Pocket Dredging</t>
  </si>
  <si>
    <t>NSLRWCD-1</t>
  </si>
  <si>
    <t>SLRIT Grant 2000–2001: Vegetation Control &amp; Bank Restoration</t>
  </si>
  <si>
    <t>Control structures</t>
  </si>
  <si>
    <t>NSLRWCD-2</t>
  </si>
  <si>
    <t>SLRIT Grant 2007–2008: Water Control Structure Retrofits</t>
  </si>
  <si>
    <t>Control structure</t>
  </si>
  <si>
    <t>NSLRWCD-3</t>
  </si>
  <si>
    <t>Canals 23 and 28 Retrofit for Stormwater Treatment and Attenuation</t>
  </si>
  <si>
    <t>NSLRWCD-4</t>
  </si>
  <si>
    <t>Canal Maintenance Program</t>
  </si>
  <si>
    <t>Vegetation harvesting</t>
  </si>
  <si>
    <t>NSLRWCD-5</t>
  </si>
  <si>
    <t>NSLRWCD-6</t>
  </si>
  <si>
    <t>NSLRWCD-7</t>
  </si>
  <si>
    <t>Change from Agricultural to Urban</t>
  </si>
  <si>
    <t>NSLRWCD-8</t>
  </si>
  <si>
    <t>Ideal Grove Hybrid Wetland Treatment Technology</t>
  </si>
  <si>
    <t>Wetlands, chemical treatment</t>
  </si>
  <si>
    <t>PM-1</t>
  </si>
  <si>
    <t>SLC-1</t>
  </si>
  <si>
    <t>Platt’s Creek Stormwater Treatment Facility</t>
  </si>
  <si>
    <t>Wet detention with alum injection</t>
  </si>
  <si>
    <t>SLC-2</t>
  </si>
  <si>
    <t>Indian River Estates Stormwater Improvements (Phase I and II)</t>
  </si>
  <si>
    <t>SLC-3</t>
  </si>
  <si>
    <t>Prima Vista</t>
  </si>
  <si>
    <t>2nd generation baffle box</t>
  </si>
  <si>
    <t>SLC-4</t>
  </si>
  <si>
    <t>Bay Street</t>
  </si>
  <si>
    <t>SLC-5</t>
  </si>
  <si>
    <t>FYN; Pet Waste, Landscape, Irrigation, and Fertilizer Ordinances; PSAs, Website, Illicit Discharge Program, Eco-Center, Clean Stormwater–Clean River Program</t>
  </si>
  <si>
    <t>SLC-6</t>
  </si>
  <si>
    <t>SLC-7</t>
  </si>
  <si>
    <t>Catch Basin Cleanout</t>
  </si>
  <si>
    <t>SLC-8</t>
  </si>
  <si>
    <t>Platt's Creek Sump Cleanout</t>
  </si>
  <si>
    <t>SLC-9</t>
  </si>
  <si>
    <t>White City – Citrus/Seager Stormwater Improvement</t>
  </si>
  <si>
    <t>Wet detention with polyacrylamide logs</t>
  </si>
  <si>
    <t>SLC-10</t>
  </si>
  <si>
    <t>SLC-11</t>
  </si>
  <si>
    <t>SLC-12</t>
  </si>
  <si>
    <t>SLC-13</t>
  </si>
  <si>
    <t>SP-1</t>
  </si>
  <si>
    <t>Ridgeland Court Retrofit</t>
  </si>
  <si>
    <t>Baffle box</t>
  </si>
  <si>
    <t>SP-2</t>
  </si>
  <si>
    <t>Palm Court/Knowles</t>
  </si>
  <si>
    <t>SP-3</t>
  </si>
  <si>
    <t>Captain Cove</t>
  </si>
  <si>
    <t>SP-4</t>
  </si>
  <si>
    <t>Quail Run Park</t>
  </si>
  <si>
    <t>SP-5</t>
  </si>
  <si>
    <t>Heritage Park</t>
  </si>
  <si>
    <t>SP-6</t>
  </si>
  <si>
    <t>Via Lucindia</t>
  </si>
  <si>
    <t>Exfiltration</t>
  </si>
  <si>
    <t>SP-7</t>
  </si>
  <si>
    <t>Rio Vista Park</t>
  </si>
  <si>
    <t>SP-8</t>
  </si>
  <si>
    <t>India Lucie</t>
  </si>
  <si>
    <t>Wet retention</t>
  </si>
  <si>
    <t>SP-9</t>
  </si>
  <si>
    <t>SP-10</t>
  </si>
  <si>
    <t>Periwinkle</t>
  </si>
  <si>
    <t>SP-11</t>
  </si>
  <si>
    <t>Palm Road</t>
  </si>
  <si>
    <t>SP-12</t>
  </si>
  <si>
    <t>Riverview</t>
  </si>
  <si>
    <t>SP-13</t>
  </si>
  <si>
    <t>Pineapple Lane</t>
  </si>
  <si>
    <t>SP-14</t>
  </si>
  <si>
    <t>Copaire</t>
  </si>
  <si>
    <t>SP-15</t>
  </si>
  <si>
    <t>Homewood Park/South Sewall's Point Road</t>
  </si>
  <si>
    <t>Retention</t>
  </si>
  <si>
    <t>SP-16</t>
  </si>
  <si>
    <t>Pedway/Greenway</t>
  </si>
  <si>
    <t>Exfiltration/ pervious paver</t>
  </si>
  <si>
    <t>SP-17</t>
  </si>
  <si>
    <t>State Road A1A</t>
  </si>
  <si>
    <t>SP-18</t>
  </si>
  <si>
    <t>Fertilizer Ordinance</t>
  </si>
  <si>
    <t>SP-19</t>
  </si>
  <si>
    <t>Street Sweeping – 19 Cubic Yards</t>
  </si>
  <si>
    <t>SP-20*</t>
  </si>
  <si>
    <t>Delano Lane</t>
  </si>
  <si>
    <t>SP-21*</t>
  </si>
  <si>
    <t>Town Commons Park</t>
  </si>
  <si>
    <t>SP-22*</t>
  </si>
  <si>
    <t>Island Road</t>
  </si>
  <si>
    <t>SP-23*</t>
  </si>
  <si>
    <t>Highpoint West</t>
  </si>
  <si>
    <t>SP-24*</t>
  </si>
  <si>
    <t>Mandalay (Marguerita)</t>
  </si>
  <si>
    <t>SP-25*</t>
  </si>
  <si>
    <t>Highpoint East</t>
  </si>
  <si>
    <t>SP-26*</t>
  </si>
  <si>
    <t>High Point Exfiltration</t>
  </si>
  <si>
    <t>Exfiltration/swales</t>
  </si>
  <si>
    <t>SP-27*</t>
  </si>
  <si>
    <t>Extend Pedway/Greenway</t>
  </si>
  <si>
    <t>SP-28*</t>
  </si>
  <si>
    <t>SP-29*</t>
  </si>
  <si>
    <t>Baffle Boxes</t>
  </si>
  <si>
    <t>1st and 2nd generation baffle boxes</t>
  </si>
  <si>
    <t>TI-1</t>
  </si>
  <si>
    <t>C-44 Conservation Area</t>
  </si>
  <si>
    <t>Conservation</t>
  </si>
  <si>
    <t>TI-2</t>
  </si>
  <si>
    <t>T-1</t>
  </si>
  <si>
    <t>Project 420735-1 Port St. Lucie Interchange Pond A</t>
  </si>
  <si>
    <t>T-2</t>
  </si>
  <si>
    <t>Project 420735-1 Port St. Lucie Interchange Pond B</t>
  </si>
  <si>
    <t>T-3</t>
  </si>
  <si>
    <t>Thomas B. Manuel Bridge North Pond</t>
  </si>
  <si>
    <t>Entity</t>
  </si>
  <si>
    <t xml:space="preserve">Project Number </t>
  </si>
  <si>
    <t>City of Fort Pierce</t>
  </si>
  <si>
    <t>City of Stuart</t>
  </si>
  <si>
    <t>S-16</t>
  </si>
  <si>
    <t>Amerigo Avenue Drainage Improvements</t>
  </si>
  <si>
    <t>S-18</t>
  </si>
  <si>
    <t>Non-Discharge Areas</t>
  </si>
  <si>
    <t>S-19</t>
  </si>
  <si>
    <t>Baffle Boxes Throughout the City</t>
  </si>
  <si>
    <t>S-20</t>
  </si>
  <si>
    <t xml:space="preserve">CDS Units Throughout the City </t>
  </si>
  <si>
    <t>City of Port St. Lucie</t>
  </si>
  <si>
    <t>PSL-9</t>
  </si>
  <si>
    <t>Martin County</t>
  </si>
  <si>
    <t>MC-29</t>
  </si>
  <si>
    <t>Rio Water Quality Retrofit</t>
  </si>
  <si>
    <t>Total</t>
  </si>
  <si>
    <t>Total Reductions in Reporting Period</t>
  </si>
  <si>
    <t>Total Project Reductions (lbs/yr)</t>
  </si>
  <si>
    <t>Agricultural Land Use Changes</t>
  </si>
  <si>
    <t>FDOT D4</t>
  </si>
  <si>
    <t>Town of Sewall’s Point</t>
  </si>
  <si>
    <t>SP-30</t>
  </si>
  <si>
    <t>Agriculture</t>
  </si>
  <si>
    <t>BMP Enrollment</t>
  </si>
  <si>
    <t xml:space="preserve">TN Starting Load </t>
  </si>
  <si>
    <t>TN Allocation</t>
  </si>
  <si>
    <t>TP Starting Load</t>
  </si>
  <si>
    <t>TP Allocation</t>
  </si>
  <si>
    <t>TN</t>
  </si>
  <si>
    <t>TP</t>
  </si>
  <si>
    <t>% of Total</t>
  </si>
  <si>
    <t>Additional Reductions Completed in Year 1 (2013-2014)</t>
  </si>
  <si>
    <t>FDOT and Turnpike</t>
  </si>
  <si>
    <t>Cities/Counties/Towns</t>
  </si>
  <si>
    <t>Entity Type</t>
  </si>
  <si>
    <t>LG</t>
  </si>
  <si>
    <t>Transportation</t>
  </si>
  <si>
    <t>WCD</t>
  </si>
  <si>
    <t>Ag</t>
  </si>
  <si>
    <t>Totals</t>
  </si>
  <si>
    <t>All BMAP Reductions (Completed and Incomplete)</t>
  </si>
  <si>
    <t>LU Change Away from Agriculture/Not In WCDs</t>
  </si>
  <si>
    <t xml:space="preserve">WCDs </t>
  </si>
  <si>
    <t>Completed Code</t>
  </si>
  <si>
    <t>C</t>
  </si>
  <si>
    <t>I</t>
  </si>
  <si>
    <t>Local Govt Completed TN</t>
  </si>
  <si>
    <t>Local Govt Completed TP</t>
  </si>
  <si>
    <t>Local Govt Incomplete TN</t>
  </si>
  <si>
    <t>Local Govt Incomplete TP</t>
  </si>
  <si>
    <t>Transportation Completed TN</t>
  </si>
  <si>
    <t>Transportation Completed TP</t>
  </si>
  <si>
    <t>Transportation Incomplete TN</t>
  </si>
  <si>
    <t>Transportation Incomplete TP</t>
  </si>
  <si>
    <t>WCD Completed TN</t>
  </si>
  <si>
    <t>WCD Completed TP</t>
  </si>
  <si>
    <t>WCD Incomplete TN</t>
  </si>
  <si>
    <t>WCD Incomplete TP</t>
  </si>
  <si>
    <t>LU Change Completed TP</t>
  </si>
  <si>
    <t>LU Change Completed TN</t>
  </si>
  <si>
    <t>Acres Treated</t>
  </si>
  <si>
    <t>Project Cost</t>
  </si>
  <si>
    <t>End Date</t>
  </si>
  <si>
    <t>PSL-27</t>
  </si>
  <si>
    <t>Lansdown Basin</t>
  </si>
  <si>
    <t>Second-generation baffle box</t>
  </si>
  <si>
    <t>Included in PSL-25 cost</t>
  </si>
  <si>
    <t>Construction started May 2014</t>
  </si>
  <si>
    <t>PSL-28</t>
  </si>
  <si>
    <t>Streamlet/Manth Basin</t>
  </si>
  <si>
    <t>PSL-29</t>
  </si>
  <si>
    <t>Walters Basin</t>
  </si>
  <si>
    <t>PSL-30</t>
  </si>
  <si>
    <t>St. Lucie West Services District Water Management Improvement Project</t>
  </si>
  <si>
    <t>S-17</t>
  </si>
  <si>
    <t>Haney Creek Project</t>
  </si>
  <si>
    <t>Flow-through marsh, wetlands</t>
  </si>
  <si>
    <t>Unknown</t>
  </si>
  <si>
    <t>Under way</t>
  </si>
  <si>
    <t>Nondischarge Areas</t>
  </si>
  <si>
    <t>Nondischarge (8 areas)</t>
  </si>
  <si>
    <t>First-generation baffle boxes (22 total)</t>
  </si>
  <si>
    <t>Various</t>
  </si>
  <si>
    <t>CDS Units Throughout the City</t>
  </si>
  <si>
    <t>CDS units (12 total)</t>
  </si>
  <si>
    <t>FDOT-41</t>
  </si>
  <si>
    <t>FM# 419250-2 State Road 710 Bridge Replacement – 100A, 100B, and 200</t>
  </si>
  <si>
    <t>FDOT-42</t>
  </si>
  <si>
    <t>FM# 419250-2 State Road 710 Bridge Replacement – 300 and 500</t>
  </si>
  <si>
    <t>FDOT-43</t>
  </si>
  <si>
    <t>FM# 413046-1 State Road 9 Widening</t>
  </si>
  <si>
    <t>FDOT-44</t>
  </si>
  <si>
    <t>FM# 423022-1 CR 68 Orange Avenue</t>
  </si>
  <si>
    <t>Exfiltration and second-generation baffle boxes</t>
  </si>
  <si>
    <t>MC-30</t>
  </si>
  <si>
    <t>Old Palm City Beemats</t>
  </si>
  <si>
    <t>Floating wetland vegetation islands</t>
  </si>
  <si>
    <t>$21, 996</t>
  </si>
  <si>
    <t>Indialucie</t>
  </si>
  <si>
    <t>New Projects Added in the 2014 Annual Report</t>
  </si>
  <si>
    <t>Local Govt New Proj, Completed TN</t>
  </si>
  <si>
    <t>Local Govt New Proj TP</t>
  </si>
  <si>
    <t>Local Govt New Proj, Incomplete TN</t>
  </si>
  <si>
    <t>Local Govt New Proj, Incomplete TP</t>
  </si>
  <si>
    <t>Transportation, New Proj. Incompleted TN</t>
  </si>
  <si>
    <t>New, Uncompleted Projects Added in 2014</t>
  </si>
  <si>
    <t>New, Completed Projects Added in 2014</t>
  </si>
  <si>
    <t>Includes new, completed projects added in 2014</t>
  </si>
  <si>
    <t>Agriculture (includes area in WCDs)</t>
  </si>
  <si>
    <t>Reductions Completed in BMAP When Adopted</t>
  </si>
  <si>
    <t>Incomplete Reductions in BMAP When Adopted</t>
  </si>
  <si>
    <t>St. Lucie Reductions--2014 Data</t>
  </si>
  <si>
    <t>Reductions Complete as of 2014 Annual Report</t>
  </si>
  <si>
    <t>Reductions Completed When BMAP Adopted</t>
  </si>
  <si>
    <t>Incomplete Reductions When BMAP Adopted</t>
  </si>
  <si>
    <t>Summary of Reductions (Totals)</t>
  </si>
  <si>
    <t>New Completed Projects from 2014 Report</t>
  </si>
  <si>
    <t>Total Reductions Related to St. Lucie BMAP</t>
  </si>
  <si>
    <t>All reductions in lbs/yr</t>
  </si>
  <si>
    <t>Percentage of Original BMAP Reductions</t>
  </si>
  <si>
    <t>New Incomplete Projects from 2014 Report</t>
  </si>
  <si>
    <t>TP % of Total</t>
  </si>
  <si>
    <t>TN % of Total</t>
  </si>
  <si>
    <t>Transportation, New Proj. Completed TN</t>
  </si>
  <si>
    <t>Transportation, New Proj. Completed TP</t>
  </si>
  <si>
    <t>Phase 1 Required Reductions (30% of total reductions)</t>
  </si>
  <si>
    <t>Starting Load</t>
  </si>
  <si>
    <t>Allocation (from graph sheet)</t>
  </si>
  <si>
    <t>Calculated Total Required Reductions</t>
  </si>
  <si>
    <t>% of Total Reductions Complete After Year 1 (2014)</t>
  </si>
  <si>
    <t>Briefing Package Reductions</t>
  </si>
  <si>
    <t>MS4s</t>
  </si>
  <si>
    <t>Nonpoint Source</t>
  </si>
  <si>
    <t>Agriculture (BMPs and LU changes)</t>
  </si>
  <si>
    <t>Total Briefing Package Reductions Described</t>
  </si>
  <si>
    <t>Numbers from briefing package tables</t>
  </si>
  <si>
    <t>% of Reductions Addressed by BMAP Projects, with Ag BMPs</t>
  </si>
  <si>
    <t>Reductions Complete as of BMAP Adoption</t>
  </si>
  <si>
    <t>% of Total Reductions Complete At Adoption</t>
  </si>
  <si>
    <t>St. Lucie Calculations</t>
  </si>
  <si>
    <t xml:space="preserve">Assigned Total Required Reductions (use for calcs) </t>
  </si>
  <si>
    <t>All BMAP Reductions without Ag BMP Estimates</t>
  </si>
  <si>
    <t>Ag Reductions with Projected 90% Enrollment</t>
  </si>
  <si>
    <t>Grand Total BMAP Estimated Reductions with Ag Reductions</t>
  </si>
  <si>
    <t xml:space="preserve">Agricultural BMP Enrollment through </t>
  </si>
  <si>
    <r>
      <t>June 30, 2015</t>
    </r>
    <r>
      <rPr>
        <sz val="8"/>
        <color theme="1"/>
        <rFont val="Arial"/>
        <family val="2"/>
      </rPr>
      <t> </t>
    </r>
  </si>
  <si>
    <t>Heathcote Botanical Gardens Treatment Train, also known as Indian Hills Recreation Area Stormwater Improvements</t>
  </si>
  <si>
    <r>
      <t>Water and Wastewater Expansion</t>
    </r>
    <r>
      <rPr>
        <sz val="8"/>
        <color theme="1"/>
        <rFont val="Arial"/>
        <family val="2"/>
      </rPr>
      <t> </t>
    </r>
    <r>
      <rPr>
        <sz val="10"/>
        <color theme="1"/>
        <rFont val="Times New Roman"/>
        <family val="1"/>
      </rPr>
      <t xml:space="preserve"> </t>
    </r>
  </si>
  <si>
    <t>Atlantis Basin</t>
  </si>
  <si>
    <t>Evergreen Basin</t>
  </si>
  <si>
    <t>MC-31</t>
  </si>
  <si>
    <t>Bessey Creek Hybrid Wetland Treatment Technology</t>
  </si>
  <si>
    <t>SP-31</t>
  </si>
  <si>
    <t>Quail Run Subdivision</t>
  </si>
  <si>
    <t xml:space="preserve">Not quantified </t>
  </si>
  <si>
    <t>St. Lucie County</t>
  </si>
  <si>
    <t>SLC-14</t>
  </si>
  <si>
    <t>Platt’s Creek Compensatory Mitigation Project</t>
  </si>
  <si>
    <t>July 1, 2014 through June 30, 2015</t>
  </si>
  <si>
    <t>FDOT District 4</t>
  </si>
  <si>
    <t>FDOT-45</t>
  </si>
  <si>
    <t>FM# 230108-1 SR 68 Orange Ave (40% credit)</t>
  </si>
  <si>
    <t>2015 TN Load</t>
  </si>
  <si>
    <t>2015 TP Load</t>
  </si>
  <si>
    <t xml:space="preserve">Phase 1 Required Reduction (30% of assigned  total required reductions) </t>
  </si>
  <si>
    <t>BMAP I Target (Starting Load - Phase 1 Required Reduction)</t>
  </si>
  <si>
    <t xml:space="preserve">% ot Total Required Reductions Achieved </t>
  </si>
  <si>
    <t>Adjusted Total Required Reductions  (From BMAP, Page 56 of document)*</t>
  </si>
  <si>
    <t>Adjusted Total Required Reductions  (From BMAP, Page 55 of document)*</t>
  </si>
  <si>
    <t>*Not sure why the total reduction was adjusted.  It does not equal the starting Load minus the allocation.</t>
  </si>
  <si>
    <t xml:space="preserve">The numbers adjusted numbers are in the final BMAP document. </t>
  </si>
  <si>
    <t xml:space="preserve">LG </t>
  </si>
  <si>
    <t xml:space="preserve">Transport </t>
  </si>
  <si>
    <t xml:space="preserve">Local Govt (LG Reductions) </t>
  </si>
  <si>
    <t xml:space="preserve">Transporation Reductions </t>
  </si>
  <si>
    <t xml:space="preserve">Agricultural Reductions </t>
  </si>
  <si>
    <t xml:space="preserve">Total </t>
  </si>
  <si>
    <t>Transportation, New Proj. Incomplete TP</t>
  </si>
  <si>
    <t>Stormwater Treatment</t>
  </si>
  <si>
    <t>MC-32</t>
  </si>
  <si>
    <t>Danforth Creek Hybrid Wetland Treatment Technology</t>
  </si>
  <si>
    <t>Under Construction</t>
  </si>
  <si>
    <t>Platt’s Creek Wetland Compensatory Project</t>
  </si>
  <si>
    <t>Floodplain restoration</t>
  </si>
  <si>
    <t xml:space="preserve">Completed </t>
  </si>
  <si>
    <t xml:space="preserve">Quail Run Subdivision </t>
  </si>
  <si>
    <t>Exfiltration and baffle box</t>
  </si>
  <si>
    <t>Transportation, New Proj. Completed TN /TP</t>
  </si>
  <si>
    <t xml:space="preserve">Local Govt New Proj, Incomplete TN /TP </t>
  </si>
  <si>
    <t xml:space="preserve">TBQ </t>
  </si>
  <si>
    <t>Transportation, New Proj. Incompleted TN/TP</t>
  </si>
  <si>
    <t>MC-31**</t>
  </si>
  <si>
    <t>Local Govt New Proj, Completed TN/TP</t>
  </si>
  <si>
    <t>TN in</t>
  </si>
  <si>
    <t xml:space="preserve">TN out </t>
  </si>
  <si>
    <t xml:space="preserve">Flow </t>
  </si>
  <si>
    <t xml:space="preserve">TP in </t>
  </si>
  <si>
    <t xml:space="preserve">TP out </t>
  </si>
  <si>
    <t xml:space="preserve">Mgal/year </t>
  </si>
  <si>
    <t xml:space="preserve">mg/L </t>
  </si>
  <si>
    <t xml:space="preserve">TN reduction </t>
  </si>
  <si>
    <t xml:space="preserve">TP reduction </t>
  </si>
  <si>
    <t xml:space="preserve">lbs/year </t>
  </si>
  <si>
    <t xml:space="preserve">** reductions are based on analytical data (influent and effluent nutrient concentrations) provided by county </t>
  </si>
  <si>
    <t xml:space="preserve">assumed will have same influent and effluent data as Bessey </t>
  </si>
  <si>
    <t>Bessey Creek (Wildwood Calculation)</t>
  </si>
  <si>
    <t>County indicated the TN reduction was 6,085 and TP reduction was 1,474</t>
  </si>
  <si>
    <t>Danforth (Wildwood Calculation)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</si>
</sst>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3" formatCode="_(* #,##0.00_);_(* \(#,##0.00\);_(* &quot;-&quot;??_);_(@_)"/>
    <numFmt numFmtId="164" formatCode="#,##0.0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Times New Roman"/>
      <family val="1"/>
    </font>
    <font>
      <sz val="1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ADE2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indexed="64"/>
      </right>
      <top style="double">
        <color rgb="FF000000"/>
      </top>
      <bottom style="medium">
        <color rgb="FF000000"/>
      </bottom>
      <diagonal/>
    </border>
    <border>
      <left/>
      <right style="medium">
        <color indexed="64"/>
      </right>
      <top style="double">
        <color rgb="FF000000"/>
      </top>
      <bottom style="medium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6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5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165" fontId="0" fillId="0" borderId="0" xfId="0" applyNumberFormat="1"/>
    <xf numFmtId="4" fontId="5" fillId="0" borderId="16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3" borderId="0" xfId="0" applyFont="1" applyFill="1"/>
    <xf numFmtId="0" fontId="0" fillId="5" borderId="0" xfId="0" applyFill="1"/>
    <xf numFmtId="0" fontId="0" fillId="7" borderId="0" xfId="0" applyFill="1"/>
    <xf numFmtId="0" fontId="2" fillId="3" borderId="4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43" fontId="0" fillId="0" borderId="0" xfId="1" applyFont="1"/>
    <xf numFmtId="43" fontId="1" fillId="0" borderId="0" xfId="1" applyFont="1"/>
    <xf numFmtId="9" fontId="0" fillId="0" borderId="0" xfId="2" applyFont="1"/>
    <xf numFmtId="43" fontId="0" fillId="0" borderId="0" xfId="0" applyNumberFormat="1"/>
    <xf numFmtId="9" fontId="1" fillId="0" borderId="0" xfId="0" applyNumberFormat="1" applyFont="1"/>
    <xf numFmtId="0" fontId="5" fillId="5" borderId="17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4" fontId="0" fillId="7" borderId="0" xfId="0" applyNumberFormat="1" applyFill="1"/>
    <xf numFmtId="4" fontId="0" fillId="5" borderId="0" xfId="0" applyNumberFormat="1" applyFill="1"/>
    <xf numFmtId="0" fontId="0" fillId="5" borderId="0" xfId="0" applyFill="1" applyAlignment="1">
      <alignment wrapText="1"/>
    </xf>
    <xf numFmtId="0" fontId="0" fillId="7" borderId="0" xfId="0" applyFill="1" applyAlignment="1">
      <alignment wrapText="1"/>
    </xf>
    <xf numFmtId="43" fontId="0" fillId="5" borderId="0" xfId="1" applyFont="1" applyFill="1"/>
    <xf numFmtId="43" fontId="0" fillId="7" borderId="0" xfId="1" applyFont="1" applyFill="1"/>
    <xf numFmtId="9" fontId="1" fillId="0" borderId="0" xfId="1" applyNumberFormat="1" applyFont="1"/>
    <xf numFmtId="9" fontId="1" fillId="0" borderId="0" xfId="2" applyFont="1"/>
    <xf numFmtId="0" fontId="2" fillId="0" borderId="0" xfId="0" applyFont="1" applyFill="1" applyBorder="1" applyAlignment="1">
      <alignment horizontal="left" vertical="center" wrapText="1"/>
    </xf>
    <xf numFmtId="4" fontId="1" fillId="0" borderId="0" xfId="0" applyNumberFormat="1" applyFont="1"/>
    <xf numFmtId="0" fontId="1" fillId="0" borderId="0" xfId="0" applyFont="1" applyAlignment="1">
      <alignment wrapText="1"/>
    </xf>
    <xf numFmtId="43" fontId="1" fillId="0" borderId="0" xfId="0" applyNumberFormat="1" applyFont="1"/>
    <xf numFmtId="0" fontId="1" fillId="9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8" fillId="0" borderId="0" xfId="0" applyFont="1"/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2" applyNumberFormat="1" applyFont="1"/>
    <xf numFmtId="0" fontId="7" fillId="10" borderId="0" xfId="0" applyFont="1" applyFill="1" applyAlignment="1">
      <alignment horizontal="center"/>
    </xf>
    <xf numFmtId="43" fontId="0" fillId="0" borderId="0" xfId="0" applyNumberFormat="1" applyFont="1"/>
    <xf numFmtId="0" fontId="0" fillId="0" borderId="0" xfId="0" applyFont="1"/>
    <xf numFmtId="43" fontId="0" fillId="0" borderId="0" xfId="2" applyNumberFormat="1" applyFont="1"/>
    <xf numFmtId="0" fontId="4" fillId="4" borderId="6" xfId="0" applyFont="1" applyFill="1" applyBorder="1" applyAlignment="1">
      <alignment horizontal="center" vertical="center" wrapText="1"/>
    </xf>
    <xf numFmtId="43" fontId="0" fillId="0" borderId="19" xfId="1" applyFont="1" applyBorder="1" applyAlignment="1">
      <alignment horizontal="center"/>
    </xf>
    <xf numFmtId="43" fontId="0" fillId="0" borderId="19" xfId="0" applyNumberFormat="1" applyBorder="1" applyAlignment="1">
      <alignment horizontal="center"/>
    </xf>
    <xf numFmtId="3" fontId="1" fillId="0" borderId="19" xfId="0" applyNumberFormat="1" applyFont="1" applyBorder="1"/>
    <xf numFmtId="3" fontId="0" fillId="0" borderId="19" xfId="0" applyNumberFormat="1" applyBorder="1"/>
    <xf numFmtId="165" fontId="0" fillId="0" borderId="19" xfId="0" applyNumberForma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64" fontId="0" fillId="0" borderId="19" xfId="0" applyNumberFormat="1" applyBorder="1"/>
    <xf numFmtId="10" fontId="0" fillId="0" borderId="19" xfId="0" applyNumberFormat="1" applyBorder="1"/>
    <xf numFmtId="4" fontId="4" fillId="4" borderId="6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18" xfId="0" applyBorder="1"/>
    <xf numFmtId="0" fontId="2" fillId="0" borderId="2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5" fillId="11" borderId="23" xfId="0" applyFont="1" applyFill="1" applyBorder="1" applyAlignment="1">
      <alignment horizontal="center" vertical="center" wrapText="1"/>
    </xf>
    <xf numFmtId="4" fontId="0" fillId="11" borderId="23" xfId="0" applyNumberFormat="1" applyFill="1" applyBorder="1" applyAlignment="1">
      <alignment horizontal="center"/>
    </xf>
    <xf numFmtId="0" fontId="0" fillId="0" borderId="24" xfId="0" applyBorder="1"/>
    <xf numFmtId="0" fontId="5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6" fontId="2" fillId="0" borderId="29" xfId="0" applyNumberFormat="1" applyFont="1" applyBorder="1" applyAlignment="1">
      <alignment horizontal="center" vertical="center" wrapText="1"/>
    </xf>
    <xf numFmtId="17" fontId="5" fillId="0" borderId="29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" fontId="11" fillId="0" borderId="29" xfId="0" applyNumberFormat="1" applyFont="1" applyBorder="1" applyAlignment="1">
      <alignment horizontal="center" vertical="center" wrapText="1"/>
    </xf>
    <xf numFmtId="4" fontId="11" fillId="0" borderId="30" xfId="0" applyNumberFormat="1" applyFont="1" applyBorder="1" applyAlignment="1">
      <alignment horizontal="center" vertical="center" wrapText="1"/>
    </xf>
    <xf numFmtId="6" fontId="5" fillId="0" borderId="29" xfId="0" applyNumberFormat="1" applyFont="1" applyBorder="1" applyAlignment="1">
      <alignment horizontal="center" vertical="center" wrapText="1"/>
    </xf>
    <xf numFmtId="14" fontId="5" fillId="0" borderId="29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12" borderId="28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 wrapText="1"/>
    </xf>
    <xf numFmtId="0" fontId="4" fillId="12" borderId="30" xfId="0" applyFont="1" applyFill="1" applyBorder="1" applyAlignment="1">
      <alignment horizontal="center" vertical="center" wrapText="1"/>
    </xf>
    <xf numFmtId="0" fontId="4" fillId="11" borderId="28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 wrapText="1"/>
    </xf>
    <xf numFmtId="0" fontId="4" fillId="11" borderId="30" xfId="0" applyFont="1" applyFill="1" applyBorder="1" applyAlignment="1">
      <alignment horizontal="center" vertical="center" wrapText="1"/>
    </xf>
    <xf numFmtId="3" fontId="4" fillId="11" borderId="29" xfId="0" applyNumberFormat="1" applyFont="1" applyFill="1" applyBorder="1" applyAlignment="1">
      <alignment horizontal="center" vertical="center" wrapText="1"/>
    </xf>
    <xf numFmtId="3" fontId="4" fillId="11" borderId="30" xfId="0" applyNumberFormat="1" applyFont="1" applyFill="1" applyBorder="1" applyAlignment="1">
      <alignment horizontal="center" vertical="center" wrapText="1"/>
    </xf>
    <xf numFmtId="0" fontId="4" fillId="11" borderId="31" xfId="0" applyFont="1" applyFill="1" applyBorder="1" applyAlignment="1">
      <alignment horizontal="center" vertical="center" wrapText="1"/>
    </xf>
    <xf numFmtId="0" fontId="4" fillId="11" borderId="32" xfId="0" applyFont="1" applyFill="1" applyBorder="1" applyAlignment="1">
      <alignment horizontal="center" vertical="center" wrapText="1"/>
    </xf>
    <xf numFmtId="3" fontId="4" fillId="11" borderId="32" xfId="0" applyNumberFormat="1" applyFont="1" applyFill="1" applyBorder="1" applyAlignment="1">
      <alignment horizontal="center" vertical="center" wrapText="1"/>
    </xf>
    <xf numFmtId="3" fontId="4" fillId="11" borderId="33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6" fontId="5" fillId="0" borderId="26" xfId="0" applyNumberFormat="1" applyFont="1" applyBorder="1" applyAlignment="1">
      <alignment horizontal="center" vertical="center" wrapText="1"/>
    </xf>
    <xf numFmtId="17" fontId="5" fillId="0" borderId="26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4" fontId="5" fillId="0" borderId="29" xfId="0" applyNumberFormat="1" applyFont="1" applyBorder="1" applyAlignment="1">
      <alignment horizontal="center" vertical="center" wrapText="1"/>
    </xf>
    <xf numFmtId="0" fontId="0" fillId="11" borderId="28" xfId="0" applyFill="1" applyBorder="1"/>
    <xf numFmtId="0" fontId="0" fillId="11" borderId="29" xfId="0" applyFill="1" applyBorder="1"/>
    <xf numFmtId="0" fontId="10" fillId="11" borderId="29" xfId="0" applyFont="1" applyFill="1" applyBorder="1" applyAlignment="1">
      <alignment horizontal="left" wrapText="1"/>
    </xf>
    <xf numFmtId="0" fontId="0" fillId="11" borderId="29" xfId="0" applyFill="1" applyBorder="1" applyAlignment="1">
      <alignment horizontal="center"/>
    </xf>
    <xf numFmtId="0" fontId="0" fillId="11" borderId="30" xfId="0" applyFill="1" applyBorder="1"/>
    <xf numFmtId="0" fontId="0" fillId="11" borderId="31" xfId="0" applyFill="1" applyBorder="1"/>
    <xf numFmtId="0" fontId="0" fillId="11" borderId="32" xfId="0" applyFill="1" applyBorder="1"/>
    <xf numFmtId="0" fontId="10" fillId="11" borderId="32" xfId="0" applyFont="1" applyFill="1" applyBorder="1" applyAlignment="1">
      <alignment horizontal="left" wrapText="1"/>
    </xf>
    <xf numFmtId="0" fontId="0" fillId="11" borderId="32" xfId="0" applyFill="1" applyBorder="1" applyAlignment="1">
      <alignment horizontal="center"/>
    </xf>
    <xf numFmtId="0" fontId="0" fillId="11" borderId="33" xfId="0" applyFill="1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19" xfId="0" applyFill="1" applyBorder="1"/>
    <xf numFmtId="1" fontId="0" fillId="0" borderId="19" xfId="0" applyNumberFormat="1" applyBorder="1" applyAlignment="1">
      <alignment horizontal="center"/>
    </xf>
    <xf numFmtId="0" fontId="5" fillId="11" borderId="29" xfId="0" applyFont="1" applyFill="1" applyBorder="1" applyAlignment="1">
      <alignment horizontal="left" vertical="center" wrapText="1"/>
    </xf>
    <xf numFmtId="0" fontId="0" fillId="0" borderId="29" xfId="0" applyBorder="1" applyAlignment="1"/>
    <xf numFmtId="0" fontId="5" fillId="11" borderId="32" xfId="0" applyFont="1" applyFill="1" applyBorder="1" applyAlignment="1">
      <alignment horizontal="left" vertical="center" wrapText="1"/>
    </xf>
    <xf numFmtId="0" fontId="0" fillId="0" borderId="32" xfId="0" applyBorder="1" applyAlignment="1"/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3" fontId="5" fillId="0" borderId="26" xfId="1" applyFont="1" applyBorder="1" applyAlignment="1">
      <alignment horizontal="center" vertical="center" wrapText="1"/>
    </xf>
    <xf numFmtId="43" fontId="5" fillId="0" borderId="29" xfId="1" applyFont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11" borderId="32" xfId="0" applyFill="1" applyBorder="1" applyAlignment="1"/>
    <xf numFmtId="3" fontId="2" fillId="0" borderId="27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12" borderId="29" xfId="0" applyFont="1" applyFill="1" applyBorder="1" applyAlignment="1">
      <alignment horizontal="left" vertical="center" wrapText="1"/>
    </xf>
    <xf numFmtId="0" fontId="0" fillId="12" borderId="29" xfId="0" applyFill="1" applyBorder="1" applyAlignment="1"/>
    <xf numFmtId="0" fontId="0" fillId="11" borderId="29" xfId="0" applyFill="1" applyBorder="1" applyAlignment="1"/>
    <xf numFmtId="17" fontId="5" fillId="0" borderId="26" xfId="0" applyNumberFormat="1" applyFont="1" applyBorder="1" applyAlignment="1">
      <alignment horizontal="center" vertical="center" wrapText="1"/>
    </xf>
    <xf numFmtId="17" fontId="5" fillId="0" borderId="29" xfId="0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6" fontId="2" fillId="0" borderId="26" xfId="0" applyNumberFormat="1" applyFont="1" applyBorder="1" applyAlignment="1">
      <alignment horizontal="center" vertical="center" wrapText="1"/>
    </xf>
    <xf numFmtId="6" fontId="2" fillId="0" borderId="29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0" fontId="0" fillId="0" borderId="19" xfId="0" applyBorder="1" applyAlignment="1"/>
    <xf numFmtId="0" fontId="0" fillId="0" borderId="19" xfId="0" applyBorder="1" applyAlignment="1">
      <alignment wrapText="1"/>
    </xf>
    <xf numFmtId="0" fontId="1" fillId="8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0"/>
                  <c:y val="1.388888888888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Graphs!$A$1:$D$1</c:f>
              <c:strCache>
                <c:ptCount val="4"/>
                <c:pt idx="0">
                  <c:v>TN Starting Load </c:v>
                </c:pt>
                <c:pt idx="1">
                  <c:v>Total Project Reductions (lbs/yr)</c:v>
                </c:pt>
                <c:pt idx="2">
                  <c:v>2015 TN Load</c:v>
                </c:pt>
                <c:pt idx="3">
                  <c:v>TN Allocation</c:v>
                </c:pt>
              </c:strCache>
            </c:strRef>
          </c:cat>
          <c:val>
            <c:numRef>
              <c:f>Graphs!$A$2:$D$2</c:f>
              <c:numCache>
                <c:formatCode>#,##0.0</c:formatCode>
                <c:ptCount val="4"/>
                <c:pt idx="0" formatCode="#,##0">
                  <c:v>2429832</c:v>
                </c:pt>
                <c:pt idx="1">
                  <c:v>595951.97000000009</c:v>
                </c:pt>
                <c:pt idx="2" formatCode="#,##0">
                  <c:v>1833880.0299999998</c:v>
                </c:pt>
                <c:pt idx="3" formatCode="#,##0">
                  <c:v>1136633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828656"/>
        <c:axId val="327829048"/>
      </c:barChart>
      <c:catAx>
        <c:axId val="32782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829048"/>
        <c:crosses val="autoZero"/>
        <c:auto val="1"/>
        <c:lblAlgn val="ctr"/>
        <c:lblOffset val="100"/>
        <c:noMultiLvlLbl val="0"/>
      </c:catAx>
      <c:valAx>
        <c:axId val="327829048"/>
        <c:scaling>
          <c:orientation val="minMax"/>
          <c:max val="2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Total Nitrogen (TN), pounds/year (lbs/yr)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8.4845435987168275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828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</c:dPt>
          <c:dLbls>
            <c:dLbl>
              <c:idx val="2"/>
              <c:layout>
                <c:manualLayout>
                  <c:x val="-6.8546158098396981E-2"/>
                  <c:y val="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Graphs!$A$25:$D$25</c:f>
              <c:strCache>
                <c:ptCount val="4"/>
                <c:pt idx="0">
                  <c:v>TP Starting Load</c:v>
                </c:pt>
                <c:pt idx="1">
                  <c:v>Total Project Reductions (lbs/yr)</c:v>
                </c:pt>
                <c:pt idx="2">
                  <c:v>2015 TP Load</c:v>
                </c:pt>
                <c:pt idx="3">
                  <c:v>TP Allocation</c:v>
                </c:pt>
              </c:strCache>
            </c:strRef>
          </c:cat>
          <c:val>
            <c:numRef>
              <c:f>Graphs!$A$26:$D$26</c:f>
              <c:numCache>
                <c:formatCode>#,##0.0</c:formatCode>
                <c:ptCount val="4"/>
                <c:pt idx="0" formatCode="#,##0">
                  <c:v>597552</c:v>
                </c:pt>
                <c:pt idx="1">
                  <c:v>157540.76</c:v>
                </c:pt>
                <c:pt idx="2" formatCode="#,##0">
                  <c:v>440011.24</c:v>
                </c:pt>
                <c:pt idx="3" formatCode="#,##0">
                  <c:v>127016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829832"/>
        <c:axId val="327830224"/>
      </c:barChart>
      <c:catAx>
        <c:axId val="327829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830224"/>
        <c:crosses val="autoZero"/>
        <c:auto val="1"/>
        <c:lblAlgn val="ctr"/>
        <c:lblOffset val="100"/>
        <c:noMultiLvlLbl val="0"/>
      </c:catAx>
      <c:valAx>
        <c:axId val="327830224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Total Phosphorus (TP), pounds/year (lbs/yr)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7829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</xdr:colOff>
      <xdr:row>9</xdr:row>
      <xdr:rowOff>38100</xdr:rowOff>
    </xdr:from>
    <xdr:to>
      <xdr:col>7</xdr:col>
      <xdr:colOff>367417</xdr:colOff>
      <xdr:row>23</xdr:row>
      <xdr:rowOff>114300</xdr:rowOff>
    </xdr:to>
    <xdr:grpSp>
      <xdr:nvGrpSpPr>
        <xdr:cNvPr id="5" name="Group 4"/>
        <xdr:cNvGrpSpPr/>
      </xdr:nvGrpSpPr>
      <xdr:grpSpPr>
        <a:xfrm>
          <a:off x="166687" y="2552700"/>
          <a:ext cx="5849055" cy="2743200"/>
          <a:chOff x="166687" y="2552700"/>
          <a:chExt cx="5849055" cy="2743200"/>
        </a:xfrm>
      </xdr:grpSpPr>
      <xdr:graphicFrame macro="">
        <xdr:nvGraphicFramePr>
          <xdr:cNvPr id="2" name="Chart 1"/>
          <xdr:cNvGraphicFramePr/>
        </xdr:nvGraphicFramePr>
        <xdr:xfrm>
          <a:off x="166687" y="2552700"/>
          <a:ext cx="5743575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Straight Connector 3"/>
          <xdr:cNvCxnSpPr/>
        </xdr:nvCxnSpPr>
        <xdr:spPr>
          <a:xfrm flipH="1" flipV="1">
            <a:off x="1971676" y="3057525"/>
            <a:ext cx="3838574" cy="9525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/>
          <xdr:cNvSpPr txBox="1"/>
        </xdr:nvSpPr>
        <xdr:spPr>
          <a:xfrm>
            <a:off x="4476751" y="2724150"/>
            <a:ext cx="1538991" cy="3576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BMAP I Target:</a:t>
            </a:r>
          </a:p>
          <a:p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2,113,807.8</a:t>
            </a:r>
            <a:r>
              <a:rPr lang="en-US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lbs/yr of TN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195262</xdr:colOff>
      <xdr:row>32</xdr:row>
      <xdr:rowOff>47625</xdr:rowOff>
    </xdr:from>
    <xdr:to>
      <xdr:col>7</xdr:col>
      <xdr:colOff>367416</xdr:colOff>
      <xdr:row>46</xdr:row>
      <xdr:rowOff>123825</xdr:rowOff>
    </xdr:to>
    <xdr:grpSp>
      <xdr:nvGrpSpPr>
        <xdr:cNvPr id="11" name="Group 10"/>
        <xdr:cNvGrpSpPr/>
      </xdr:nvGrpSpPr>
      <xdr:grpSpPr>
        <a:xfrm>
          <a:off x="195262" y="7877175"/>
          <a:ext cx="5820479" cy="2743200"/>
          <a:chOff x="195262" y="7877175"/>
          <a:chExt cx="5820479" cy="2743200"/>
        </a:xfrm>
      </xdr:grpSpPr>
      <xdr:graphicFrame macro="">
        <xdr:nvGraphicFramePr>
          <xdr:cNvPr id="3" name="Chart 2"/>
          <xdr:cNvGraphicFramePr/>
        </xdr:nvGraphicFramePr>
        <xdr:xfrm>
          <a:off x="195262" y="7877175"/>
          <a:ext cx="5743575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8" name="Straight Connector 7"/>
          <xdr:cNvCxnSpPr/>
        </xdr:nvCxnSpPr>
        <xdr:spPr>
          <a:xfrm flipH="1">
            <a:off x="1962150" y="8486776"/>
            <a:ext cx="3943350" cy="9524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/>
          <xdr:cNvSpPr txBox="1"/>
        </xdr:nvSpPr>
        <xdr:spPr>
          <a:xfrm>
            <a:off x="4476750" y="8134350"/>
            <a:ext cx="1538991" cy="35766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BMAP I Target:</a:t>
            </a:r>
          </a:p>
          <a:p>
            <a:r>
              <a:rPr lang="en-US" sz="900">
                <a:latin typeface="Times New Roman" panose="02020603050405020304" pitchFamily="18" charset="0"/>
                <a:cs typeface="Times New Roman" panose="02020603050405020304" pitchFamily="18" charset="0"/>
              </a:rPr>
              <a:t>476,302.2</a:t>
            </a:r>
            <a:r>
              <a:rPr lang="en-US" sz="9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lbs/yr of TP</a:t>
            </a:r>
            <a:endParaRPr lang="en-US" sz="9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opLeftCell="B169" workbookViewId="0">
      <selection activeCell="D187" sqref="D187"/>
    </sheetView>
  </sheetViews>
  <sheetFormatPr defaultRowHeight="15" x14ac:dyDescent="0.25"/>
  <cols>
    <col min="1" max="1" width="9" bestFit="1" customWidth="1"/>
    <col min="2" max="2" width="9" customWidth="1"/>
    <col min="3" max="3" width="18.140625" customWidth="1"/>
    <col min="4" max="4" width="18.28515625" customWidth="1"/>
    <col min="5" max="5" width="14.42578125" customWidth="1"/>
    <col min="6" max="6" width="13.5703125" customWidth="1"/>
    <col min="7" max="7" width="13" customWidth="1"/>
    <col min="8" max="8" width="15.140625" customWidth="1"/>
    <col min="9" max="9" width="11.85546875" customWidth="1"/>
    <col min="10" max="10" width="11.5703125" bestFit="1" customWidth="1"/>
    <col min="11" max="11" width="12.5703125" customWidth="1"/>
    <col min="12" max="12" width="10.5703125" bestFit="1" customWidth="1"/>
  </cols>
  <sheetData>
    <row r="1" spans="1:12" ht="27" thickTop="1" thickBot="1" x14ac:dyDescent="0.3">
      <c r="A1" s="1" t="s">
        <v>436</v>
      </c>
      <c r="B1" s="1" t="s">
        <v>445</v>
      </c>
      <c r="C1" s="1" t="s">
        <v>0</v>
      </c>
      <c r="D1" s="2" t="s">
        <v>1</v>
      </c>
      <c r="E1" s="2" t="s">
        <v>2</v>
      </c>
      <c r="F1" s="2" t="s">
        <v>3</v>
      </c>
      <c r="G1" s="3" t="s">
        <v>4</v>
      </c>
      <c r="H1" s="3" t="s">
        <v>5</v>
      </c>
    </row>
    <row r="2" spans="1:12" ht="46.5" thickTop="1" thickBot="1" x14ac:dyDescent="0.3">
      <c r="A2" t="s">
        <v>440</v>
      </c>
      <c r="B2" t="s">
        <v>446</v>
      </c>
      <c r="C2" s="11" t="s">
        <v>13</v>
      </c>
      <c r="D2" s="46" t="s">
        <v>420</v>
      </c>
      <c r="E2" s="12" t="s">
        <v>218</v>
      </c>
      <c r="F2" s="13" t="s">
        <v>14</v>
      </c>
      <c r="G2" s="13">
        <v>171776.4</v>
      </c>
      <c r="H2" s="13">
        <v>54191.1</v>
      </c>
      <c r="I2" s="54" t="s">
        <v>461</v>
      </c>
      <c r="J2" s="45">
        <f>G2</f>
        <v>171776.4</v>
      </c>
      <c r="K2" s="57" t="s">
        <v>460</v>
      </c>
      <c r="L2" s="44">
        <f>H2</f>
        <v>54191.1</v>
      </c>
    </row>
    <row r="3" spans="1:12" ht="39" thickBot="1" x14ac:dyDescent="0.3">
      <c r="A3" t="s">
        <v>437</v>
      </c>
      <c r="B3" t="s">
        <v>446</v>
      </c>
      <c r="C3" s="11" t="s">
        <v>10</v>
      </c>
      <c r="D3" s="12" t="s">
        <v>11</v>
      </c>
      <c r="E3" s="12" t="s">
        <v>12</v>
      </c>
      <c r="F3" s="12" t="s">
        <v>14</v>
      </c>
      <c r="G3" s="13">
        <v>102.1</v>
      </c>
      <c r="H3" s="13">
        <v>38.5</v>
      </c>
    </row>
    <row r="4" spans="1:12" ht="26.25" thickBot="1" x14ac:dyDescent="0.3">
      <c r="A4" t="s">
        <v>437</v>
      </c>
      <c r="B4" t="s">
        <v>446</v>
      </c>
      <c r="C4" s="11" t="s">
        <v>25</v>
      </c>
      <c r="D4" s="12" t="s">
        <v>26</v>
      </c>
      <c r="E4" s="12" t="s">
        <v>12</v>
      </c>
      <c r="F4" s="13" t="s">
        <v>14</v>
      </c>
      <c r="G4" s="13">
        <v>233.1</v>
      </c>
      <c r="H4" s="13">
        <v>99.1</v>
      </c>
    </row>
    <row r="5" spans="1:12" ht="39" thickBot="1" x14ac:dyDescent="0.3">
      <c r="A5" t="s">
        <v>437</v>
      </c>
      <c r="B5" t="s">
        <v>446</v>
      </c>
      <c r="C5" s="11" t="s">
        <v>27</v>
      </c>
      <c r="D5" s="12" t="s">
        <v>28</v>
      </c>
      <c r="E5" s="12" t="s">
        <v>29</v>
      </c>
      <c r="F5" s="13" t="s">
        <v>14</v>
      </c>
      <c r="G5" s="13">
        <v>3.8</v>
      </c>
      <c r="H5" s="13">
        <v>4</v>
      </c>
    </row>
    <row r="6" spans="1:12" ht="26.25" thickBot="1" x14ac:dyDescent="0.3">
      <c r="A6" t="s">
        <v>437</v>
      </c>
      <c r="B6" t="s">
        <v>446</v>
      </c>
      <c r="C6" s="11" t="s">
        <v>30</v>
      </c>
      <c r="D6" s="12" t="s">
        <v>31</v>
      </c>
      <c r="E6" s="12" t="s">
        <v>29</v>
      </c>
      <c r="F6" s="13" t="s">
        <v>14</v>
      </c>
      <c r="G6" s="13">
        <v>2.7</v>
      </c>
      <c r="H6" s="13">
        <v>2.2999999999999998</v>
      </c>
    </row>
    <row r="7" spans="1:12" ht="39" thickBot="1" x14ac:dyDescent="0.3">
      <c r="A7" t="s">
        <v>437</v>
      </c>
      <c r="B7" t="s">
        <v>446</v>
      </c>
      <c r="C7" s="14" t="s">
        <v>32</v>
      </c>
      <c r="D7" s="15" t="s">
        <v>33</v>
      </c>
      <c r="E7" s="15" t="s">
        <v>12</v>
      </c>
      <c r="F7" s="16" t="s">
        <v>14</v>
      </c>
      <c r="G7" s="16">
        <v>523</v>
      </c>
      <c r="H7" s="16">
        <v>212.2</v>
      </c>
    </row>
    <row r="8" spans="1:12" ht="39.75" thickTop="1" thickBot="1" x14ac:dyDescent="0.3">
      <c r="A8" t="s">
        <v>437</v>
      </c>
      <c r="B8" t="s">
        <v>446</v>
      </c>
      <c r="C8" s="14" t="s">
        <v>34</v>
      </c>
      <c r="D8" s="15" t="s">
        <v>35</v>
      </c>
      <c r="E8" s="15" t="s">
        <v>36</v>
      </c>
      <c r="F8" s="16" t="s">
        <v>14</v>
      </c>
      <c r="G8" s="16">
        <v>618.29999999999995</v>
      </c>
      <c r="H8" s="16">
        <v>360.9</v>
      </c>
    </row>
    <row r="9" spans="1:12" ht="39.75" thickTop="1" thickBot="1" x14ac:dyDescent="0.3">
      <c r="A9" t="s">
        <v>437</v>
      </c>
      <c r="B9" t="s">
        <v>446</v>
      </c>
      <c r="C9" s="14" t="s">
        <v>37</v>
      </c>
      <c r="D9" s="15" t="s">
        <v>38</v>
      </c>
      <c r="E9" s="15" t="s">
        <v>39</v>
      </c>
      <c r="F9" s="16" t="s">
        <v>14</v>
      </c>
      <c r="G9" s="17">
        <v>2526.6</v>
      </c>
      <c r="H9" s="16">
        <v>993.8</v>
      </c>
    </row>
    <row r="10" spans="1:12" ht="27" thickTop="1" thickBot="1" x14ac:dyDescent="0.3">
      <c r="A10" t="s">
        <v>437</v>
      </c>
      <c r="B10" t="s">
        <v>446</v>
      </c>
      <c r="C10" s="14" t="s">
        <v>40</v>
      </c>
      <c r="D10" s="15" t="s">
        <v>41</v>
      </c>
      <c r="E10" s="15" t="s">
        <v>39</v>
      </c>
      <c r="F10" s="16" t="s">
        <v>14</v>
      </c>
      <c r="G10" s="17">
        <v>2372.3000000000002</v>
      </c>
      <c r="H10" s="16">
        <v>931.7</v>
      </c>
    </row>
    <row r="11" spans="1:12" ht="27" thickTop="1" thickBot="1" x14ac:dyDescent="0.3">
      <c r="A11" t="s">
        <v>437</v>
      </c>
      <c r="B11" t="s">
        <v>446</v>
      </c>
      <c r="C11" s="14" t="s">
        <v>42</v>
      </c>
      <c r="D11" s="15" t="s">
        <v>43</v>
      </c>
      <c r="E11" s="15" t="s">
        <v>44</v>
      </c>
      <c r="F11" s="16" t="s">
        <v>14</v>
      </c>
      <c r="G11" s="16">
        <v>763.7</v>
      </c>
      <c r="H11" s="16">
        <v>664</v>
      </c>
    </row>
    <row r="12" spans="1:12" ht="27" thickTop="1" thickBot="1" x14ac:dyDescent="0.3">
      <c r="A12" t="s">
        <v>437</v>
      </c>
      <c r="B12" t="s">
        <v>446</v>
      </c>
      <c r="C12" s="14" t="s">
        <v>45</v>
      </c>
      <c r="D12" s="15" t="s">
        <v>46</v>
      </c>
      <c r="E12" s="15" t="s">
        <v>39</v>
      </c>
      <c r="F12" s="16" t="s">
        <v>14</v>
      </c>
      <c r="G12" s="16">
        <v>181.2</v>
      </c>
      <c r="H12" s="16">
        <v>0</v>
      </c>
    </row>
    <row r="13" spans="1:12" ht="27" thickTop="1" thickBot="1" x14ac:dyDescent="0.3">
      <c r="A13" t="s">
        <v>437</v>
      </c>
      <c r="B13" t="s">
        <v>446</v>
      </c>
      <c r="C13" s="14" t="s">
        <v>88</v>
      </c>
      <c r="D13" s="15" t="s">
        <v>89</v>
      </c>
      <c r="E13" s="15" t="s">
        <v>90</v>
      </c>
      <c r="F13" s="16" t="s">
        <v>14</v>
      </c>
      <c r="G13" s="17">
        <v>1299.3</v>
      </c>
      <c r="H13" s="16">
        <v>575.9</v>
      </c>
    </row>
    <row r="14" spans="1:12" ht="27" thickTop="1" thickBot="1" x14ac:dyDescent="0.3">
      <c r="A14" t="s">
        <v>437</v>
      </c>
      <c r="B14" t="s">
        <v>446</v>
      </c>
      <c r="C14" s="14" t="s">
        <v>91</v>
      </c>
      <c r="D14" s="15" t="s">
        <v>92</v>
      </c>
      <c r="E14" s="15" t="s">
        <v>93</v>
      </c>
      <c r="F14" s="16" t="s">
        <v>14</v>
      </c>
      <c r="G14" s="16">
        <v>899.7</v>
      </c>
      <c r="H14" s="16">
        <v>532.20000000000005</v>
      </c>
    </row>
    <row r="15" spans="1:12" ht="27" thickTop="1" thickBot="1" x14ac:dyDescent="0.3">
      <c r="A15" t="s">
        <v>437</v>
      </c>
      <c r="B15" t="s">
        <v>446</v>
      </c>
      <c r="C15" s="14" t="s">
        <v>94</v>
      </c>
      <c r="D15" s="15" t="s">
        <v>95</v>
      </c>
      <c r="E15" s="15" t="s">
        <v>96</v>
      </c>
      <c r="F15" s="16" t="s">
        <v>14</v>
      </c>
      <c r="G15" s="16">
        <v>197.6</v>
      </c>
      <c r="H15" s="16">
        <v>41.6</v>
      </c>
    </row>
    <row r="16" spans="1:12" ht="27" thickTop="1" thickBot="1" x14ac:dyDescent="0.3">
      <c r="A16" t="s">
        <v>437</v>
      </c>
      <c r="B16" t="s">
        <v>446</v>
      </c>
      <c r="C16" s="14" t="s">
        <v>97</v>
      </c>
      <c r="D16" s="15" t="s">
        <v>98</v>
      </c>
      <c r="E16" s="15" t="s">
        <v>99</v>
      </c>
      <c r="F16" s="16" t="s">
        <v>14</v>
      </c>
      <c r="G16" s="16">
        <v>7</v>
      </c>
      <c r="H16" s="16">
        <v>6.8</v>
      </c>
    </row>
    <row r="17" spans="1:8" ht="27" thickTop="1" thickBot="1" x14ac:dyDescent="0.3">
      <c r="A17" t="s">
        <v>437</v>
      </c>
      <c r="B17" t="s">
        <v>446</v>
      </c>
      <c r="C17" s="14" t="s">
        <v>107</v>
      </c>
      <c r="D17" s="15" t="s">
        <v>108</v>
      </c>
      <c r="E17" s="15" t="s">
        <v>29</v>
      </c>
      <c r="F17" s="16" t="s">
        <v>14</v>
      </c>
      <c r="G17" s="16">
        <v>24</v>
      </c>
      <c r="H17" s="16">
        <v>22.8</v>
      </c>
    </row>
    <row r="18" spans="1:8" ht="27" thickTop="1" thickBot="1" x14ac:dyDescent="0.3">
      <c r="A18" t="s">
        <v>437</v>
      </c>
      <c r="B18" t="s">
        <v>446</v>
      </c>
      <c r="C18" s="14" t="s">
        <v>109</v>
      </c>
      <c r="D18" s="15" t="s">
        <v>110</v>
      </c>
      <c r="E18" s="15" t="s">
        <v>29</v>
      </c>
      <c r="F18" s="16" t="s">
        <v>14</v>
      </c>
      <c r="G18" s="16">
        <v>0.5</v>
      </c>
      <c r="H18" s="16">
        <v>0.4</v>
      </c>
    </row>
    <row r="19" spans="1:8" ht="27" thickTop="1" thickBot="1" x14ac:dyDescent="0.3">
      <c r="A19" t="s">
        <v>437</v>
      </c>
      <c r="B19" t="s">
        <v>446</v>
      </c>
      <c r="C19" s="14" t="s">
        <v>111</v>
      </c>
      <c r="D19" s="15" t="s">
        <v>112</v>
      </c>
      <c r="E19" s="15" t="s">
        <v>99</v>
      </c>
      <c r="F19" s="16" t="s">
        <v>14</v>
      </c>
      <c r="G19" s="16">
        <v>2.4</v>
      </c>
      <c r="H19" s="16">
        <v>2.2999999999999998</v>
      </c>
    </row>
    <row r="20" spans="1:8" ht="16.5" thickTop="1" thickBot="1" x14ac:dyDescent="0.3">
      <c r="A20" t="s">
        <v>437</v>
      </c>
      <c r="B20" t="s">
        <v>446</v>
      </c>
      <c r="C20" s="14" t="s">
        <v>113</v>
      </c>
      <c r="D20" s="15" t="s">
        <v>114</v>
      </c>
      <c r="E20" s="15" t="s">
        <v>115</v>
      </c>
      <c r="F20" s="16" t="s">
        <v>14</v>
      </c>
      <c r="G20" s="16">
        <v>0</v>
      </c>
      <c r="H20" s="16">
        <v>6.1</v>
      </c>
    </row>
    <row r="21" spans="1:8" ht="16.5" thickTop="1" thickBot="1" x14ac:dyDescent="0.3">
      <c r="A21" t="s">
        <v>437</v>
      </c>
      <c r="B21" t="s">
        <v>446</v>
      </c>
      <c r="C21" s="14" t="s">
        <v>116</v>
      </c>
      <c r="D21" s="15" t="s">
        <v>117</v>
      </c>
      <c r="E21" s="15" t="s">
        <v>118</v>
      </c>
      <c r="F21" s="16" t="s">
        <v>14</v>
      </c>
      <c r="G21" s="16">
        <v>167.3</v>
      </c>
      <c r="H21" s="16">
        <v>25.9</v>
      </c>
    </row>
    <row r="22" spans="1:8" ht="27" thickTop="1" thickBot="1" x14ac:dyDescent="0.3">
      <c r="A22" t="s">
        <v>437</v>
      </c>
      <c r="B22" t="s">
        <v>446</v>
      </c>
      <c r="C22" s="14" t="s">
        <v>119</v>
      </c>
      <c r="D22" s="15" t="s">
        <v>120</v>
      </c>
      <c r="E22" s="15" t="s">
        <v>99</v>
      </c>
      <c r="F22" s="16" t="s">
        <v>14</v>
      </c>
      <c r="G22" s="16">
        <v>16</v>
      </c>
      <c r="H22" s="16">
        <v>16.2</v>
      </c>
    </row>
    <row r="23" spans="1:8" ht="27" thickTop="1" thickBot="1" x14ac:dyDescent="0.3">
      <c r="A23" t="s">
        <v>437</v>
      </c>
      <c r="B23" t="s">
        <v>446</v>
      </c>
      <c r="C23" s="14" t="s">
        <v>124</v>
      </c>
      <c r="D23" s="15" t="s">
        <v>125</v>
      </c>
      <c r="E23" s="15" t="s">
        <v>126</v>
      </c>
      <c r="F23" s="16" t="s">
        <v>14</v>
      </c>
      <c r="G23" s="16">
        <v>133.6</v>
      </c>
      <c r="H23" s="16">
        <v>27.1</v>
      </c>
    </row>
    <row r="24" spans="1:8" ht="27" thickTop="1" thickBot="1" x14ac:dyDescent="0.3">
      <c r="A24" t="s">
        <v>437</v>
      </c>
      <c r="B24" t="s">
        <v>446</v>
      </c>
      <c r="C24" s="14" t="s">
        <v>222</v>
      </c>
      <c r="D24" s="15" t="s">
        <v>223</v>
      </c>
      <c r="E24" s="15" t="s">
        <v>224</v>
      </c>
      <c r="F24" s="16" t="s">
        <v>14</v>
      </c>
      <c r="G24" s="16">
        <v>71.5</v>
      </c>
      <c r="H24" s="16">
        <v>33.6</v>
      </c>
    </row>
    <row r="25" spans="1:8" ht="27" thickTop="1" thickBot="1" x14ac:dyDescent="0.3">
      <c r="A25" t="s">
        <v>437</v>
      </c>
      <c r="B25" t="s">
        <v>446</v>
      </c>
      <c r="C25" s="14" t="s">
        <v>225</v>
      </c>
      <c r="D25" s="15" t="s">
        <v>226</v>
      </c>
      <c r="E25" s="15" t="s">
        <v>227</v>
      </c>
      <c r="F25" s="16" t="s">
        <v>14</v>
      </c>
      <c r="G25" s="16">
        <v>30.8</v>
      </c>
      <c r="H25" s="16">
        <v>5.6</v>
      </c>
    </row>
    <row r="26" spans="1:8" ht="52.5" thickTop="1" thickBot="1" x14ac:dyDescent="0.3">
      <c r="A26" t="s">
        <v>437</v>
      </c>
      <c r="B26" t="s">
        <v>446</v>
      </c>
      <c r="C26" s="14" t="s">
        <v>228</v>
      </c>
      <c r="D26" s="15" t="s">
        <v>229</v>
      </c>
      <c r="E26" s="15" t="s">
        <v>230</v>
      </c>
      <c r="F26" s="16" t="s">
        <v>14</v>
      </c>
      <c r="G26" s="16">
        <v>229.9</v>
      </c>
      <c r="H26" s="16">
        <v>49.3</v>
      </c>
    </row>
    <row r="27" spans="1:8" ht="16.5" thickTop="1" thickBot="1" x14ac:dyDescent="0.3">
      <c r="A27" t="s">
        <v>437</v>
      </c>
      <c r="B27" t="s">
        <v>446</v>
      </c>
      <c r="C27" s="14" t="s">
        <v>231</v>
      </c>
      <c r="D27" s="15" t="s">
        <v>232</v>
      </c>
      <c r="E27" s="15" t="s">
        <v>133</v>
      </c>
      <c r="F27" s="16" t="s">
        <v>14</v>
      </c>
      <c r="G27" s="16">
        <v>6.3</v>
      </c>
      <c r="H27" s="16">
        <v>1.4</v>
      </c>
    </row>
    <row r="28" spans="1:8" ht="27" thickTop="1" thickBot="1" x14ac:dyDescent="0.3">
      <c r="A28" t="s">
        <v>437</v>
      </c>
      <c r="B28" t="s">
        <v>446</v>
      </c>
      <c r="C28" s="14" t="s">
        <v>233</v>
      </c>
      <c r="D28" s="15" t="s">
        <v>234</v>
      </c>
      <c r="E28" s="15" t="s">
        <v>12</v>
      </c>
      <c r="F28" s="16" t="s">
        <v>14</v>
      </c>
      <c r="G28" s="17">
        <v>1291.0999999999999</v>
      </c>
      <c r="H28" s="16">
        <v>597.1</v>
      </c>
    </row>
    <row r="29" spans="1:8" ht="39.75" thickTop="1" thickBot="1" x14ac:dyDescent="0.3">
      <c r="A29" t="s">
        <v>437</v>
      </c>
      <c r="B29" t="s">
        <v>446</v>
      </c>
      <c r="C29" s="14" t="s">
        <v>235</v>
      </c>
      <c r="D29" s="15" t="s">
        <v>236</v>
      </c>
      <c r="E29" s="15" t="s">
        <v>12</v>
      </c>
      <c r="F29" s="16" t="s">
        <v>14</v>
      </c>
      <c r="G29" s="16">
        <v>6</v>
      </c>
      <c r="H29" s="16">
        <v>3.8</v>
      </c>
    </row>
    <row r="30" spans="1:8" ht="39.75" thickTop="1" thickBot="1" x14ac:dyDescent="0.3">
      <c r="A30" t="s">
        <v>437</v>
      </c>
      <c r="B30" t="s">
        <v>446</v>
      </c>
      <c r="C30" s="14" t="s">
        <v>237</v>
      </c>
      <c r="D30" s="15" t="s">
        <v>238</v>
      </c>
      <c r="E30" s="15" t="s">
        <v>230</v>
      </c>
      <c r="F30" s="16" t="s">
        <v>14</v>
      </c>
      <c r="G30" s="16">
        <v>41.1</v>
      </c>
      <c r="H30" s="16">
        <v>11</v>
      </c>
    </row>
    <row r="31" spans="1:8" ht="39.75" thickTop="1" thickBot="1" x14ac:dyDescent="0.3">
      <c r="A31" t="s">
        <v>437</v>
      </c>
      <c r="B31" t="s">
        <v>446</v>
      </c>
      <c r="C31" s="14" t="s">
        <v>239</v>
      </c>
      <c r="D31" s="15" t="s">
        <v>240</v>
      </c>
      <c r="E31" s="15" t="s">
        <v>12</v>
      </c>
      <c r="F31" s="16" t="s">
        <v>14</v>
      </c>
      <c r="G31" s="16">
        <v>190</v>
      </c>
      <c r="H31" s="16">
        <v>73.7</v>
      </c>
    </row>
    <row r="32" spans="1:8" ht="27" thickTop="1" thickBot="1" x14ac:dyDescent="0.3">
      <c r="A32" t="s">
        <v>437</v>
      </c>
      <c r="B32" t="s">
        <v>446</v>
      </c>
      <c r="C32" s="14" t="s">
        <v>241</v>
      </c>
      <c r="D32" s="15" t="s">
        <v>242</v>
      </c>
      <c r="E32" s="15" t="s">
        <v>12</v>
      </c>
      <c r="F32" s="16" t="s">
        <v>14</v>
      </c>
      <c r="G32" s="16">
        <v>407.6</v>
      </c>
      <c r="H32" s="16">
        <v>134</v>
      </c>
    </row>
    <row r="33" spans="1:8" ht="27" thickTop="1" thickBot="1" x14ac:dyDescent="0.3">
      <c r="A33" t="s">
        <v>437</v>
      </c>
      <c r="B33" t="s">
        <v>446</v>
      </c>
      <c r="C33" s="14" t="s">
        <v>243</v>
      </c>
      <c r="D33" s="15" t="s">
        <v>244</v>
      </c>
      <c r="E33" s="15" t="s">
        <v>12</v>
      </c>
      <c r="F33" s="16" t="s">
        <v>14</v>
      </c>
      <c r="G33" s="17">
        <v>1376.1</v>
      </c>
      <c r="H33" s="16">
        <v>936.2</v>
      </c>
    </row>
    <row r="34" spans="1:8" ht="27" thickTop="1" thickBot="1" x14ac:dyDescent="0.3">
      <c r="A34" t="s">
        <v>437</v>
      </c>
      <c r="B34" t="s">
        <v>446</v>
      </c>
      <c r="C34" s="14" t="s">
        <v>245</v>
      </c>
      <c r="D34" s="15" t="s">
        <v>246</v>
      </c>
      <c r="E34" s="15" t="s">
        <v>12</v>
      </c>
      <c r="F34" s="16" t="s">
        <v>14</v>
      </c>
      <c r="G34" s="16">
        <v>684.7</v>
      </c>
      <c r="H34" s="16">
        <v>257.89999999999998</v>
      </c>
    </row>
    <row r="35" spans="1:8" ht="39.75" thickTop="1" thickBot="1" x14ac:dyDescent="0.3">
      <c r="A35" t="s">
        <v>437</v>
      </c>
      <c r="B35" t="s">
        <v>446</v>
      </c>
      <c r="C35" s="14" t="s">
        <v>247</v>
      </c>
      <c r="D35" s="15" t="s">
        <v>248</v>
      </c>
      <c r="E35" s="15" t="s">
        <v>249</v>
      </c>
      <c r="F35" s="16" t="s">
        <v>14</v>
      </c>
      <c r="G35" s="16">
        <v>244.4</v>
      </c>
      <c r="H35" s="16">
        <v>95.5</v>
      </c>
    </row>
    <row r="36" spans="1:8" ht="27" thickTop="1" thickBot="1" x14ac:dyDescent="0.3">
      <c r="A36" t="s">
        <v>437</v>
      </c>
      <c r="B36" t="s">
        <v>446</v>
      </c>
      <c r="C36" s="14" t="s">
        <v>250</v>
      </c>
      <c r="D36" s="15" t="s">
        <v>251</v>
      </c>
      <c r="E36" s="15" t="s">
        <v>99</v>
      </c>
      <c r="F36" s="16" t="s">
        <v>14</v>
      </c>
      <c r="G36" s="16">
        <v>3.6</v>
      </c>
      <c r="H36" s="16">
        <v>3.8</v>
      </c>
    </row>
    <row r="37" spans="1:8" ht="27" thickTop="1" thickBot="1" x14ac:dyDescent="0.3">
      <c r="A37" t="s">
        <v>437</v>
      </c>
      <c r="B37" t="s">
        <v>446</v>
      </c>
      <c r="C37" s="14" t="s">
        <v>252</v>
      </c>
      <c r="D37" s="15" t="s">
        <v>253</v>
      </c>
      <c r="E37" s="15" t="s">
        <v>12</v>
      </c>
      <c r="F37" s="16" t="s">
        <v>14</v>
      </c>
      <c r="G37" s="16">
        <v>107.9</v>
      </c>
      <c r="H37" s="16">
        <v>41.6</v>
      </c>
    </row>
    <row r="38" spans="1:8" ht="27" thickTop="1" thickBot="1" x14ac:dyDescent="0.3">
      <c r="A38" t="s">
        <v>437</v>
      </c>
      <c r="B38" t="s">
        <v>446</v>
      </c>
      <c r="C38" s="14" t="s">
        <v>254</v>
      </c>
      <c r="D38" s="15" t="s">
        <v>255</v>
      </c>
      <c r="E38" s="15" t="s">
        <v>12</v>
      </c>
      <c r="F38" s="16" t="s">
        <v>14</v>
      </c>
      <c r="G38" s="16">
        <v>944.5</v>
      </c>
      <c r="H38" s="16">
        <v>308.5</v>
      </c>
    </row>
    <row r="39" spans="1:8" ht="27" thickTop="1" thickBot="1" x14ac:dyDescent="0.3">
      <c r="A39" t="s">
        <v>437</v>
      </c>
      <c r="B39" t="s">
        <v>446</v>
      </c>
      <c r="C39" s="14" t="s">
        <v>256</v>
      </c>
      <c r="D39" s="15" t="s">
        <v>257</v>
      </c>
      <c r="E39" s="15" t="s">
        <v>258</v>
      </c>
      <c r="F39" s="16" t="s">
        <v>14</v>
      </c>
      <c r="G39" s="16" t="s">
        <v>50</v>
      </c>
      <c r="H39" s="16" t="s">
        <v>50</v>
      </c>
    </row>
    <row r="40" spans="1:8" ht="39.75" thickTop="1" thickBot="1" x14ac:dyDescent="0.3">
      <c r="A40" t="s">
        <v>437</v>
      </c>
      <c r="B40" t="s">
        <v>446</v>
      </c>
      <c r="C40" s="14" t="s">
        <v>270</v>
      </c>
      <c r="D40" s="15" t="s">
        <v>271</v>
      </c>
      <c r="E40" s="15" t="s">
        <v>133</v>
      </c>
      <c r="F40" s="16" t="s">
        <v>14</v>
      </c>
      <c r="G40" s="16" t="s">
        <v>50</v>
      </c>
      <c r="H40" s="16" t="s">
        <v>50</v>
      </c>
    </row>
    <row r="41" spans="1:8" ht="39.75" thickTop="1" thickBot="1" x14ac:dyDescent="0.3">
      <c r="A41" t="s">
        <v>437</v>
      </c>
      <c r="B41" t="s">
        <v>446</v>
      </c>
      <c r="C41" s="14" t="s">
        <v>272</v>
      </c>
      <c r="D41" s="15" t="s">
        <v>273</v>
      </c>
      <c r="E41" s="15" t="s">
        <v>274</v>
      </c>
      <c r="F41" s="16" t="s">
        <v>14</v>
      </c>
      <c r="G41" s="16" t="s">
        <v>50</v>
      </c>
      <c r="H41" s="16" t="s">
        <v>50</v>
      </c>
    </row>
    <row r="42" spans="1:8" ht="39.75" thickTop="1" thickBot="1" x14ac:dyDescent="0.3">
      <c r="A42" t="s">
        <v>437</v>
      </c>
      <c r="B42" t="s">
        <v>446</v>
      </c>
      <c r="C42" s="14" t="s">
        <v>275</v>
      </c>
      <c r="D42" s="15" t="s">
        <v>276</v>
      </c>
      <c r="E42" s="15" t="s">
        <v>12</v>
      </c>
      <c r="F42" s="16" t="s">
        <v>14</v>
      </c>
      <c r="G42" s="16" t="s">
        <v>50</v>
      </c>
      <c r="H42" s="16" t="s">
        <v>50</v>
      </c>
    </row>
    <row r="43" spans="1:8" ht="39.75" thickTop="1" thickBot="1" x14ac:dyDescent="0.3">
      <c r="A43" t="s">
        <v>437</v>
      </c>
      <c r="B43" t="s">
        <v>446</v>
      </c>
      <c r="C43" s="14" t="s">
        <v>277</v>
      </c>
      <c r="D43" s="15" t="s">
        <v>278</v>
      </c>
      <c r="E43" s="15" t="s">
        <v>12</v>
      </c>
      <c r="F43" s="16" t="s">
        <v>14</v>
      </c>
      <c r="G43" s="16" t="s">
        <v>50</v>
      </c>
      <c r="H43" s="16" t="s">
        <v>50</v>
      </c>
    </row>
    <row r="44" spans="1:8" ht="27" thickTop="1" thickBot="1" x14ac:dyDescent="0.3">
      <c r="A44" t="s">
        <v>437</v>
      </c>
      <c r="B44" t="s">
        <v>446</v>
      </c>
      <c r="C44" s="14" t="s">
        <v>279</v>
      </c>
      <c r="D44" s="15" t="s">
        <v>280</v>
      </c>
      <c r="E44" s="15" t="s">
        <v>281</v>
      </c>
      <c r="F44" s="16" t="s">
        <v>14</v>
      </c>
      <c r="G44" s="16" t="s">
        <v>50</v>
      </c>
      <c r="H44" s="16" t="s">
        <v>50</v>
      </c>
    </row>
    <row r="45" spans="1:8" ht="27" thickTop="1" thickBot="1" x14ac:dyDescent="0.3">
      <c r="A45" t="s">
        <v>437</v>
      </c>
      <c r="B45" t="s">
        <v>446</v>
      </c>
      <c r="C45" s="14" t="s">
        <v>282</v>
      </c>
      <c r="D45" s="15" t="s">
        <v>283</v>
      </c>
      <c r="E45" s="15" t="s">
        <v>281</v>
      </c>
      <c r="F45" s="16" t="s">
        <v>14</v>
      </c>
      <c r="G45" s="16" t="s">
        <v>50</v>
      </c>
      <c r="H45" s="16" t="s">
        <v>50</v>
      </c>
    </row>
    <row r="46" spans="1:8" ht="39.75" thickTop="1" thickBot="1" x14ac:dyDescent="0.3">
      <c r="A46" t="s">
        <v>437</v>
      </c>
      <c r="B46" t="s">
        <v>446</v>
      </c>
      <c r="C46" s="14" t="s">
        <v>303</v>
      </c>
      <c r="D46" s="15" t="s">
        <v>304</v>
      </c>
      <c r="E46" s="15" t="s">
        <v>305</v>
      </c>
      <c r="F46" s="16" t="s">
        <v>14</v>
      </c>
      <c r="G46" s="16">
        <v>676</v>
      </c>
      <c r="H46" s="16">
        <v>306.39999999999998</v>
      </c>
    </row>
    <row r="47" spans="1:8" ht="52.5" thickTop="1" thickBot="1" x14ac:dyDescent="0.3">
      <c r="A47" t="s">
        <v>437</v>
      </c>
      <c r="B47" t="s">
        <v>446</v>
      </c>
      <c r="C47" s="14" t="s">
        <v>306</v>
      </c>
      <c r="D47" s="15" t="s">
        <v>307</v>
      </c>
      <c r="E47" s="15" t="s">
        <v>305</v>
      </c>
      <c r="F47" s="16" t="s">
        <v>14</v>
      </c>
      <c r="G47" s="17">
        <v>1841.2</v>
      </c>
      <c r="H47" s="16">
        <v>706.6</v>
      </c>
    </row>
    <row r="48" spans="1:8" ht="27" thickTop="1" thickBot="1" x14ac:dyDescent="0.3">
      <c r="A48" t="s">
        <v>437</v>
      </c>
      <c r="B48" t="s">
        <v>446</v>
      </c>
      <c r="C48" s="14" t="s">
        <v>308</v>
      </c>
      <c r="D48" s="15" t="s">
        <v>309</v>
      </c>
      <c r="E48" s="15" t="s">
        <v>310</v>
      </c>
      <c r="F48" s="16" t="s">
        <v>14</v>
      </c>
      <c r="G48" s="16">
        <v>76.2</v>
      </c>
      <c r="H48" s="16">
        <v>13.9</v>
      </c>
    </row>
    <row r="49" spans="1:8" ht="27" thickTop="1" thickBot="1" x14ac:dyDescent="0.3">
      <c r="A49" t="s">
        <v>437</v>
      </c>
      <c r="B49" t="s">
        <v>446</v>
      </c>
      <c r="C49" s="14" t="s">
        <v>311</v>
      </c>
      <c r="D49" s="15" t="s">
        <v>312</v>
      </c>
      <c r="E49" s="15" t="s">
        <v>310</v>
      </c>
      <c r="F49" s="16" t="s">
        <v>14</v>
      </c>
      <c r="G49" s="16">
        <v>34.6</v>
      </c>
      <c r="H49" s="16">
        <v>6.3</v>
      </c>
    </row>
    <row r="50" spans="1:8" ht="39.75" thickTop="1" thickBot="1" x14ac:dyDescent="0.3">
      <c r="A50" t="s">
        <v>437</v>
      </c>
      <c r="B50" t="s">
        <v>446</v>
      </c>
      <c r="C50" s="14" t="s">
        <v>303</v>
      </c>
      <c r="D50" s="15" t="s">
        <v>304</v>
      </c>
      <c r="E50" s="15" t="s">
        <v>305</v>
      </c>
      <c r="F50" s="16" t="s">
        <v>14</v>
      </c>
      <c r="G50" s="16">
        <v>906.7</v>
      </c>
      <c r="H50" s="16">
        <v>364.6</v>
      </c>
    </row>
    <row r="51" spans="1:8" ht="52.5" thickTop="1" thickBot="1" x14ac:dyDescent="0.3">
      <c r="A51" t="s">
        <v>437</v>
      </c>
      <c r="B51" t="s">
        <v>446</v>
      </c>
      <c r="C51" s="14" t="s">
        <v>320</v>
      </c>
      <c r="D51" s="15" t="s">
        <v>321</v>
      </c>
      <c r="E51" s="15" t="s">
        <v>322</v>
      </c>
      <c r="F51" s="16" t="s">
        <v>14</v>
      </c>
      <c r="G51" s="16">
        <v>71.2</v>
      </c>
      <c r="H51" s="16">
        <v>25.7</v>
      </c>
    </row>
    <row r="52" spans="1:8" ht="27" thickTop="1" thickBot="1" x14ac:dyDescent="0.3">
      <c r="A52" t="s">
        <v>437</v>
      </c>
      <c r="B52" t="s">
        <v>446</v>
      </c>
      <c r="C52" s="14" t="s">
        <v>327</v>
      </c>
      <c r="D52" s="15" t="s">
        <v>328</v>
      </c>
      <c r="E52" s="15" t="s">
        <v>329</v>
      </c>
      <c r="F52" s="16" t="s">
        <v>14</v>
      </c>
      <c r="G52" s="16">
        <v>0.1</v>
      </c>
      <c r="H52" s="16">
        <v>0.1</v>
      </c>
    </row>
    <row r="53" spans="1:8" ht="16.5" thickTop="1" thickBot="1" x14ac:dyDescent="0.3">
      <c r="A53" t="s">
        <v>437</v>
      </c>
      <c r="B53" t="s">
        <v>446</v>
      </c>
      <c r="C53" s="14" t="s">
        <v>330</v>
      </c>
      <c r="D53" s="15" t="s">
        <v>331</v>
      </c>
      <c r="E53" s="15" t="s">
        <v>329</v>
      </c>
      <c r="F53" s="16" t="s">
        <v>14</v>
      </c>
      <c r="G53" s="16">
        <v>0.2</v>
      </c>
      <c r="H53" s="16">
        <v>0.2</v>
      </c>
    </row>
    <row r="54" spans="1:8" ht="16.5" thickTop="1" thickBot="1" x14ac:dyDescent="0.3">
      <c r="A54" t="s">
        <v>437</v>
      </c>
      <c r="B54" t="s">
        <v>446</v>
      </c>
      <c r="C54" s="14" t="s">
        <v>332</v>
      </c>
      <c r="D54" s="15" t="s">
        <v>333</v>
      </c>
      <c r="E54" s="15" t="s">
        <v>329</v>
      </c>
      <c r="F54" s="16" t="s">
        <v>14</v>
      </c>
      <c r="G54" s="16">
        <v>0.1</v>
      </c>
      <c r="H54" s="16">
        <v>0.1</v>
      </c>
    </row>
    <row r="55" spans="1:8" ht="16.5" thickTop="1" thickBot="1" x14ac:dyDescent="0.3">
      <c r="A55" t="s">
        <v>437</v>
      </c>
      <c r="B55" t="s">
        <v>446</v>
      </c>
      <c r="C55" s="14" t="s">
        <v>334</v>
      </c>
      <c r="D55" s="15" t="s">
        <v>335</v>
      </c>
      <c r="E55" s="15" t="s">
        <v>133</v>
      </c>
      <c r="F55" s="16" t="s">
        <v>14</v>
      </c>
      <c r="G55" s="16">
        <v>0.1</v>
      </c>
      <c r="H55" s="16">
        <v>0</v>
      </c>
    </row>
    <row r="56" spans="1:8" ht="16.5" thickTop="1" thickBot="1" x14ac:dyDescent="0.3">
      <c r="A56" t="s">
        <v>437</v>
      </c>
      <c r="B56" t="s">
        <v>446</v>
      </c>
      <c r="C56" s="14" t="s">
        <v>336</v>
      </c>
      <c r="D56" s="15" t="s">
        <v>337</v>
      </c>
      <c r="E56" s="15" t="s">
        <v>205</v>
      </c>
      <c r="F56" s="16" t="s">
        <v>14</v>
      </c>
      <c r="G56" s="16">
        <v>7</v>
      </c>
      <c r="H56" s="16">
        <v>1.5</v>
      </c>
    </row>
    <row r="57" spans="1:8" ht="16.5" thickTop="1" thickBot="1" x14ac:dyDescent="0.3">
      <c r="A57" t="s">
        <v>437</v>
      </c>
      <c r="B57" t="s">
        <v>446</v>
      </c>
      <c r="C57" s="14" t="s">
        <v>338</v>
      </c>
      <c r="D57" s="15" t="s">
        <v>339</v>
      </c>
      <c r="E57" s="15" t="s">
        <v>340</v>
      </c>
      <c r="F57" s="16" t="s">
        <v>14</v>
      </c>
      <c r="G57" s="16">
        <v>8.4</v>
      </c>
      <c r="H57" s="16">
        <v>1.9</v>
      </c>
    </row>
    <row r="58" spans="1:8" ht="16.5" thickTop="1" thickBot="1" x14ac:dyDescent="0.3">
      <c r="A58" t="s">
        <v>437</v>
      </c>
      <c r="B58" t="s">
        <v>446</v>
      </c>
      <c r="C58" s="14" t="s">
        <v>341</v>
      </c>
      <c r="D58" s="15" t="s">
        <v>342</v>
      </c>
      <c r="E58" s="15" t="s">
        <v>329</v>
      </c>
      <c r="F58" s="16" t="s">
        <v>14</v>
      </c>
      <c r="G58" s="16">
        <v>0.5</v>
      </c>
      <c r="H58" s="16">
        <v>0.5</v>
      </c>
    </row>
    <row r="59" spans="1:8" ht="16.5" thickTop="1" thickBot="1" x14ac:dyDescent="0.3">
      <c r="A59" t="s">
        <v>437</v>
      </c>
      <c r="B59" t="s">
        <v>446</v>
      </c>
      <c r="C59" s="14" t="s">
        <v>343</v>
      </c>
      <c r="D59" s="15" t="s">
        <v>344</v>
      </c>
      <c r="E59" s="15" t="s">
        <v>345</v>
      </c>
      <c r="F59" s="16" t="s">
        <v>14</v>
      </c>
      <c r="G59" s="16">
        <v>43.6</v>
      </c>
      <c r="H59" s="16">
        <v>17.8</v>
      </c>
    </row>
    <row r="60" spans="1:8" ht="16.5" thickTop="1" thickBot="1" x14ac:dyDescent="0.3">
      <c r="A60" t="s">
        <v>437</v>
      </c>
      <c r="B60" t="s">
        <v>446</v>
      </c>
      <c r="C60" s="14" t="s">
        <v>346</v>
      </c>
      <c r="D60" s="15" t="s">
        <v>344</v>
      </c>
      <c r="E60" s="15" t="s">
        <v>329</v>
      </c>
      <c r="F60" s="16" t="s">
        <v>14</v>
      </c>
      <c r="G60" s="16">
        <v>0.1</v>
      </c>
      <c r="H60" s="16">
        <v>0.1</v>
      </c>
    </row>
    <row r="61" spans="1:8" ht="16.5" thickTop="1" thickBot="1" x14ac:dyDescent="0.3">
      <c r="A61" t="s">
        <v>437</v>
      </c>
      <c r="B61" t="s">
        <v>446</v>
      </c>
      <c r="C61" s="14" t="s">
        <v>347</v>
      </c>
      <c r="D61" s="15" t="s">
        <v>348</v>
      </c>
      <c r="E61" s="15" t="s">
        <v>329</v>
      </c>
      <c r="F61" s="16" t="s">
        <v>14</v>
      </c>
      <c r="G61" s="16">
        <v>0.3</v>
      </c>
      <c r="H61" s="16">
        <v>0.2</v>
      </c>
    </row>
    <row r="62" spans="1:8" ht="16.5" thickTop="1" thickBot="1" x14ac:dyDescent="0.3">
      <c r="A62" t="s">
        <v>437</v>
      </c>
      <c r="B62" t="s">
        <v>446</v>
      </c>
      <c r="C62" s="14" t="s">
        <v>349</v>
      </c>
      <c r="D62" s="15" t="s">
        <v>350</v>
      </c>
      <c r="E62" s="15" t="s">
        <v>180</v>
      </c>
      <c r="F62" s="16" t="s">
        <v>14</v>
      </c>
      <c r="G62" s="16">
        <v>0.5</v>
      </c>
      <c r="H62" s="16">
        <v>0.1</v>
      </c>
    </row>
    <row r="63" spans="1:8" ht="16.5" thickTop="1" thickBot="1" x14ac:dyDescent="0.3">
      <c r="A63" t="s">
        <v>437</v>
      </c>
      <c r="B63" t="s">
        <v>446</v>
      </c>
      <c r="C63" s="14" t="s">
        <v>351</v>
      </c>
      <c r="D63" s="15" t="s">
        <v>352</v>
      </c>
      <c r="E63" s="15" t="s">
        <v>329</v>
      </c>
      <c r="F63" s="16" t="s">
        <v>14</v>
      </c>
      <c r="G63" s="16">
        <v>0.2</v>
      </c>
      <c r="H63" s="16">
        <v>0.2</v>
      </c>
    </row>
    <row r="64" spans="1:8" ht="16.5" thickTop="1" thickBot="1" x14ac:dyDescent="0.3">
      <c r="A64" t="s">
        <v>437</v>
      </c>
      <c r="B64" t="s">
        <v>446</v>
      </c>
      <c r="C64" s="14" t="s">
        <v>353</v>
      </c>
      <c r="D64" s="15" t="s">
        <v>354</v>
      </c>
      <c r="E64" s="15" t="s">
        <v>340</v>
      </c>
      <c r="F64" s="16" t="s">
        <v>14</v>
      </c>
      <c r="G64" s="16">
        <v>0</v>
      </c>
      <c r="H64" s="16">
        <v>0</v>
      </c>
    </row>
    <row r="65" spans="1:8" ht="16.5" thickTop="1" thickBot="1" x14ac:dyDescent="0.3">
      <c r="A65" t="s">
        <v>437</v>
      </c>
      <c r="B65" t="s">
        <v>446</v>
      </c>
      <c r="C65" s="14" t="s">
        <v>355</v>
      </c>
      <c r="D65" s="15" t="s">
        <v>356</v>
      </c>
      <c r="E65" s="15" t="s">
        <v>329</v>
      </c>
      <c r="F65" s="16" t="s">
        <v>14</v>
      </c>
      <c r="G65" s="16">
        <v>0</v>
      </c>
      <c r="H65" s="16">
        <v>0</v>
      </c>
    </row>
    <row r="66" spans="1:8" ht="39.75" thickTop="1" thickBot="1" x14ac:dyDescent="0.3">
      <c r="A66" t="s">
        <v>437</v>
      </c>
      <c r="B66" t="s">
        <v>446</v>
      </c>
      <c r="C66" s="14" t="s">
        <v>357</v>
      </c>
      <c r="D66" s="15" t="s">
        <v>358</v>
      </c>
      <c r="E66" s="15" t="s">
        <v>359</v>
      </c>
      <c r="F66" s="16" t="s">
        <v>14</v>
      </c>
      <c r="G66" s="16">
        <v>45.6</v>
      </c>
      <c r="H66" s="16">
        <v>10.199999999999999</v>
      </c>
    </row>
    <row r="67" spans="1:8" ht="16.5" thickTop="1" thickBot="1" x14ac:dyDescent="0.3">
      <c r="A67" t="s">
        <v>437</v>
      </c>
      <c r="B67" t="s">
        <v>446</v>
      </c>
      <c r="C67" s="14" t="s">
        <v>363</v>
      </c>
      <c r="D67" s="15" t="s">
        <v>364</v>
      </c>
      <c r="E67" s="15" t="s">
        <v>340</v>
      </c>
      <c r="F67" s="16" t="s">
        <v>14</v>
      </c>
      <c r="G67" s="16">
        <v>52.1</v>
      </c>
      <c r="H67" s="16">
        <v>10.4</v>
      </c>
    </row>
    <row r="68" spans="1:8" ht="16.5" thickTop="1" thickBot="1" x14ac:dyDescent="0.3">
      <c r="A68" t="s">
        <v>437</v>
      </c>
      <c r="B68" t="s">
        <v>446</v>
      </c>
      <c r="C68" s="14" t="s">
        <v>369</v>
      </c>
      <c r="D68" s="18" t="s">
        <v>370</v>
      </c>
      <c r="E68" s="18" t="s">
        <v>340</v>
      </c>
      <c r="F68" s="16" t="s">
        <v>14</v>
      </c>
      <c r="G68" s="16" t="s">
        <v>50</v>
      </c>
      <c r="H68" s="16" t="s">
        <v>50</v>
      </c>
    </row>
    <row r="69" spans="1:8" ht="16.5" thickTop="1" thickBot="1" x14ac:dyDescent="0.3">
      <c r="A69" t="s">
        <v>437</v>
      </c>
      <c r="B69" t="s">
        <v>446</v>
      </c>
      <c r="C69" s="14" t="s">
        <v>371</v>
      </c>
      <c r="D69" s="18" t="s">
        <v>372</v>
      </c>
      <c r="E69" s="18" t="s">
        <v>133</v>
      </c>
      <c r="F69" s="16" t="s">
        <v>14</v>
      </c>
      <c r="G69" s="16" t="s">
        <v>50</v>
      </c>
      <c r="H69" s="16" t="s">
        <v>50</v>
      </c>
    </row>
    <row r="70" spans="1:8" ht="16.5" thickTop="1" thickBot="1" x14ac:dyDescent="0.3">
      <c r="A70" t="s">
        <v>437</v>
      </c>
      <c r="B70" t="s">
        <v>446</v>
      </c>
      <c r="C70" s="14" t="s">
        <v>373</v>
      </c>
      <c r="D70" s="18" t="s">
        <v>374</v>
      </c>
      <c r="E70" s="18" t="s">
        <v>329</v>
      </c>
      <c r="F70" s="16" t="s">
        <v>14</v>
      </c>
      <c r="G70" s="16" t="s">
        <v>50</v>
      </c>
      <c r="H70" s="16" t="s">
        <v>50</v>
      </c>
    </row>
    <row r="71" spans="1:8" ht="16.5" thickTop="1" thickBot="1" x14ac:dyDescent="0.3">
      <c r="A71" t="s">
        <v>437</v>
      </c>
      <c r="B71" t="s">
        <v>446</v>
      </c>
      <c r="C71" s="14" t="s">
        <v>375</v>
      </c>
      <c r="D71" s="18" t="s">
        <v>376</v>
      </c>
      <c r="E71" s="18" t="s">
        <v>329</v>
      </c>
      <c r="F71" s="16" t="s">
        <v>14</v>
      </c>
      <c r="G71" s="16" t="s">
        <v>50</v>
      </c>
      <c r="H71" s="16" t="s">
        <v>50</v>
      </c>
    </row>
    <row r="72" spans="1:8" ht="27" thickTop="1" thickBot="1" x14ac:dyDescent="0.3">
      <c r="A72" t="s">
        <v>437</v>
      </c>
      <c r="B72" t="s">
        <v>446</v>
      </c>
      <c r="C72" s="14" t="s">
        <v>377</v>
      </c>
      <c r="D72" s="18" t="s">
        <v>378</v>
      </c>
      <c r="E72" s="18" t="s">
        <v>329</v>
      </c>
      <c r="F72" s="16" t="s">
        <v>14</v>
      </c>
      <c r="G72" s="16" t="s">
        <v>50</v>
      </c>
      <c r="H72" s="16" t="s">
        <v>50</v>
      </c>
    </row>
    <row r="73" spans="1:8" ht="16.5" thickTop="1" thickBot="1" x14ac:dyDescent="0.3">
      <c r="A73" t="s">
        <v>437</v>
      </c>
      <c r="B73" t="s">
        <v>446</v>
      </c>
      <c r="C73" s="14" t="s">
        <v>379</v>
      </c>
      <c r="D73" s="18" t="s">
        <v>380</v>
      </c>
      <c r="E73" s="18" t="s">
        <v>329</v>
      </c>
      <c r="F73" s="16" t="s">
        <v>14</v>
      </c>
      <c r="G73" s="16" t="s">
        <v>50</v>
      </c>
      <c r="H73" s="16" t="s">
        <v>50</v>
      </c>
    </row>
    <row r="74" spans="1:8" ht="27" thickTop="1" thickBot="1" x14ac:dyDescent="0.3">
      <c r="A74" t="s">
        <v>437</v>
      </c>
      <c r="B74" t="s">
        <v>446</v>
      </c>
      <c r="C74" s="14" t="s">
        <v>15</v>
      </c>
      <c r="D74" s="15" t="s">
        <v>16</v>
      </c>
      <c r="E74" s="15" t="s">
        <v>17</v>
      </c>
      <c r="F74" s="15" t="s">
        <v>18</v>
      </c>
      <c r="G74" s="17">
        <v>5569</v>
      </c>
      <c r="H74" s="17">
        <v>3571</v>
      </c>
    </row>
    <row r="75" spans="1:8" ht="27" thickTop="1" thickBot="1" x14ac:dyDescent="0.3">
      <c r="A75" t="s">
        <v>437</v>
      </c>
      <c r="B75" t="s">
        <v>446</v>
      </c>
      <c r="C75" s="14" t="s">
        <v>19</v>
      </c>
      <c r="D75" s="15" t="s">
        <v>20</v>
      </c>
      <c r="E75" s="15" t="s">
        <v>21</v>
      </c>
      <c r="F75" s="15" t="s">
        <v>18</v>
      </c>
      <c r="G75" s="17">
        <v>4300</v>
      </c>
      <c r="H75" s="17">
        <v>2641</v>
      </c>
    </row>
    <row r="76" spans="1:8" ht="65.25" thickTop="1" thickBot="1" x14ac:dyDescent="0.3">
      <c r="A76" t="s">
        <v>437</v>
      </c>
      <c r="B76" t="s">
        <v>446</v>
      </c>
      <c r="C76" s="14" t="s">
        <v>22</v>
      </c>
      <c r="D76" s="15" t="s">
        <v>23</v>
      </c>
      <c r="E76" s="15" t="s">
        <v>24</v>
      </c>
      <c r="F76" s="15" t="s">
        <v>18</v>
      </c>
      <c r="G76" s="16">
        <v>170.4</v>
      </c>
      <c r="H76" s="16">
        <v>38.799999999999997</v>
      </c>
    </row>
    <row r="77" spans="1:8" ht="39.75" thickTop="1" thickBot="1" x14ac:dyDescent="0.3">
      <c r="A77" t="s">
        <v>437</v>
      </c>
      <c r="B77" t="s">
        <v>446</v>
      </c>
      <c r="C77" s="14" t="s">
        <v>47</v>
      </c>
      <c r="D77" s="15" t="s">
        <v>48</v>
      </c>
      <c r="E77" s="15" t="s">
        <v>49</v>
      </c>
      <c r="F77" s="16" t="s">
        <v>18</v>
      </c>
      <c r="G77" s="16" t="s">
        <v>50</v>
      </c>
      <c r="H77" s="16" t="s">
        <v>50</v>
      </c>
    </row>
    <row r="78" spans="1:8" ht="16.5" thickTop="1" thickBot="1" x14ac:dyDescent="0.3">
      <c r="A78" t="s">
        <v>437</v>
      </c>
      <c r="B78" t="s">
        <v>446</v>
      </c>
      <c r="C78" s="14" t="s">
        <v>51</v>
      </c>
      <c r="D78" s="15" t="s">
        <v>52</v>
      </c>
      <c r="E78" s="15" t="s">
        <v>17</v>
      </c>
      <c r="F78" s="16" t="s">
        <v>18</v>
      </c>
      <c r="G78" s="16">
        <v>676</v>
      </c>
      <c r="H78" s="16">
        <v>434</v>
      </c>
    </row>
    <row r="79" spans="1:8" ht="27" thickTop="1" thickBot="1" x14ac:dyDescent="0.3">
      <c r="A79" t="s">
        <v>437</v>
      </c>
      <c r="B79" t="s">
        <v>446</v>
      </c>
      <c r="C79" s="14" t="s">
        <v>53</v>
      </c>
      <c r="D79" s="15" t="s">
        <v>54</v>
      </c>
      <c r="E79" s="15" t="s">
        <v>55</v>
      </c>
      <c r="F79" s="16" t="s">
        <v>18</v>
      </c>
      <c r="G79" s="17">
        <v>7649</v>
      </c>
      <c r="H79" s="17">
        <v>3097</v>
      </c>
    </row>
    <row r="80" spans="1:8" ht="27" thickTop="1" thickBot="1" x14ac:dyDescent="0.3">
      <c r="A80" t="s">
        <v>437</v>
      </c>
      <c r="B80" t="s">
        <v>446</v>
      </c>
      <c r="C80" s="14" t="s">
        <v>56</v>
      </c>
      <c r="D80" s="15" t="s">
        <v>57</v>
      </c>
      <c r="E80" s="15" t="s">
        <v>58</v>
      </c>
      <c r="F80" s="16" t="s">
        <v>18</v>
      </c>
      <c r="G80" s="16">
        <v>21</v>
      </c>
      <c r="H80" s="16">
        <v>13</v>
      </c>
    </row>
    <row r="81" spans="1:8" ht="129" thickTop="1" thickBot="1" x14ac:dyDescent="0.3">
      <c r="A81" t="s">
        <v>437</v>
      </c>
      <c r="B81" t="s">
        <v>446</v>
      </c>
      <c r="C81" s="14" t="s">
        <v>59</v>
      </c>
      <c r="D81" s="15" t="s">
        <v>60</v>
      </c>
      <c r="E81" s="15" t="s">
        <v>24</v>
      </c>
      <c r="F81" s="16" t="s">
        <v>18</v>
      </c>
      <c r="G81" s="17">
        <v>9388.9</v>
      </c>
      <c r="H81" s="17">
        <v>2100.9</v>
      </c>
    </row>
    <row r="82" spans="1:8" ht="16.5" thickTop="1" thickBot="1" x14ac:dyDescent="0.3">
      <c r="A82" t="s">
        <v>437</v>
      </c>
      <c r="B82" t="s">
        <v>446</v>
      </c>
      <c r="C82" s="14" t="s">
        <v>61</v>
      </c>
      <c r="D82" s="15" t="s">
        <v>62</v>
      </c>
      <c r="E82" s="15" t="s">
        <v>63</v>
      </c>
      <c r="F82" s="16" t="s">
        <v>18</v>
      </c>
      <c r="G82" s="16">
        <v>32.9</v>
      </c>
      <c r="H82" s="16">
        <v>7.6</v>
      </c>
    </row>
    <row r="83" spans="1:8" ht="16.5" thickTop="1" thickBot="1" x14ac:dyDescent="0.3">
      <c r="A83" t="s">
        <v>437</v>
      </c>
      <c r="B83" t="s">
        <v>446</v>
      </c>
      <c r="C83" s="14" t="s">
        <v>64</v>
      </c>
      <c r="D83" s="15" t="s">
        <v>65</v>
      </c>
      <c r="E83" s="15" t="s">
        <v>63</v>
      </c>
      <c r="F83" s="16" t="s">
        <v>18</v>
      </c>
      <c r="G83" s="16">
        <v>11.4</v>
      </c>
      <c r="H83" s="16">
        <v>2.6</v>
      </c>
    </row>
    <row r="84" spans="1:8" ht="16.5" thickTop="1" thickBot="1" x14ac:dyDescent="0.3">
      <c r="A84" t="s">
        <v>437</v>
      </c>
      <c r="B84" t="s">
        <v>446</v>
      </c>
      <c r="C84" s="14" t="s">
        <v>66</v>
      </c>
      <c r="D84" s="15" t="s">
        <v>67</v>
      </c>
      <c r="E84" s="15" t="s">
        <v>63</v>
      </c>
      <c r="F84" s="16" t="s">
        <v>18</v>
      </c>
      <c r="G84" s="16">
        <v>7.6</v>
      </c>
      <c r="H84" s="16">
        <v>1.7</v>
      </c>
    </row>
    <row r="85" spans="1:8" ht="16.5" thickTop="1" thickBot="1" x14ac:dyDescent="0.3">
      <c r="A85" t="s">
        <v>437</v>
      </c>
      <c r="B85" t="s">
        <v>446</v>
      </c>
      <c r="C85" s="14" t="s">
        <v>68</v>
      </c>
      <c r="D85" s="15" t="s">
        <v>69</v>
      </c>
      <c r="E85" s="15" t="s">
        <v>63</v>
      </c>
      <c r="F85" s="16" t="s">
        <v>18</v>
      </c>
      <c r="G85" s="16">
        <v>7.4</v>
      </c>
      <c r="H85" s="16">
        <v>1.7</v>
      </c>
    </row>
    <row r="86" spans="1:8" ht="27" thickTop="1" thickBot="1" x14ac:dyDescent="0.3">
      <c r="A86" t="s">
        <v>437</v>
      </c>
      <c r="B86" t="s">
        <v>446</v>
      </c>
      <c r="C86" s="14" t="s">
        <v>70</v>
      </c>
      <c r="D86" s="15" t="s">
        <v>71</v>
      </c>
      <c r="E86" s="15" t="s">
        <v>63</v>
      </c>
      <c r="F86" s="16" t="s">
        <v>18</v>
      </c>
      <c r="G86" s="16">
        <v>33.200000000000003</v>
      </c>
      <c r="H86" s="16">
        <v>7.3</v>
      </c>
    </row>
    <row r="87" spans="1:8" ht="27" thickTop="1" thickBot="1" x14ac:dyDescent="0.3">
      <c r="A87" t="s">
        <v>437</v>
      </c>
      <c r="B87" t="s">
        <v>446</v>
      </c>
      <c r="C87" s="14" t="s">
        <v>72</v>
      </c>
      <c r="D87" s="15" t="s">
        <v>73</v>
      </c>
      <c r="E87" s="15" t="s">
        <v>63</v>
      </c>
      <c r="F87" s="16" t="s">
        <v>18</v>
      </c>
      <c r="G87" s="16">
        <v>23.9</v>
      </c>
      <c r="H87" s="16">
        <v>5.2</v>
      </c>
    </row>
    <row r="88" spans="1:8" ht="16.5" thickTop="1" thickBot="1" x14ac:dyDescent="0.3">
      <c r="A88" t="s">
        <v>437</v>
      </c>
      <c r="B88" t="s">
        <v>446</v>
      </c>
      <c r="C88" s="14" t="s">
        <v>74</v>
      </c>
      <c r="D88" s="15" t="s">
        <v>75</v>
      </c>
      <c r="E88" s="15" t="s">
        <v>63</v>
      </c>
      <c r="F88" s="16" t="s">
        <v>18</v>
      </c>
      <c r="G88" s="16">
        <v>22.5</v>
      </c>
      <c r="H88" s="16">
        <v>4.8</v>
      </c>
    </row>
    <row r="89" spans="1:8" ht="16.5" thickTop="1" thickBot="1" x14ac:dyDescent="0.3">
      <c r="A89" t="s">
        <v>437</v>
      </c>
      <c r="B89" t="s">
        <v>446</v>
      </c>
      <c r="C89" s="14" t="s">
        <v>76</v>
      </c>
      <c r="D89" s="15" t="s">
        <v>77</v>
      </c>
      <c r="E89" s="15" t="s">
        <v>63</v>
      </c>
      <c r="F89" s="16" t="s">
        <v>18</v>
      </c>
      <c r="G89" s="16">
        <v>33.9</v>
      </c>
      <c r="H89" s="16">
        <v>7.1</v>
      </c>
    </row>
    <row r="90" spans="1:8" ht="16.5" thickTop="1" thickBot="1" x14ac:dyDescent="0.3">
      <c r="A90" t="s">
        <v>437</v>
      </c>
      <c r="B90" t="s">
        <v>446</v>
      </c>
      <c r="C90" s="14" t="s">
        <v>78</v>
      </c>
      <c r="D90" s="15" t="s">
        <v>79</v>
      </c>
      <c r="E90" s="15" t="s">
        <v>63</v>
      </c>
      <c r="F90" s="16" t="s">
        <v>18</v>
      </c>
      <c r="G90" s="16">
        <v>0.6</v>
      </c>
      <c r="H90" s="16">
        <v>0.1</v>
      </c>
    </row>
    <row r="91" spans="1:8" ht="39.75" thickTop="1" thickBot="1" x14ac:dyDescent="0.3">
      <c r="A91" t="s">
        <v>437</v>
      </c>
      <c r="B91" t="s">
        <v>446</v>
      </c>
      <c r="C91" s="14" t="s">
        <v>80</v>
      </c>
      <c r="D91" s="15" t="s">
        <v>81</v>
      </c>
      <c r="E91" s="15" t="s">
        <v>82</v>
      </c>
      <c r="F91" s="16" t="s">
        <v>18</v>
      </c>
      <c r="G91" s="16" t="s">
        <v>50</v>
      </c>
      <c r="H91" s="16" t="s">
        <v>50</v>
      </c>
    </row>
    <row r="92" spans="1:8" ht="39.75" thickTop="1" thickBot="1" x14ac:dyDescent="0.3">
      <c r="A92" t="s">
        <v>437</v>
      </c>
      <c r="B92" t="s">
        <v>446</v>
      </c>
      <c r="C92" s="14" t="s">
        <v>83</v>
      </c>
      <c r="D92" s="15" t="s">
        <v>84</v>
      </c>
      <c r="E92" s="15" t="s">
        <v>58</v>
      </c>
      <c r="F92" s="16" t="s">
        <v>18</v>
      </c>
      <c r="G92" s="16">
        <v>84</v>
      </c>
      <c r="H92" s="16">
        <v>52</v>
      </c>
    </row>
    <row r="93" spans="1:8" ht="27" thickTop="1" thickBot="1" x14ac:dyDescent="0.3">
      <c r="A93" t="s">
        <v>437</v>
      </c>
      <c r="B93" t="s">
        <v>446</v>
      </c>
      <c r="C93" s="14" t="s">
        <v>100</v>
      </c>
      <c r="D93" s="15" t="s">
        <v>101</v>
      </c>
      <c r="E93" s="15" t="s">
        <v>17</v>
      </c>
      <c r="F93" s="16" t="s">
        <v>18</v>
      </c>
      <c r="G93" s="16">
        <v>275</v>
      </c>
      <c r="H93" s="16">
        <v>176</v>
      </c>
    </row>
    <row r="94" spans="1:8" ht="39.75" thickTop="1" thickBot="1" x14ac:dyDescent="0.3">
      <c r="A94" t="s">
        <v>437</v>
      </c>
      <c r="B94" t="s">
        <v>446</v>
      </c>
      <c r="C94" s="14" t="s">
        <v>102</v>
      </c>
      <c r="D94" s="15" t="s">
        <v>103</v>
      </c>
      <c r="E94" s="15" t="s">
        <v>104</v>
      </c>
      <c r="F94" s="16" t="s">
        <v>18</v>
      </c>
      <c r="G94" s="16">
        <v>54</v>
      </c>
      <c r="H94" s="16">
        <v>33</v>
      </c>
    </row>
    <row r="95" spans="1:8" ht="129" thickTop="1" thickBot="1" x14ac:dyDescent="0.3">
      <c r="A95" t="s">
        <v>437</v>
      </c>
      <c r="B95" t="s">
        <v>446</v>
      </c>
      <c r="C95" s="14" t="s">
        <v>105</v>
      </c>
      <c r="D95" s="15" t="s">
        <v>106</v>
      </c>
      <c r="E95" s="15" t="s">
        <v>24</v>
      </c>
      <c r="F95" s="16" t="s">
        <v>18</v>
      </c>
      <c r="G95" s="16">
        <v>839.9</v>
      </c>
      <c r="H95" s="16">
        <v>186.4</v>
      </c>
    </row>
    <row r="96" spans="1:8" ht="39.75" thickTop="1" thickBot="1" x14ac:dyDescent="0.3">
      <c r="A96" t="s">
        <v>437</v>
      </c>
      <c r="B96" t="s">
        <v>446</v>
      </c>
      <c r="C96" s="14" t="s">
        <v>121</v>
      </c>
      <c r="D96" s="15" t="s">
        <v>122</v>
      </c>
      <c r="E96" s="15" t="s">
        <v>123</v>
      </c>
      <c r="F96" s="16" t="s">
        <v>18</v>
      </c>
      <c r="G96" s="16" t="s">
        <v>50</v>
      </c>
      <c r="H96" s="16" t="s">
        <v>50</v>
      </c>
    </row>
    <row r="97" spans="1:12" ht="16.5" thickTop="1" thickBot="1" x14ac:dyDescent="0.3">
      <c r="A97" t="s">
        <v>437</v>
      </c>
      <c r="B97" t="s">
        <v>446</v>
      </c>
      <c r="C97" s="14" t="s">
        <v>262</v>
      </c>
      <c r="D97" s="15" t="s">
        <v>52</v>
      </c>
      <c r="E97" s="15" t="s">
        <v>17</v>
      </c>
      <c r="F97" s="16" t="s">
        <v>18</v>
      </c>
      <c r="G97" s="16">
        <v>108</v>
      </c>
      <c r="H97" s="16">
        <v>69</v>
      </c>
    </row>
    <row r="98" spans="1:12" ht="27" thickTop="1" thickBot="1" x14ac:dyDescent="0.3">
      <c r="A98" t="s">
        <v>437</v>
      </c>
      <c r="B98" t="s">
        <v>446</v>
      </c>
      <c r="C98" s="14" t="s">
        <v>263</v>
      </c>
      <c r="D98" s="15" t="s">
        <v>264</v>
      </c>
      <c r="E98" s="15" t="s">
        <v>265</v>
      </c>
      <c r="F98" s="16" t="s">
        <v>18</v>
      </c>
      <c r="G98" s="16">
        <v>397</v>
      </c>
      <c r="H98" s="16">
        <v>161</v>
      </c>
    </row>
    <row r="99" spans="1:12" ht="90.75" thickTop="1" thickBot="1" x14ac:dyDescent="0.3">
      <c r="A99" t="s">
        <v>437</v>
      </c>
      <c r="B99" t="s">
        <v>446</v>
      </c>
      <c r="C99" s="14" t="s">
        <v>266</v>
      </c>
      <c r="D99" s="15" t="s">
        <v>267</v>
      </c>
      <c r="E99" s="15" t="s">
        <v>24</v>
      </c>
      <c r="F99" s="16" t="s">
        <v>18</v>
      </c>
      <c r="G99" s="17">
        <v>6048.7</v>
      </c>
      <c r="H99" s="17">
        <v>1342.1</v>
      </c>
    </row>
    <row r="100" spans="1:12" ht="116.25" thickTop="1" thickBot="1" x14ac:dyDescent="0.3">
      <c r="A100" t="s">
        <v>437</v>
      </c>
      <c r="B100" t="s">
        <v>446</v>
      </c>
      <c r="C100" s="14" t="s">
        <v>313</v>
      </c>
      <c r="D100" s="15" t="s">
        <v>314</v>
      </c>
      <c r="E100" s="15" t="s">
        <v>24</v>
      </c>
      <c r="F100" s="16" t="s">
        <v>18</v>
      </c>
      <c r="G100" s="17">
        <v>1086.8</v>
      </c>
      <c r="H100" s="16">
        <v>247.6</v>
      </c>
    </row>
    <row r="101" spans="1:12" ht="16.5" thickTop="1" thickBot="1" x14ac:dyDescent="0.3">
      <c r="A101" t="s">
        <v>437</v>
      </c>
      <c r="B101" t="s">
        <v>446</v>
      </c>
      <c r="C101" s="14" t="s">
        <v>315</v>
      </c>
      <c r="D101" s="15" t="s">
        <v>52</v>
      </c>
      <c r="E101" s="15" t="s">
        <v>17</v>
      </c>
      <c r="F101" s="16" t="s">
        <v>18</v>
      </c>
      <c r="G101" s="16">
        <v>210.6</v>
      </c>
      <c r="H101" s="16">
        <v>135.19999999999999</v>
      </c>
    </row>
    <row r="102" spans="1:12" ht="16.5" thickTop="1" thickBot="1" x14ac:dyDescent="0.3">
      <c r="A102" t="s">
        <v>437</v>
      </c>
      <c r="B102" t="s">
        <v>446</v>
      </c>
      <c r="C102" s="14" t="s">
        <v>316</v>
      </c>
      <c r="D102" s="15" t="s">
        <v>317</v>
      </c>
      <c r="E102" s="15" t="s">
        <v>265</v>
      </c>
      <c r="F102" s="16" t="s">
        <v>18</v>
      </c>
      <c r="G102" s="16">
        <v>170.3</v>
      </c>
      <c r="H102" s="16">
        <v>104.6</v>
      </c>
    </row>
    <row r="103" spans="1:12" ht="27" thickTop="1" thickBot="1" x14ac:dyDescent="0.3">
      <c r="A103" t="s">
        <v>437</v>
      </c>
      <c r="B103" t="s">
        <v>446</v>
      </c>
      <c r="C103" s="14" t="s">
        <v>318</v>
      </c>
      <c r="D103" s="15" t="s">
        <v>319</v>
      </c>
      <c r="E103" s="15" t="s">
        <v>265</v>
      </c>
      <c r="F103" s="16" t="s">
        <v>18</v>
      </c>
      <c r="G103" s="17">
        <v>1181.5999999999999</v>
      </c>
      <c r="H103" s="16">
        <v>511.5</v>
      </c>
    </row>
    <row r="104" spans="1:12" ht="116.25" thickTop="1" thickBot="1" x14ac:dyDescent="0.3">
      <c r="A104" t="s">
        <v>437</v>
      </c>
      <c r="B104" t="s">
        <v>446</v>
      </c>
      <c r="C104" s="14" t="s">
        <v>323</v>
      </c>
      <c r="D104" s="15" t="s">
        <v>314</v>
      </c>
      <c r="E104" s="15" t="s">
        <v>24</v>
      </c>
      <c r="F104" s="16" t="s">
        <v>18</v>
      </c>
      <c r="G104" s="17">
        <v>1425.7</v>
      </c>
      <c r="H104" s="16">
        <v>364.3</v>
      </c>
    </row>
    <row r="105" spans="1:12" ht="16.5" thickTop="1" thickBot="1" x14ac:dyDescent="0.3">
      <c r="A105" t="s">
        <v>437</v>
      </c>
      <c r="B105" t="s">
        <v>446</v>
      </c>
      <c r="C105" s="14" t="s">
        <v>324</v>
      </c>
      <c r="D105" s="15" t="s">
        <v>52</v>
      </c>
      <c r="E105" s="15" t="s">
        <v>17</v>
      </c>
      <c r="F105" s="16" t="s">
        <v>18</v>
      </c>
      <c r="G105" s="16">
        <v>113.4</v>
      </c>
      <c r="H105" s="16">
        <v>72.8</v>
      </c>
    </row>
    <row r="106" spans="1:12" ht="16.5" thickTop="1" thickBot="1" x14ac:dyDescent="0.3">
      <c r="A106" t="s">
        <v>437</v>
      </c>
      <c r="B106" t="s">
        <v>446</v>
      </c>
      <c r="C106" s="14" t="s">
        <v>325</v>
      </c>
      <c r="D106" s="15" t="s">
        <v>317</v>
      </c>
      <c r="E106" s="15" t="s">
        <v>265</v>
      </c>
      <c r="F106" s="16" t="s">
        <v>18</v>
      </c>
      <c r="G106" s="16">
        <v>91.7</v>
      </c>
      <c r="H106" s="16">
        <v>56.4</v>
      </c>
    </row>
    <row r="107" spans="1:12" ht="27" thickTop="1" thickBot="1" x14ac:dyDescent="0.3">
      <c r="A107" t="s">
        <v>437</v>
      </c>
      <c r="B107" t="s">
        <v>446</v>
      </c>
      <c r="C107" s="14" t="s">
        <v>326</v>
      </c>
      <c r="D107" s="15" t="s">
        <v>319</v>
      </c>
      <c r="E107" s="15" t="s">
        <v>265</v>
      </c>
      <c r="F107" s="16" t="s">
        <v>18</v>
      </c>
      <c r="G107" s="17">
        <v>1566.4</v>
      </c>
      <c r="H107" s="16">
        <v>600.5</v>
      </c>
    </row>
    <row r="108" spans="1:12" ht="16.5" thickTop="1" thickBot="1" x14ac:dyDescent="0.3">
      <c r="A108" t="s">
        <v>437</v>
      </c>
      <c r="B108" t="s">
        <v>446</v>
      </c>
      <c r="C108" s="14" t="s">
        <v>365</v>
      </c>
      <c r="D108" s="15" t="s">
        <v>366</v>
      </c>
      <c r="E108" s="15" t="s">
        <v>167</v>
      </c>
      <c r="F108" s="16" t="s">
        <v>18</v>
      </c>
      <c r="G108" s="16">
        <v>8.9</v>
      </c>
      <c r="H108" s="16">
        <v>1.9</v>
      </c>
    </row>
    <row r="109" spans="1:12" ht="39.75" thickTop="1" thickBot="1" x14ac:dyDescent="0.3">
      <c r="A109" t="s">
        <v>437</v>
      </c>
      <c r="B109" t="s">
        <v>446</v>
      </c>
      <c r="C109" s="14" t="s">
        <v>367</v>
      </c>
      <c r="D109" s="15" t="s">
        <v>368</v>
      </c>
      <c r="E109" s="15" t="s">
        <v>17</v>
      </c>
      <c r="F109" s="16" t="s">
        <v>18</v>
      </c>
      <c r="G109" s="16">
        <v>25</v>
      </c>
      <c r="H109" s="16">
        <v>16</v>
      </c>
      <c r="I109" s="54" t="s">
        <v>448</v>
      </c>
      <c r="J109" s="60">
        <f>SUM(G3:G109)</f>
        <v>61109.099999999991</v>
      </c>
      <c r="K109" s="53" t="s">
        <v>449</v>
      </c>
      <c r="L109" s="59">
        <f>SUM(H3:H109)</f>
        <v>24647.7</v>
      </c>
    </row>
    <row r="110" spans="1:12" ht="27" thickTop="1" thickBot="1" x14ac:dyDescent="0.3">
      <c r="A110" t="s">
        <v>437</v>
      </c>
      <c r="B110" t="s">
        <v>447</v>
      </c>
      <c r="C110" s="5" t="s">
        <v>259</v>
      </c>
      <c r="D110" s="6" t="s">
        <v>260</v>
      </c>
      <c r="E110" s="6" t="s">
        <v>12</v>
      </c>
      <c r="F110" s="7" t="s">
        <v>261</v>
      </c>
      <c r="G110" s="8">
        <v>2434.6999999999998</v>
      </c>
      <c r="H110" s="8">
        <v>1010.7</v>
      </c>
    </row>
    <row r="111" spans="1:12" ht="27" thickTop="1" thickBot="1" x14ac:dyDescent="0.3">
      <c r="A111" t="s">
        <v>437</v>
      </c>
      <c r="B111" t="s">
        <v>447</v>
      </c>
      <c r="C111" s="5" t="s">
        <v>360</v>
      </c>
      <c r="D111" s="6" t="s">
        <v>361</v>
      </c>
      <c r="E111" s="6" t="s">
        <v>362</v>
      </c>
      <c r="F111" s="7" t="s">
        <v>261</v>
      </c>
      <c r="G111" s="7">
        <v>6.2</v>
      </c>
      <c r="H111" s="7">
        <v>1.4</v>
      </c>
    </row>
    <row r="112" spans="1:12" ht="27" thickTop="1" thickBot="1" x14ac:dyDescent="0.3">
      <c r="A112" t="s">
        <v>437</v>
      </c>
      <c r="B112" t="s">
        <v>447</v>
      </c>
      <c r="C112" s="5" t="s">
        <v>384</v>
      </c>
      <c r="D112" s="6" t="s">
        <v>385</v>
      </c>
      <c r="E112" s="6" t="s">
        <v>362</v>
      </c>
      <c r="F112" s="7" t="s">
        <v>261</v>
      </c>
      <c r="G112" s="7" t="s">
        <v>50</v>
      </c>
      <c r="H112" s="7" t="s">
        <v>50</v>
      </c>
    </row>
    <row r="113" spans="1:12" ht="27" thickTop="1" thickBot="1" x14ac:dyDescent="0.3">
      <c r="A113" t="s">
        <v>437</v>
      </c>
      <c r="B113" t="s">
        <v>447</v>
      </c>
      <c r="C113" s="5" t="s">
        <v>386</v>
      </c>
      <c r="D113" s="10" t="s">
        <v>378</v>
      </c>
      <c r="E113" s="10" t="s">
        <v>133</v>
      </c>
      <c r="F113" s="7" t="s">
        <v>261</v>
      </c>
      <c r="G113" s="7" t="s">
        <v>50</v>
      </c>
      <c r="H113" s="7" t="s">
        <v>50</v>
      </c>
    </row>
    <row r="114" spans="1:12" ht="39.75" thickTop="1" thickBot="1" x14ac:dyDescent="0.3">
      <c r="A114" t="s">
        <v>437</v>
      </c>
      <c r="B114" t="s">
        <v>447</v>
      </c>
      <c r="C114" s="5" t="s">
        <v>387</v>
      </c>
      <c r="D114" s="10" t="s">
        <v>388</v>
      </c>
      <c r="E114" s="10" t="s">
        <v>389</v>
      </c>
      <c r="F114" s="7" t="s">
        <v>261</v>
      </c>
      <c r="G114" s="7" t="s">
        <v>50</v>
      </c>
      <c r="H114" s="7" t="s">
        <v>50</v>
      </c>
    </row>
    <row r="115" spans="1:12" ht="39.75" thickTop="1" thickBot="1" x14ac:dyDescent="0.3">
      <c r="A115" t="s">
        <v>437</v>
      </c>
      <c r="B115" t="s">
        <v>447</v>
      </c>
      <c r="C115" s="5" t="s">
        <v>6</v>
      </c>
      <c r="D115" s="6" t="s">
        <v>7</v>
      </c>
      <c r="E115" s="6" t="s">
        <v>8</v>
      </c>
      <c r="F115" s="6" t="s">
        <v>9</v>
      </c>
      <c r="G115" s="7">
        <v>350</v>
      </c>
      <c r="H115" s="7">
        <v>144.4</v>
      </c>
    </row>
    <row r="116" spans="1:12" ht="52.5" thickTop="1" thickBot="1" x14ac:dyDescent="0.3">
      <c r="A116" t="s">
        <v>437</v>
      </c>
      <c r="B116" t="s">
        <v>447</v>
      </c>
      <c r="C116" s="5" t="s">
        <v>85</v>
      </c>
      <c r="D116" s="6" t="s">
        <v>86</v>
      </c>
      <c r="E116" s="6" t="s">
        <v>87</v>
      </c>
      <c r="F116" s="7" t="s">
        <v>9</v>
      </c>
      <c r="G116" s="7" t="s">
        <v>50</v>
      </c>
      <c r="H116" s="7" t="s">
        <v>50</v>
      </c>
    </row>
    <row r="117" spans="1:12" ht="27" thickTop="1" thickBot="1" x14ac:dyDescent="0.3">
      <c r="A117" t="s">
        <v>437</v>
      </c>
      <c r="B117" t="s">
        <v>447</v>
      </c>
      <c r="C117" s="5" t="s">
        <v>381</v>
      </c>
      <c r="D117" s="10" t="s">
        <v>382</v>
      </c>
      <c r="E117" s="10" t="s">
        <v>383</v>
      </c>
      <c r="F117" s="7" t="s">
        <v>9</v>
      </c>
      <c r="G117" s="7" t="s">
        <v>50</v>
      </c>
      <c r="H117" s="7" t="s">
        <v>50</v>
      </c>
    </row>
    <row r="118" spans="1:12" ht="39.75" thickTop="1" thickBot="1" x14ac:dyDescent="0.3">
      <c r="A118" t="s">
        <v>437</v>
      </c>
      <c r="B118" t="s">
        <v>447</v>
      </c>
      <c r="C118" s="5" t="s">
        <v>268</v>
      </c>
      <c r="D118" s="6" t="s">
        <v>169</v>
      </c>
      <c r="E118" s="6" t="s">
        <v>133</v>
      </c>
      <c r="F118" s="7" t="s">
        <v>140</v>
      </c>
      <c r="G118" s="7">
        <v>5.0999999999999996</v>
      </c>
      <c r="H118" s="7">
        <v>1.1000000000000001</v>
      </c>
    </row>
    <row r="119" spans="1:12" ht="39.75" thickTop="1" thickBot="1" x14ac:dyDescent="0.3">
      <c r="A119" t="s">
        <v>437</v>
      </c>
      <c r="B119" t="s">
        <v>447</v>
      </c>
      <c r="C119" s="5" t="s">
        <v>269</v>
      </c>
      <c r="D119" s="6" t="s">
        <v>171</v>
      </c>
      <c r="E119" s="6" t="s">
        <v>12</v>
      </c>
      <c r="F119" s="7" t="s">
        <v>140</v>
      </c>
      <c r="G119" s="7">
        <v>0.2</v>
      </c>
      <c r="H119" s="7">
        <v>0.1</v>
      </c>
      <c r="I119" s="54" t="s">
        <v>450</v>
      </c>
      <c r="J119" s="55">
        <f>SUM(G110:G119)</f>
        <v>2796.1999999999994</v>
      </c>
      <c r="K119" s="53" t="s">
        <v>451</v>
      </c>
      <c r="L119" s="56">
        <f>SUM(H110:H119)</f>
        <v>1157.6999999999998</v>
      </c>
    </row>
    <row r="120" spans="1:12" ht="27" thickTop="1" thickBot="1" x14ac:dyDescent="0.3">
      <c r="A120" t="s">
        <v>438</v>
      </c>
      <c r="B120" t="s">
        <v>446</v>
      </c>
      <c r="C120" s="14" t="s">
        <v>127</v>
      </c>
      <c r="D120" s="15" t="s">
        <v>128</v>
      </c>
      <c r="E120" s="15" t="s">
        <v>12</v>
      </c>
      <c r="F120" s="16" t="s">
        <v>14</v>
      </c>
      <c r="G120" s="16">
        <v>2.7</v>
      </c>
      <c r="H120" s="16">
        <v>0.9</v>
      </c>
    </row>
    <row r="121" spans="1:12" ht="27" thickTop="1" thickBot="1" x14ac:dyDescent="0.3">
      <c r="A121" t="s">
        <v>438</v>
      </c>
      <c r="B121" t="s">
        <v>446</v>
      </c>
      <c r="C121" s="14" t="s">
        <v>129</v>
      </c>
      <c r="D121" s="15" t="s">
        <v>130</v>
      </c>
      <c r="E121" s="15" t="s">
        <v>12</v>
      </c>
      <c r="F121" s="16" t="s">
        <v>14</v>
      </c>
      <c r="G121" s="16">
        <v>2.9</v>
      </c>
      <c r="H121" s="16">
        <v>1.3</v>
      </c>
    </row>
    <row r="122" spans="1:12" ht="16.5" thickTop="1" thickBot="1" x14ac:dyDescent="0.3">
      <c r="A122" t="s">
        <v>438</v>
      </c>
      <c r="B122" t="s">
        <v>446</v>
      </c>
      <c r="C122" s="14" t="s">
        <v>131</v>
      </c>
      <c r="D122" s="15" t="s">
        <v>132</v>
      </c>
      <c r="E122" s="15" t="s">
        <v>133</v>
      </c>
      <c r="F122" s="16" t="s">
        <v>14</v>
      </c>
      <c r="G122" s="16">
        <v>69.2</v>
      </c>
      <c r="H122" s="16">
        <v>18</v>
      </c>
    </row>
    <row r="123" spans="1:12" ht="16.5" thickTop="1" thickBot="1" x14ac:dyDescent="0.3">
      <c r="A123" t="s">
        <v>438</v>
      </c>
      <c r="B123" t="s">
        <v>446</v>
      </c>
      <c r="C123" s="14" t="s">
        <v>134</v>
      </c>
      <c r="D123" s="15" t="s">
        <v>135</v>
      </c>
      <c r="E123" s="15" t="s">
        <v>133</v>
      </c>
      <c r="F123" s="16" t="s">
        <v>14</v>
      </c>
      <c r="G123" s="16">
        <v>60</v>
      </c>
      <c r="H123" s="16">
        <v>15.3</v>
      </c>
    </row>
    <row r="124" spans="1:12" ht="16.5" thickTop="1" thickBot="1" x14ac:dyDescent="0.3">
      <c r="A124" t="s">
        <v>438</v>
      </c>
      <c r="B124" t="s">
        <v>446</v>
      </c>
      <c r="C124" s="14" t="s">
        <v>136</v>
      </c>
      <c r="D124" s="15" t="s">
        <v>137</v>
      </c>
      <c r="E124" s="15" t="s">
        <v>133</v>
      </c>
      <c r="F124" s="16" t="s">
        <v>14</v>
      </c>
      <c r="G124" s="16">
        <v>168.4</v>
      </c>
      <c r="H124" s="16">
        <v>37.799999999999997</v>
      </c>
    </row>
    <row r="125" spans="1:12" ht="16.5" thickTop="1" thickBot="1" x14ac:dyDescent="0.3">
      <c r="A125" t="s">
        <v>438</v>
      </c>
      <c r="B125" t="s">
        <v>446</v>
      </c>
      <c r="C125" s="14" t="s">
        <v>141</v>
      </c>
      <c r="D125" s="15" t="s">
        <v>142</v>
      </c>
      <c r="E125" s="15" t="s">
        <v>133</v>
      </c>
      <c r="F125" s="16" t="s">
        <v>14</v>
      </c>
      <c r="G125" s="16">
        <v>8.6</v>
      </c>
      <c r="H125" s="16">
        <v>1.6</v>
      </c>
    </row>
    <row r="126" spans="1:12" ht="16.5" thickTop="1" thickBot="1" x14ac:dyDescent="0.3">
      <c r="A126" t="s">
        <v>438</v>
      </c>
      <c r="B126" t="s">
        <v>446</v>
      </c>
      <c r="C126" s="14" t="s">
        <v>143</v>
      </c>
      <c r="D126" s="15" t="s">
        <v>144</v>
      </c>
      <c r="E126" s="15" t="s">
        <v>133</v>
      </c>
      <c r="F126" s="16" t="s">
        <v>14</v>
      </c>
      <c r="G126" s="16">
        <v>15.5</v>
      </c>
      <c r="H126" s="16">
        <v>2.9</v>
      </c>
    </row>
    <row r="127" spans="1:12" ht="27" thickTop="1" thickBot="1" x14ac:dyDescent="0.3">
      <c r="A127" t="s">
        <v>438</v>
      </c>
      <c r="B127" t="s">
        <v>446</v>
      </c>
      <c r="C127" s="14" t="s">
        <v>145</v>
      </c>
      <c r="D127" s="15" t="s">
        <v>146</v>
      </c>
      <c r="E127" s="15" t="s">
        <v>12</v>
      </c>
      <c r="F127" s="16" t="s">
        <v>14</v>
      </c>
      <c r="G127" s="16">
        <v>14.4</v>
      </c>
      <c r="H127" s="16">
        <v>5.2</v>
      </c>
    </row>
    <row r="128" spans="1:12" ht="27" thickTop="1" thickBot="1" x14ac:dyDescent="0.3">
      <c r="A128" t="s">
        <v>438</v>
      </c>
      <c r="B128" t="s">
        <v>446</v>
      </c>
      <c r="C128" s="14" t="s">
        <v>147</v>
      </c>
      <c r="D128" s="15" t="s">
        <v>148</v>
      </c>
      <c r="E128" s="15" t="s">
        <v>12</v>
      </c>
      <c r="F128" s="16" t="s">
        <v>14</v>
      </c>
      <c r="G128" s="16">
        <v>0.2</v>
      </c>
      <c r="H128" s="16">
        <v>0.1</v>
      </c>
    </row>
    <row r="129" spans="1:8" ht="27" thickTop="1" thickBot="1" x14ac:dyDescent="0.3">
      <c r="A129" t="s">
        <v>438</v>
      </c>
      <c r="B129" t="s">
        <v>446</v>
      </c>
      <c r="C129" s="14" t="s">
        <v>149</v>
      </c>
      <c r="D129" s="15" t="s">
        <v>150</v>
      </c>
      <c r="E129" s="15" t="s">
        <v>151</v>
      </c>
      <c r="F129" s="16" t="s">
        <v>14</v>
      </c>
      <c r="G129" s="16">
        <v>5.0999999999999996</v>
      </c>
      <c r="H129" s="16">
        <v>1.1000000000000001</v>
      </c>
    </row>
    <row r="130" spans="1:8" ht="27" thickTop="1" thickBot="1" x14ac:dyDescent="0.3">
      <c r="A130" t="s">
        <v>438</v>
      </c>
      <c r="B130" t="s">
        <v>446</v>
      </c>
      <c r="C130" s="14" t="s">
        <v>152</v>
      </c>
      <c r="D130" s="15" t="s">
        <v>153</v>
      </c>
      <c r="E130" s="15" t="s">
        <v>151</v>
      </c>
      <c r="F130" s="16" t="s">
        <v>14</v>
      </c>
      <c r="G130" s="16">
        <v>1.8</v>
      </c>
      <c r="H130" s="16">
        <v>0.4</v>
      </c>
    </row>
    <row r="131" spans="1:8" ht="16.5" thickTop="1" thickBot="1" x14ac:dyDescent="0.3">
      <c r="A131" t="s">
        <v>438</v>
      </c>
      <c r="B131" t="s">
        <v>446</v>
      </c>
      <c r="C131" s="14" t="s">
        <v>154</v>
      </c>
      <c r="D131" s="15" t="s">
        <v>155</v>
      </c>
      <c r="E131" s="15" t="s">
        <v>133</v>
      </c>
      <c r="F131" s="16" t="s">
        <v>14</v>
      </c>
      <c r="G131" s="16">
        <v>3.2</v>
      </c>
      <c r="H131" s="16">
        <v>0.9</v>
      </c>
    </row>
    <row r="132" spans="1:8" ht="16.5" thickTop="1" thickBot="1" x14ac:dyDescent="0.3">
      <c r="A132" t="s">
        <v>438</v>
      </c>
      <c r="B132" t="s">
        <v>446</v>
      </c>
      <c r="C132" s="14" t="s">
        <v>156</v>
      </c>
      <c r="D132" s="15" t="s">
        <v>157</v>
      </c>
      <c r="E132" s="15" t="s">
        <v>133</v>
      </c>
      <c r="F132" s="16" t="s">
        <v>14</v>
      </c>
      <c r="G132" s="16">
        <v>1</v>
      </c>
      <c r="H132" s="16">
        <v>0.2</v>
      </c>
    </row>
    <row r="133" spans="1:8" ht="16.5" thickTop="1" thickBot="1" x14ac:dyDescent="0.3">
      <c r="A133" t="s">
        <v>438</v>
      </c>
      <c r="B133" t="s">
        <v>446</v>
      </c>
      <c r="C133" s="14" t="s">
        <v>158</v>
      </c>
      <c r="D133" s="15" t="s">
        <v>159</v>
      </c>
      <c r="E133" s="15" t="s">
        <v>133</v>
      </c>
      <c r="F133" s="16" t="s">
        <v>14</v>
      </c>
      <c r="G133" s="16">
        <v>23.9</v>
      </c>
      <c r="H133" s="16">
        <v>4.9000000000000004</v>
      </c>
    </row>
    <row r="134" spans="1:8" ht="16.5" thickTop="1" thickBot="1" x14ac:dyDescent="0.3">
      <c r="A134" t="s">
        <v>438</v>
      </c>
      <c r="B134" t="s">
        <v>446</v>
      </c>
      <c r="C134" s="14" t="s">
        <v>154</v>
      </c>
      <c r="D134" s="15" t="s">
        <v>160</v>
      </c>
      <c r="E134" s="15" t="s">
        <v>12</v>
      </c>
      <c r="F134" s="16" t="s">
        <v>14</v>
      </c>
      <c r="G134" s="16">
        <v>62.9</v>
      </c>
      <c r="H134" s="16">
        <v>22.3</v>
      </c>
    </row>
    <row r="135" spans="1:8" ht="27" thickTop="1" thickBot="1" x14ac:dyDescent="0.3">
      <c r="A135" t="s">
        <v>438</v>
      </c>
      <c r="B135" t="s">
        <v>446</v>
      </c>
      <c r="C135" s="14" t="s">
        <v>161</v>
      </c>
      <c r="D135" s="15" t="s">
        <v>162</v>
      </c>
      <c r="E135" s="15" t="s">
        <v>163</v>
      </c>
      <c r="F135" s="16" t="s">
        <v>14</v>
      </c>
      <c r="G135" s="16">
        <v>1.9</v>
      </c>
      <c r="H135" s="16">
        <v>1.7</v>
      </c>
    </row>
    <row r="136" spans="1:8" ht="52.5" thickTop="1" thickBot="1" x14ac:dyDescent="0.3">
      <c r="A136" t="s">
        <v>438</v>
      </c>
      <c r="B136" t="s">
        <v>446</v>
      </c>
      <c r="C136" s="14" t="s">
        <v>172</v>
      </c>
      <c r="D136" s="15" t="s">
        <v>173</v>
      </c>
      <c r="E136" s="15" t="s">
        <v>12</v>
      </c>
      <c r="F136" s="16" t="s">
        <v>14</v>
      </c>
      <c r="G136" s="16">
        <v>5.4</v>
      </c>
      <c r="H136" s="16">
        <v>1.8</v>
      </c>
    </row>
    <row r="137" spans="1:8" ht="52.5" thickTop="1" thickBot="1" x14ac:dyDescent="0.3">
      <c r="A137" t="s">
        <v>438</v>
      </c>
      <c r="B137" t="s">
        <v>446</v>
      </c>
      <c r="C137" s="14" t="s">
        <v>174</v>
      </c>
      <c r="D137" s="15" t="s">
        <v>175</v>
      </c>
      <c r="E137" s="15" t="s">
        <v>12</v>
      </c>
      <c r="F137" s="16" t="s">
        <v>14</v>
      </c>
      <c r="G137" s="16">
        <v>5.8</v>
      </c>
      <c r="H137" s="16">
        <v>2</v>
      </c>
    </row>
    <row r="138" spans="1:8" ht="65.25" thickTop="1" thickBot="1" x14ac:dyDescent="0.3">
      <c r="A138" t="s">
        <v>438</v>
      </c>
      <c r="B138" t="s">
        <v>446</v>
      </c>
      <c r="C138" s="14" t="s">
        <v>176</v>
      </c>
      <c r="D138" s="15" t="s">
        <v>177</v>
      </c>
      <c r="E138" s="15" t="s">
        <v>133</v>
      </c>
      <c r="F138" s="16" t="s">
        <v>14</v>
      </c>
      <c r="G138" s="16">
        <v>3.1</v>
      </c>
      <c r="H138" s="16">
        <v>0.6</v>
      </c>
    </row>
    <row r="139" spans="1:8" ht="39.75" thickTop="1" thickBot="1" x14ac:dyDescent="0.3">
      <c r="A139" t="s">
        <v>438</v>
      </c>
      <c r="B139" t="s">
        <v>446</v>
      </c>
      <c r="C139" s="14" t="s">
        <v>178</v>
      </c>
      <c r="D139" s="15" t="s">
        <v>179</v>
      </c>
      <c r="E139" s="15" t="s">
        <v>180</v>
      </c>
      <c r="F139" s="16" t="s">
        <v>14</v>
      </c>
      <c r="G139" s="16">
        <v>0</v>
      </c>
      <c r="H139" s="16">
        <v>0</v>
      </c>
    </row>
    <row r="140" spans="1:8" ht="39.75" thickTop="1" thickBot="1" x14ac:dyDescent="0.3">
      <c r="A140" t="s">
        <v>438</v>
      </c>
      <c r="B140" t="s">
        <v>446</v>
      </c>
      <c r="C140" s="14" t="s">
        <v>181</v>
      </c>
      <c r="D140" s="15" t="s">
        <v>182</v>
      </c>
      <c r="E140" s="15" t="s">
        <v>151</v>
      </c>
      <c r="F140" s="16" t="s">
        <v>14</v>
      </c>
      <c r="G140" s="16">
        <v>0.1</v>
      </c>
      <c r="H140" s="16">
        <v>0</v>
      </c>
    </row>
    <row r="141" spans="1:8" ht="65.25" thickTop="1" thickBot="1" x14ac:dyDescent="0.3">
      <c r="A141" t="s">
        <v>438</v>
      </c>
      <c r="B141" t="s">
        <v>446</v>
      </c>
      <c r="C141" s="14" t="s">
        <v>183</v>
      </c>
      <c r="D141" s="15" t="s">
        <v>184</v>
      </c>
      <c r="E141" s="15" t="s">
        <v>12</v>
      </c>
      <c r="F141" s="16" t="s">
        <v>14</v>
      </c>
      <c r="G141" s="16">
        <v>9.6999999999999993</v>
      </c>
      <c r="H141" s="16">
        <v>3.1</v>
      </c>
    </row>
    <row r="142" spans="1:8" ht="65.25" thickTop="1" thickBot="1" x14ac:dyDescent="0.3">
      <c r="A142" t="s">
        <v>438</v>
      </c>
      <c r="B142" t="s">
        <v>446</v>
      </c>
      <c r="C142" s="14" t="s">
        <v>185</v>
      </c>
      <c r="D142" s="15" t="s">
        <v>186</v>
      </c>
      <c r="E142" s="15" t="s">
        <v>151</v>
      </c>
      <c r="F142" s="16" t="s">
        <v>14</v>
      </c>
      <c r="G142" s="16">
        <v>0.1</v>
      </c>
      <c r="H142" s="16">
        <v>0</v>
      </c>
    </row>
    <row r="143" spans="1:8" ht="65.25" thickTop="1" thickBot="1" x14ac:dyDescent="0.3">
      <c r="A143" t="s">
        <v>438</v>
      </c>
      <c r="B143" t="s">
        <v>446</v>
      </c>
      <c r="C143" s="14" t="s">
        <v>187</v>
      </c>
      <c r="D143" s="15" t="s">
        <v>188</v>
      </c>
      <c r="E143" s="15" t="s">
        <v>151</v>
      </c>
      <c r="F143" s="16" t="s">
        <v>14</v>
      </c>
      <c r="G143" s="16">
        <v>0.2</v>
      </c>
      <c r="H143" s="16">
        <v>0</v>
      </c>
    </row>
    <row r="144" spans="1:8" ht="27" thickTop="1" thickBot="1" x14ac:dyDescent="0.3">
      <c r="A144" t="s">
        <v>438</v>
      </c>
      <c r="B144" t="s">
        <v>446</v>
      </c>
      <c r="C144" s="14" t="s">
        <v>189</v>
      </c>
      <c r="D144" s="15" t="s">
        <v>190</v>
      </c>
      <c r="E144" s="15" t="s">
        <v>133</v>
      </c>
      <c r="F144" s="16" t="s">
        <v>14</v>
      </c>
      <c r="G144" s="16" t="s">
        <v>50</v>
      </c>
      <c r="H144" s="16" t="s">
        <v>50</v>
      </c>
    </row>
    <row r="145" spans="1:12" ht="16.5" thickTop="1" thickBot="1" x14ac:dyDescent="0.3">
      <c r="A145" t="s">
        <v>438</v>
      </c>
      <c r="B145" t="s">
        <v>446</v>
      </c>
      <c r="C145" s="14" t="s">
        <v>191</v>
      </c>
      <c r="D145" s="15" t="s">
        <v>192</v>
      </c>
      <c r="E145" s="15" t="s">
        <v>133</v>
      </c>
      <c r="F145" s="16" t="s">
        <v>14</v>
      </c>
      <c r="G145" s="16" t="s">
        <v>50</v>
      </c>
      <c r="H145" s="16" t="s">
        <v>50</v>
      </c>
    </row>
    <row r="146" spans="1:12" ht="27" thickTop="1" thickBot="1" x14ac:dyDescent="0.3">
      <c r="A146" t="s">
        <v>438</v>
      </c>
      <c r="B146" t="s">
        <v>446</v>
      </c>
      <c r="C146" s="14" t="s">
        <v>193</v>
      </c>
      <c r="D146" s="15" t="s">
        <v>194</v>
      </c>
      <c r="E146" s="15" t="s">
        <v>133</v>
      </c>
      <c r="F146" s="16" t="s">
        <v>14</v>
      </c>
      <c r="G146" s="16" t="s">
        <v>50</v>
      </c>
      <c r="H146" s="16" t="s">
        <v>50</v>
      </c>
    </row>
    <row r="147" spans="1:12" ht="16.5" thickTop="1" thickBot="1" x14ac:dyDescent="0.3">
      <c r="A147" t="s">
        <v>438</v>
      </c>
      <c r="B147" t="s">
        <v>446</v>
      </c>
      <c r="C147" s="14" t="s">
        <v>195</v>
      </c>
      <c r="D147" s="15" t="s">
        <v>196</v>
      </c>
      <c r="E147" s="15" t="s">
        <v>133</v>
      </c>
      <c r="F147" s="16" t="s">
        <v>14</v>
      </c>
      <c r="G147" s="16" t="s">
        <v>50</v>
      </c>
      <c r="H147" s="16" t="s">
        <v>50</v>
      </c>
    </row>
    <row r="148" spans="1:12" ht="27" thickTop="1" thickBot="1" x14ac:dyDescent="0.3">
      <c r="A148" t="s">
        <v>438</v>
      </c>
      <c r="B148" t="s">
        <v>446</v>
      </c>
      <c r="C148" s="14" t="s">
        <v>197</v>
      </c>
      <c r="D148" s="15" t="s">
        <v>198</v>
      </c>
      <c r="E148" s="15" t="s">
        <v>133</v>
      </c>
      <c r="F148" s="16" t="s">
        <v>14</v>
      </c>
      <c r="G148" s="16" t="s">
        <v>50</v>
      </c>
      <c r="H148" s="16" t="s">
        <v>50</v>
      </c>
    </row>
    <row r="149" spans="1:12" ht="27" thickTop="1" thickBot="1" x14ac:dyDescent="0.3">
      <c r="A149" t="s">
        <v>438</v>
      </c>
      <c r="B149" t="s">
        <v>446</v>
      </c>
      <c r="C149" s="14" t="s">
        <v>199</v>
      </c>
      <c r="D149" s="15" t="s">
        <v>200</v>
      </c>
      <c r="E149" s="15" t="s">
        <v>151</v>
      </c>
      <c r="F149" s="16" t="s">
        <v>14</v>
      </c>
      <c r="G149" s="16" t="s">
        <v>50</v>
      </c>
      <c r="H149" s="16" t="s">
        <v>50</v>
      </c>
    </row>
    <row r="150" spans="1:12" ht="27" thickTop="1" thickBot="1" x14ac:dyDescent="0.3">
      <c r="A150" t="s">
        <v>438</v>
      </c>
      <c r="B150" t="s">
        <v>446</v>
      </c>
      <c r="C150" s="14" t="s">
        <v>201</v>
      </c>
      <c r="D150" s="15" t="s">
        <v>202</v>
      </c>
      <c r="E150" s="15" t="s">
        <v>151</v>
      </c>
      <c r="F150" s="16" t="s">
        <v>14</v>
      </c>
      <c r="G150" s="16" t="s">
        <v>50</v>
      </c>
      <c r="H150" s="16" t="s">
        <v>50</v>
      </c>
    </row>
    <row r="151" spans="1:12" ht="16.5" thickTop="1" thickBot="1" x14ac:dyDescent="0.3">
      <c r="A151" t="s">
        <v>438</v>
      </c>
      <c r="B151" t="s">
        <v>446</v>
      </c>
      <c r="C151" s="14" t="s">
        <v>203</v>
      </c>
      <c r="D151" s="15" t="s">
        <v>204</v>
      </c>
      <c r="E151" s="15" t="s">
        <v>205</v>
      </c>
      <c r="F151" s="16" t="s">
        <v>14</v>
      </c>
      <c r="G151" s="16" t="s">
        <v>50</v>
      </c>
      <c r="H151" s="16" t="s">
        <v>50</v>
      </c>
    </row>
    <row r="152" spans="1:12" ht="16.5" thickTop="1" thickBot="1" x14ac:dyDescent="0.3">
      <c r="A152" t="s">
        <v>438</v>
      </c>
      <c r="B152" t="s">
        <v>446</v>
      </c>
      <c r="C152" s="14" t="s">
        <v>206</v>
      </c>
      <c r="D152" s="15" t="s">
        <v>207</v>
      </c>
      <c r="E152" s="15" t="s">
        <v>208</v>
      </c>
      <c r="F152" s="16" t="s">
        <v>14</v>
      </c>
      <c r="G152" s="16" t="s">
        <v>50</v>
      </c>
      <c r="H152" s="16" t="s">
        <v>50</v>
      </c>
    </row>
    <row r="153" spans="1:12" ht="52.5" thickTop="1" thickBot="1" x14ac:dyDescent="0.3">
      <c r="A153" t="s">
        <v>438</v>
      </c>
      <c r="B153" t="s">
        <v>446</v>
      </c>
      <c r="C153" s="14" t="s">
        <v>209</v>
      </c>
      <c r="D153" s="15" t="s">
        <v>210</v>
      </c>
      <c r="E153" s="15" t="s">
        <v>151</v>
      </c>
      <c r="F153" s="16" t="s">
        <v>14</v>
      </c>
      <c r="G153" s="16" t="s">
        <v>50</v>
      </c>
      <c r="H153" s="16" t="s">
        <v>50</v>
      </c>
    </row>
    <row r="154" spans="1:12" ht="39.75" thickTop="1" thickBot="1" x14ac:dyDescent="0.3">
      <c r="A154" t="s">
        <v>438</v>
      </c>
      <c r="B154" t="s">
        <v>446</v>
      </c>
      <c r="C154" s="14" t="s">
        <v>211</v>
      </c>
      <c r="D154" s="15" t="s">
        <v>212</v>
      </c>
      <c r="E154" s="15" t="s">
        <v>133</v>
      </c>
      <c r="F154" s="16" t="s">
        <v>14</v>
      </c>
      <c r="G154" s="16" t="s">
        <v>50</v>
      </c>
      <c r="H154" s="16" t="s">
        <v>50</v>
      </c>
    </row>
    <row r="155" spans="1:12" ht="39.75" thickTop="1" thickBot="1" x14ac:dyDescent="0.3">
      <c r="A155" t="s">
        <v>438</v>
      </c>
      <c r="B155" t="s">
        <v>446</v>
      </c>
      <c r="C155" s="14" t="s">
        <v>394</v>
      </c>
      <c r="D155" s="18" t="s">
        <v>395</v>
      </c>
      <c r="E155" s="18" t="s">
        <v>133</v>
      </c>
      <c r="F155" s="16" t="s">
        <v>14</v>
      </c>
      <c r="G155" s="16">
        <v>1.8</v>
      </c>
      <c r="H155" s="16">
        <v>0.3</v>
      </c>
    </row>
    <row r="156" spans="1:12" ht="39.75" thickTop="1" thickBot="1" x14ac:dyDescent="0.3">
      <c r="A156" t="s">
        <v>438</v>
      </c>
      <c r="B156" t="s">
        <v>446</v>
      </c>
      <c r="C156" s="14" t="s">
        <v>396</v>
      </c>
      <c r="D156" s="18" t="s">
        <v>397</v>
      </c>
      <c r="E156" s="18" t="s">
        <v>12</v>
      </c>
      <c r="F156" s="16" t="s">
        <v>14</v>
      </c>
      <c r="G156" s="16">
        <v>16</v>
      </c>
      <c r="H156" s="16">
        <v>2.1</v>
      </c>
    </row>
    <row r="157" spans="1:12" ht="27" thickTop="1" thickBot="1" x14ac:dyDescent="0.3">
      <c r="A157" t="s">
        <v>438</v>
      </c>
      <c r="B157" t="s">
        <v>446</v>
      </c>
      <c r="C157" s="14" t="s">
        <v>398</v>
      </c>
      <c r="D157" s="18" t="s">
        <v>399</v>
      </c>
      <c r="E157" s="18" t="s">
        <v>133</v>
      </c>
      <c r="F157" s="16" t="s">
        <v>14</v>
      </c>
      <c r="G157" s="16">
        <v>5.4</v>
      </c>
      <c r="H157" s="16">
        <v>1</v>
      </c>
    </row>
    <row r="158" spans="1:12" ht="16.5" thickTop="1" thickBot="1" x14ac:dyDescent="0.3">
      <c r="A158" t="s">
        <v>438</v>
      </c>
      <c r="B158" t="s">
        <v>446</v>
      </c>
      <c r="C158" s="14" t="s">
        <v>164</v>
      </c>
      <c r="D158" s="15" t="s">
        <v>52</v>
      </c>
      <c r="E158" s="15" t="s">
        <v>17</v>
      </c>
      <c r="F158" s="16" t="s">
        <v>18</v>
      </c>
      <c r="G158" s="17">
        <v>1419</v>
      </c>
      <c r="H158" s="16">
        <v>910</v>
      </c>
    </row>
    <row r="159" spans="1:12" ht="39.75" thickTop="1" thickBot="1" x14ac:dyDescent="0.3">
      <c r="A159" t="s">
        <v>438</v>
      </c>
      <c r="B159" t="s">
        <v>446</v>
      </c>
      <c r="C159" s="14" t="s">
        <v>165</v>
      </c>
      <c r="D159" s="15" t="s">
        <v>166</v>
      </c>
      <c r="E159" s="15" t="s">
        <v>167</v>
      </c>
      <c r="F159" s="16" t="s">
        <v>18</v>
      </c>
      <c r="G159" s="16">
        <v>31.3</v>
      </c>
      <c r="H159" s="16">
        <v>6.4</v>
      </c>
      <c r="I159" s="54" t="s">
        <v>452</v>
      </c>
      <c r="J159" s="55">
        <f>SUM(G120:G159)</f>
        <v>1939.6</v>
      </c>
      <c r="K159" s="53" t="s">
        <v>453</v>
      </c>
      <c r="L159" s="56">
        <f>SUM(H120:H159)</f>
        <v>1041.9000000000001</v>
      </c>
    </row>
    <row r="160" spans="1:12" ht="16.5" thickTop="1" thickBot="1" x14ac:dyDescent="0.3">
      <c r="A160" t="s">
        <v>438</v>
      </c>
      <c r="B160" t="s">
        <v>447</v>
      </c>
      <c r="C160" s="5" t="s">
        <v>138</v>
      </c>
      <c r="D160" s="6" t="s">
        <v>139</v>
      </c>
      <c r="E160" s="6" t="s">
        <v>133</v>
      </c>
      <c r="F160" s="7" t="s">
        <v>140</v>
      </c>
      <c r="G160" s="7">
        <v>109.8</v>
      </c>
      <c r="H160" s="7">
        <v>35.6</v>
      </c>
    </row>
    <row r="161" spans="1:12" ht="39.75" thickTop="1" thickBot="1" x14ac:dyDescent="0.3">
      <c r="A161" t="s">
        <v>438</v>
      </c>
      <c r="B161" t="s">
        <v>447</v>
      </c>
      <c r="C161" s="5" t="s">
        <v>168</v>
      </c>
      <c r="D161" s="6" t="s">
        <v>169</v>
      </c>
      <c r="E161" s="6" t="s">
        <v>133</v>
      </c>
      <c r="F161" s="7" t="s">
        <v>140</v>
      </c>
      <c r="G161" s="7">
        <v>1.7</v>
      </c>
      <c r="H161" s="7">
        <v>0.4</v>
      </c>
    </row>
    <row r="162" spans="1:12" ht="61.5" thickTop="1" thickBot="1" x14ac:dyDescent="0.3">
      <c r="A162" t="s">
        <v>438</v>
      </c>
      <c r="B162" t="s">
        <v>447</v>
      </c>
      <c r="C162" s="5" t="s">
        <v>170</v>
      </c>
      <c r="D162" s="6" t="s">
        <v>171</v>
      </c>
      <c r="E162" s="6" t="s">
        <v>12</v>
      </c>
      <c r="F162" s="7" t="s">
        <v>140</v>
      </c>
      <c r="G162" s="7">
        <v>0.1</v>
      </c>
      <c r="H162" s="7">
        <v>0</v>
      </c>
      <c r="I162" s="54" t="s">
        <v>454</v>
      </c>
      <c r="J162" s="45">
        <f>SUM(G160:G162)</f>
        <v>111.6</v>
      </c>
      <c r="K162" s="57" t="s">
        <v>455</v>
      </c>
      <c r="L162" s="44">
        <f>SUM(H160:H162)</f>
        <v>36</v>
      </c>
    </row>
    <row r="163" spans="1:12" ht="27" thickTop="1" thickBot="1" x14ac:dyDescent="0.3">
      <c r="A163" t="s">
        <v>439</v>
      </c>
      <c r="B163" t="s">
        <v>446</v>
      </c>
      <c r="C163" s="14" t="s">
        <v>213</v>
      </c>
      <c r="D163" s="15" t="s">
        <v>214</v>
      </c>
      <c r="E163" s="15" t="s">
        <v>215</v>
      </c>
      <c r="F163" s="16" t="s">
        <v>14</v>
      </c>
      <c r="G163" s="17">
        <v>3097.2</v>
      </c>
      <c r="H163" s="17">
        <v>1013.8</v>
      </c>
    </row>
    <row r="164" spans="1:12" ht="39.75" thickTop="1" thickBot="1" x14ac:dyDescent="0.3">
      <c r="A164" t="s">
        <v>439</v>
      </c>
      <c r="B164" t="s">
        <v>446</v>
      </c>
      <c r="C164" s="14" t="s">
        <v>216</v>
      </c>
      <c r="D164" s="15" t="s">
        <v>217</v>
      </c>
      <c r="E164" s="15" t="s">
        <v>218</v>
      </c>
      <c r="F164" s="16" t="s">
        <v>14</v>
      </c>
      <c r="G164" s="17">
        <v>7000</v>
      </c>
      <c r="H164" s="17">
        <v>2258.8000000000002</v>
      </c>
    </row>
    <row r="165" spans="1:12" ht="52.5" thickTop="1" thickBot="1" x14ac:dyDescent="0.3">
      <c r="A165" t="s">
        <v>439</v>
      </c>
      <c r="B165" t="s">
        <v>446</v>
      </c>
      <c r="C165" s="14" t="s">
        <v>284</v>
      </c>
      <c r="D165" s="15" t="s">
        <v>285</v>
      </c>
      <c r="E165" s="15" t="s">
        <v>286</v>
      </c>
      <c r="F165" s="16" t="s">
        <v>14</v>
      </c>
      <c r="G165" s="16">
        <v>982.9</v>
      </c>
      <c r="H165" s="16">
        <v>0</v>
      </c>
    </row>
    <row r="166" spans="1:12" ht="52.5" thickTop="1" thickBot="1" x14ac:dyDescent="0.3">
      <c r="A166" t="s">
        <v>439</v>
      </c>
      <c r="B166" t="s">
        <v>446</v>
      </c>
      <c r="C166" s="14" t="s">
        <v>287</v>
      </c>
      <c r="D166" s="15" t="s">
        <v>288</v>
      </c>
      <c r="E166" s="15" t="s">
        <v>289</v>
      </c>
      <c r="F166" s="16" t="s">
        <v>14</v>
      </c>
      <c r="G166" s="17">
        <v>1372</v>
      </c>
      <c r="H166" s="16">
        <v>0</v>
      </c>
    </row>
    <row r="167" spans="1:12" ht="52.5" thickTop="1" thickBot="1" x14ac:dyDescent="0.3">
      <c r="A167" t="s">
        <v>439</v>
      </c>
      <c r="B167" t="s">
        <v>446</v>
      </c>
      <c r="C167" s="14" t="s">
        <v>290</v>
      </c>
      <c r="D167" s="15" t="s">
        <v>291</v>
      </c>
      <c r="E167" s="15" t="s">
        <v>289</v>
      </c>
      <c r="F167" s="16" t="s">
        <v>14</v>
      </c>
      <c r="G167" s="16">
        <v>11</v>
      </c>
      <c r="H167" s="16">
        <v>0</v>
      </c>
    </row>
    <row r="168" spans="1:12" ht="39.75" thickTop="1" thickBot="1" x14ac:dyDescent="0.3">
      <c r="A168" t="s">
        <v>439</v>
      </c>
      <c r="B168" t="s">
        <v>446</v>
      </c>
      <c r="C168" s="14" t="s">
        <v>295</v>
      </c>
      <c r="D168" s="15" t="s">
        <v>217</v>
      </c>
      <c r="E168" s="15" t="s">
        <v>218</v>
      </c>
      <c r="F168" s="16" t="s">
        <v>14</v>
      </c>
      <c r="G168" s="17">
        <v>45621.1</v>
      </c>
      <c r="H168" s="17">
        <v>14444.7</v>
      </c>
    </row>
    <row r="169" spans="1:12" ht="27" thickTop="1" thickBot="1" x14ac:dyDescent="0.3">
      <c r="A169" t="s">
        <v>439</v>
      </c>
      <c r="B169" t="s">
        <v>446</v>
      </c>
      <c r="C169" s="14" t="s">
        <v>297</v>
      </c>
      <c r="D169" s="15" t="s">
        <v>298</v>
      </c>
      <c r="E169" s="15" t="s">
        <v>218</v>
      </c>
      <c r="F169" s="16" t="s">
        <v>14</v>
      </c>
      <c r="G169" s="16">
        <v>839.2</v>
      </c>
      <c r="H169" s="16">
        <v>208</v>
      </c>
    </row>
    <row r="170" spans="1:12" ht="27" thickTop="1" thickBot="1" x14ac:dyDescent="0.3">
      <c r="A170" t="s">
        <v>439</v>
      </c>
      <c r="B170" t="s">
        <v>446</v>
      </c>
      <c r="C170" s="14" t="s">
        <v>390</v>
      </c>
      <c r="D170" s="18" t="s">
        <v>391</v>
      </c>
      <c r="E170" s="18" t="s">
        <v>392</v>
      </c>
      <c r="F170" s="16" t="s">
        <v>14</v>
      </c>
      <c r="G170" s="17">
        <v>23199</v>
      </c>
      <c r="H170" s="17">
        <v>7496.7</v>
      </c>
    </row>
    <row r="171" spans="1:12" ht="27" thickTop="1" thickBot="1" x14ac:dyDescent="0.3">
      <c r="A171" t="s">
        <v>439</v>
      </c>
      <c r="B171" t="s">
        <v>446</v>
      </c>
      <c r="C171" s="14" t="s">
        <v>292</v>
      </c>
      <c r="D171" s="15" t="s">
        <v>293</v>
      </c>
      <c r="E171" s="15" t="s">
        <v>294</v>
      </c>
      <c r="F171" s="16" t="s">
        <v>18</v>
      </c>
      <c r="G171" s="16" t="s">
        <v>50</v>
      </c>
      <c r="H171" s="16" t="s">
        <v>50</v>
      </c>
    </row>
    <row r="172" spans="1:12" ht="46.5" thickTop="1" thickBot="1" x14ac:dyDescent="0.3">
      <c r="A172" t="s">
        <v>439</v>
      </c>
      <c r="B172" t="s">
        <v>446</v>
      </c>
      <c r="C172" s="14" t="s">
        <v>299</v>
      </c>
      <c r="D172" s="15" t="s">
        <v>300</v>
      </c>
      <c r="E172" s="15" t="s">
        <v>301</v>
      </c>
      <c r="F172" s="16" t="s">
        <v>18</v>
      </c>
      <c r="G172" s="16">
        <v>330</v>
      </c>
      <c r="H172" s="16">
        <v>127</v>
      </c>
      <c r="I172" s="54" t="s">
        <v>456</v>
      </c>
      <c r="J172" s="55">
        <f>SUM(G163:G172)</f>
        <v>82452.399999999994</v>
      </c>
      <c r="K172" s="57" t="s">
        <v>457</v>
      </c>
      <c r="L172" s="56">
        <f>SUM(H163:H172)</f>
        <v>25549.000000000004</v>
      </c>
    </row>
    <row r="173" spans="1:12" ht="27" thickTop="1" thickBot="1" x14ac:dyDescent="0.3">
      <c r="A173" t="s">
        <v>439</v>
      </c>
      <c r="B173" t="s">
        <v>447</v>
      </c>
      <c r="C173" s="19" t="s">
        <v>219</v>
      </c>
      <c r="D173" s="20" t="s">
        <v>220</v>
      </c>
      <c r="E173" s="20" t="s">
        <v>221</v>
      </c>
      <c r="F173" s="21" t="s">
        <v>18</v>
      </c>
      <c r="G173" s="21">
        <v>191</v>
      </c>
      <c r="H173" s="21">
        <v>29.5</v>
      </c>
    </row>
    <row r="174" spans="1:12" ht="27" thickTop="1" thickBot="1" x14ac:dyDescent="0.3">
      <c r="A174" t="s">
        <v>439</v>
      </c>
      <c r="B174" t="s">
        <v>447</v>
      </c>
      <c r="C174" s="19" t="s">
        <v>296</v>
      </c>
      <c r="D174" s="20" t="s">
        <v>220</v>
      </c>
      <c r="E174" s="20" t="s">
        <v>221</v>
      </c>
      <c r="F174" s="21" t="s">
        <v>18</v>
      </c>
      <c r="G174" s="22">
        <v>16979.900000000001</v>
      </c>
      <c r="H174" s="22">
        <v>3513.4</v>
      </c>
    </row>
    <row r="175" spans="1:12" ht="27" thickTop="1" thickBot="1" x14ac:dyDescent="0.3">
      <c r="A175" t="s">
        <v>439</v>
      </c>
      <c r="B175" t="s">
        <v>447</v>
      </c>
      <c r="C175" s="19" t="s">
        <v>302</v>
      </c>
      <c r="D175" s="20" t="s">
        <v>220</v>
      </c>
      <c r="E175" s="20" t="s">
        <v>221</v>
      </c>
      <c r="F175" s="21" t="s">
        <v>18</v>
      </c>
      <c r="G175" s="21">
        <v>926.2</v>
      </c>
      <c r="H175" s="21">
        <v>91.7</v>
      </c>
    </row>
    <row r="176" spans="1:12" ht="46.5" thickTop="1" thickBot="1" x14ac:dyDescent="0.3">
      <c r="A176" t="s">
        <v>439</v>
      </c>
      <c r="B176" t="s">
        <v>447</v>
      </c>
      <c r="C176" s="19" t="s">
        <v>393</v>
      </c>
      <c r="D176" s="23" t="s">
        <v>220</v>
      </c>
      <c r="E176" s="23" t="s">
        <v>221</v>
      </c>
      <c r="F176" s="21" t="s">
        <v>18</v>
      </c>
      <c r="G176" s="22">
        <v>1856.3</v>
      </c>
      <c r="H176" s="21">
        <v>445.8</v>
      </c>
      <c r="I176" s="58" t="s">
        <v>458</v>
      </c>
      <c r="J176" s="60">
        <f>SUM(G173:G176)</f>
        <v>19953.400000000001</v>
      </c>
      <c r="K176" s="57" t="s">
        <v>459</v>
      </c>
      <c r="L176" s="59">
        <f>SUM(H173:H176)</f>
        <v>4080.4</v>
      </c>
    </row>
    <row r="177" spans="6:12" ht="15.75" thickTop="1" x14ac:dyDescent="0.25">
      <c r="F177" s="47" t="s">
        <v>441</v>
      </c>
      <c r="G177" s="42">
        <f>SUM(G2:G176)</f>
        <v>340138.70000000019</v>
      </c>
      <c r="H177" s="42">
        <f>SUM(H2:H176)</f>
        <v>110703.8</v>
      </c>
      <c r="J177">
        <f>SUM(J2:J176)</f>
        <v>340138.70000000007</v>
      </c>
      <c r="L177">
        <f>SUM(L2:L176)</f>
        <v>110703.79999999999</v>
      </c>
    </row>
  </sheetData>
  <sortState ref="A2:H176">
    <sortCondition ref="A2:A176"/>
    <sortCondition ref="B2:B1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workbookViewId="0">
      <pane ySplit="1" topLeftCell="A2" activePane="bottomLeft" state="frozen"/>
      <selection pane="bottomLeft" activeCell="C182" sqref="C182"/>
    </sheetView>
  </sheetViews>
  <sheetFormatPr defaultRowHeight="15" x14ac:dyDescent="0.25"/>
  <cols>
    <col min="1" max="1" width="14" customWidth="1"/>
    <col min="2" max="2" width="23.5703125" customWidth="1"/>
    <col min="3" max="3" width="22.28515625" customWidth="1"/>
    <col min="5" max="5" width="16" customWidth="1"/>
    <col min="6" max="6" width="20.85546875" customWidth="1"/>
  </cols>
  <sheetData>
    <row r="1" spans="1:6" ht="27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ht="27" thickTop="1" thickBot="1" x14ac:dyDescent="0.3">
      <c r="A2" s="11" t="s">
        <v>10</v>
      </c>
      <c r="B2" s="12" t="s">
        <v>11</v>
      </c>
      <c r="C2" s="12" t="s">
        <v>12</v>
      </c>
      <c r="D2" s="12" t="s">
        <v>14</v>
      </c>
      <c r="E2" s="13">
        <v>102.1</v>
      </c>
      <c r="F2" s="13">
        <v>38.5</v>
      </c>
    </row>
    <row r="3" spans="1:6" ht="26.25" thickBot="1" x14ac:dyDescent="0.3">
      <c r="A3" s="11" t="s">
        <v>25</v>
      </c>
      <c r="B3" s="12" t="s">
        <v>26</v>
      </c>
      <c r="C3" s="12" t="s">
        <v>12</v>
      </c>
      <c r="D3" s="13" t="s">
        <v>14</v>
      </c>
      <c r="E3" s="13">
        <v>233.1</v>
      </c>
      <c r="F3" s="13">
        <v>99.1</v>
      </c>
    </row>
    <row r="4" spans="1:6" ht="26.25" thickBot="1" x14ac:dyDescent="0.3">
      <c r="A4" s="11" t="s">
        <v>27</v>
      </c>
      <c r="B4" s="12" t="s">
        <v>28</v>
      </c>
      <c r="C4" s="12" t="s">
        <v>29</v>
      </c>
      <c r="D4" s="13" t="s">
        <v>14</v>
      </c>
      <c r="E4" s="13">
        <v>3.8</v>
      </c>
      <c r="F4" s="13">
        <v>4</v>
      </c>
    </row>
    <row r="5" spans="1:6" ht="26.25" thickBot="1" x14ac:dyDescent="0.3">
      <c r="A5" s="11" t="s">
        <v>30</v>
      </c>
      <c r="B5" s="12" t="s">
        <v>31</v>
      </c>
      <c r="C5" s="12" t="s">
        <v>29</v>
      </c>
      <c r="D5" s="13" t="s">
        <v>14</v>
      </c>
      <c r="E5" s="13">
        <v>2.7</v>
      </c>
      <c r="F5" s="13">
        <v>2.2999999999999998</v>
      </c>
    </row>
    <row r="6" spans="1:6" ht="26.25" thickBot="1" x14ac:dyDescent="0.3">
      <c r="A6" s="11" t="s">
        <v>32</v>
      </c>
      <c r="B6" s="12" t="s">
        <v>33</v>
      </c>
      <c r="C6" s="12" t="s">
        <v>12</v>
      </c>
      <c r="D6" s="13" t="s">
        <v>14</v>
      </c>
      <c r="E6" s="13">
        <v>523</v>
      </c>
      <c r="F6" s="13">
        <v>212.2</v>
      </c>
    </row>
    <row r="7" spans="1:6" ht="26.25" thickBot="1" x14ac:dyDescent="0.3">
      <c r="A7" s="14" t="s">
        <v>34</v>
      </c>
      <c r="B7" s="15" t="s">
        <v>35</v>
      </c>
      <c r="C7" s="15" t="s">
        <v>36</v>
      </c>
      <c r="D7" s="16" t="s">
        <v>14</v>
      </c>
      <c r="E7" s="16">
        <v>618.29999999999995</v>
      </c>
      <c r="F7" s="16">
        <v>360.9</v>
      </c>
    </row>
    <row r="8" spans="1:6" ht="27" thickTop="1" thickBot="1" x14ac:dyDescent="0.3">
      <c r="A8" s="14" t="s">
        <v>37</v>
      </c>
      <c r="B8" s="15" t="s">
        <v>38</v>
      </c>
      <c r="C8" s="15" t="s">
        <v>39</v>
      </c>
      <c r="D8" s="16" t="s">
        <v>14</v>
      </c>
      <c r="E8" s="17">
        <v>2526.6</v>
      </c>
      <c r="F8" s="16">
        <v>993.8</v>
      </c>
    </row>
    <row r="9" spans="1:6" ht="16.5" thickTop="1" thickBot="1" x14ac:dyDescent="0.3">
      <c r="A9" s="14" t="s">
        <v>40</v>
      </c>
      <c r="B9" s="15" t="s">
        <v>41</v>
      </c>
      <c r="C9" s="15" t="s">
        <v>39</v>
      </c>
      <c r="D9" s="16" t="s">
        <v>14</v>
      </c>
      <c r="E9" s="17">
        <v>2372.3000000000002</v>
      </c>
      <c r="F9" s="16">
        <v>931.7</v>
      </c>
    </row>
    <row r="10" spans="1:6" ht="27" thickTop="1" thickBot="1" x14ac:dyDescent="0.3">
      <c r="A10" s="14" t="s">
        <v>42</v>
      </c>
      <c r="B10" s="15" t="s">
        <v>43</v>
      </c>
      <c r="C10" s="15" t="s">
        <v>44</v>
      </c>
      <c r="D10" s="16" t="s">
        <v>14</v>
      </c>
      <c r="E10" s="16">
        <v>763.7</v>
      </c>
      <c r="F10" s="16">
        <v>664</v>
      </c>
    </row>
    <row r="11" spans="1:6" ht="16.5" thickTop="1" thickBot="1" x14ac:dyDescent="0.3">
      <c r="A11" s="14" t="s">
        <v>45</v>
      </c>
      <c r="B11" s="15" t="s">
        <v>46</v>
      </c>
      <c r="C11" s="15" t="s">
        <v>39</v>
      </c>
      <c r="D11" s="16" t="s">
        <v>14</v>
      </c>
      <c r="E11" s="16">
        <v>181.2</v>
      </c>
      <c r="F11" s="16">
        <v>0</v>
      </c>
    </row>
    <row r="12" spans="1:6" ht="27" thickTop="1" thickBot="1" x14ac:dyDescent="0.3">
      <c r="A12" s="14" t="s">
        <v>88</v>
      </c>
      <c r="B12" s="15" t="s">
        <v>89</v>
      </c>
      <c r="C12" s="15" t="s">
        <v>90</v>
      </c>
      <c r="D12" s="16" t="s">
        <v>14</v>
      </c>
      <c r="E12" s="17">
        <v>1299.3</v>
      </c>
      <c r="F12" s="16">
        <v>575.9</v>
      </c>
    </row>
    <row r="13" spans="1:6" ht="16.5" thickTop="1" thickBot="1" x14ac:dyDescent="0.3">
      <c r="A13" s="14" t="s">
        <v>91</v>
      </c>
      <c r="B13" s="15" t="s">
        <v>92</v>
      </c>
      <c r="C13" s="15" t="s">
        <v>93</v>
      </c>
      <c r="D13" s="16" t="s">
        <v>14</v>
      </c>
      <c r="E13" s="16">
        <v>899.7</v>
      </c>
      <c r="F13" s="16">
        <v>532.20000000000005</v>
      </c>
    </row>
    <row r="14" spans="1:6" ht="16.5" thickTop="1" thickBot="1" x14ac:dyDescent="0.3">
      <c r="A14" s="14" t="s">
        <v>94</v>
      </c>
      <c r="B14" s="15" t="s">
        <v>95</v>
      </c>
      <c r="C14" s="15" t="s">
        <v>96</v>
      </c>
      <c r="D14" s="16" t="s">
        <v>14</v>
      </c>
      <c r="E14" s="16">
        <v>197.6</v>
      </c>
      <c r="F14" s="16">
        <v>41.6</v>
      </c>
    </row>
    <row r="15" spans="1:6" ht="16.5" thickTop="1" thickBot="1" x14ac:dyDescent="0.3">
      <c r="A15" s="14" t="s">
        <v>97</v>
      </c>
      <c r="B15" s="15" t="s">
        <v>98</v>
      </c>
      <c r="C15" s="15" t="s">
        <v>99</v>
      </c>
      <c r="D15" s="16" t="s">
        <v>14</v>
      </c>
      <c r="E15" s="16">
        <v>7</v>
      </c>
      <c r="F15" s="16">
        <v>6.8</v>
      </c>
    </row>
    <row r="16" spans="1:6" ht="27" thickTop="1" thickBot="1" x14ac:dyDescent="0.3">
      <c r="A16" s="14" t="s">
        <v>107</v>
      </c>
      <c r="B16" s="15" t="s">
        <v>108</v>
      </c>
      <c r="C16" s="15" t="s">
        <v>29</v>
      </c>
      <c r="D16" s="16" t="s">
        <v>14</v>
      </c>
      <c r="E16" s="16">
        <v>24</v>
      </c>
      <c r="F16" s="16">
        <v>22.8</v>
      </c>
    </row>
    <row r="17" spans="1:6" ht="16.5" thickTop="1" thickBot="1" x14ac:dyDescent="0.3">
      <c r="A17" s="14" t="s">
        <v>109</v>
      </c>
      <c r="B17" s="15" t="s">
        <v>110</v>
      </c>
      <c r="C17" s="15" t="s">
        <v>29</v>
      </c>
      <c r="D17" s="16" t="s">
        <v>14</v>
      </c>
      <c r="E17" s="16">
        <v>0.5</v>
      </c>
      <c r="F17" s="16">
        <v>0.4</v>
      </c>
    </row>
    <row r="18" spans="1:6" ht="16.5" thickTop="1" thickBot="1" x14ac:dyDescent="0.3">
      <c r="A18" s="14" t="s">
        <v>111</v>
      </c>
      <c r="B18" s="15" t="s">
        <v>112</v>
      </c>
      <c r="C18" s="15" t="s">
        <v>99</v>
      </c>
      <c r="D18" s="16" t="s">
        <v>14</v>
      </c>
      <c r="E18" s="16">
        <v>2.4</v>
      </c>
      <c r="F18" s="16">
        <v>2.2999999999999998</v>
      </c>
    </row>
    <row r="19" spans="1:6" ht="16.5" thickTop="1" thickBot="1" x14ac:dyDescent="0.3">
      <c r="A19" s="14" t="s">
        <v>113</v>
      </c>
      <c r="B19" s="15" t="s">
        <v>114</v>
      </c>
      <c r="C19" s="15" t="s">
        <v>115</v>
      </c>
      <c r="D19" s="16" t="s">
        <v>14</v>
      </c>
      <c r="E19" s="16">
        <v>0</v>
      </c>
      <c r="F19" s="16">
        <v>6.1</v>
      </c>
    </row>
    <row r="20" spans="1:6" ht="16.5" thickTop="1" thickBot="1" x14ac:dyDescent="0.3">
      <c r="A20" s="14" t="s">
        <v>116</v>
      </c>
      <c r="B20" s="15" t="s">
        <v>117</v>
      </c>
      <c r="C20" s="15" t="s">
        <v>118</v>
      </c>
      <c r="D20" s="16" t="s">
        <v>14</v>
      </c>
      <c r="E20" s="16">
        <v>167.3</v>
      </c>
      <c r="F20" s="16">
        <v>25.9</v>
      </c>
    </row>
    <row r="21" spans="1:6" ht="16.5" thickTop="1" thickBot="1" x14ac:dyDescent="0.3">
      <c r="A21" s="14" t="s">
        <v>119</v>
      </c>
      <c r="B21" s="15" t="s">
        <v>120</v>
      </c>
      <c r="C21" s="15" t="s">
        <v>99</v>
      </c>
      <c r="D21" s="16" t="s">
        <v>14</v>
      </c>
      <c r="E21" s="16">
        <v>16</v>
      </c>
      <c r="F21" s="16">
        <v>16.2</v>
      </c>
    </row>
    <row r="22" spans="1:6" ht="16.5" thickTop="1" thickBot="1" x14ac:dyDescent="0.3">
      <c r="A22" s="14" t="s">
        <v>124</v>
      </c>
      <c r="B22" s="15" t="s">
        <v>125</v>
      </c>
      <c r="C22" s="15" t="s">
        <v>126</v>
      </c>
      <c r="D22" s="16" t="s">
        <v>14</v>
      </c>
      <c r="E22" s="16">
        <v>133.6</v>
      </c>
      <c r="F22" s="16">
        <v>27.1</v>
      </c>
    </row>
    <row r="23" spans="1:6" ht="16.5" thickTop="1" thickBot="1" x14ac:dyDescent="0.3">
      <c r="A23" s="14" t="s">
        <v>127</v>
      </c>
      <c r="B23" s="15" t="s">
        <v>128</v>
      </c>
      <c r="C23" s="15" t="s">
        <v>12</v>
      </c>
      <c r="D23" s="16" t="s">
        <v>14</v>
      </c>
      <c r="E23" s="16">
        <v>2.7</v>
      </c>
      <c r="F23" s="16">
        <v>0.9</v>
      </c>
    </row>
    <row r="24" spans="1:6" ht="16.5" thickTop="1" thickBot="1" x14ac:dyDescent="0.3">
      <c r="A24" s="14" t="s">
        <v>129</v>
      </c>
      <c r="B24" s="15" t="s">
        <v>130</v>
      </c>
      <c r="C24" s="15" t="s">
        <v>12</v>
      </c>
      <c r="D24" s="16" t="s">
        <v>14</v>
      </c>
      <c r="E24" s="16">
        <v>2.9</v>
      </c>
      <c r="F24" s="16">
        <v>1.3</v>
      </c>
    </row>
    <row r="25" spans="1:6" ht="16.5" thickTop="1" thickBot="1" x14ac:dyDescent="0.3">
      <c r="A25" s="14" t="s">
        <v>131</v>
      </c>
      <c r="B25" s="15" t="s">
        <v>132</v>
      </c>
      <c r="C25" s="15" t="s">
        <v>133</v>
      </c>
      <c r="D25" s="16" t="s">
        <v>14</v>
      </c>
      <c r="E25" s="16">
        <v>69.2</v>
      </c>
      <c r="F25" s="16">
        <v>18</v>
      </c>
    </row>
    <row r="26" spans="1:6" ht="16.5" thickTop="1" thickBot="1" x14ac:dyDescent="0.3">
      <c r="A26" s="14" t="s">
        <v>134</v>
      </c>
      <c r="B26" s="15" t="s">
        <v>135</v>
      </c>
      <c r="C26" s="15" t="s">
        <v>133</v>
      </c>
      <c r="D26" s="16" t="s">
        <v>14</v>
      </c>
      <c r="E26" s="16">
        <v>60</v>
      </c>
      <c r="F26" s="16">
        <v>15.3</v>
      </c>
    </row>
    <row r="27" spans="1:6" ht="16.5" thickTop="1" thickBot="1" x14ac:dyDescent="0.3">
      <c r="A27" s="14" t="s">
        <v>136</v>
      </c>
      <c r="B27" s="15" t="s">
        <v>137</v>
      </c>
      <c r="C27" s="15" t="s">
        <v>133</v>
      </c>
      <c r="D27" s="16" t="s">
        <v>14</v>
      </c>
      <c r="E27" s="16">
        <v>168.4</v>
      </c>
      <c r="F27" s="16">
        <v>37.799999999999997</v>
      </c>
    </row>
    <row r="28" spans="1:6" ht="16.5" thickTop="1" thickBot="1" x14ac:dyDescent="0.3">
      <c r="A28" s="14" t="s">
        <v>141</v>
      </c>
      <c r="B28" s="15" t="s">
        <v>142</v>
      </c>
      <c r="C28" s="15" t="s">
        <v>133</v>
      </c>
      <c r="D28" s="16" t="s">
        <v>14</v>
      </c>
      <c r="E28" s="16">
        <v>8.6</v>
      </c>
      <c r="F28" s="16">
        <v>1.6</v>
      </c>
    </row>
    <row r="29" spans="1:6" ht="16.5" thickTop="1" thickBot="1" x14ac:dyDescent="0.3">
      <c r="A29" s="14" t="s">
        <v>143</v>
      </c>
      <c r="B29" s="15" t="s">
        <v>144</v>
      </c>
      <c r="C29" s="15" t="s">
        <v>133</v>
      </c>
      <c r="D29" s="16" t="s">
        <v>14</v>
      </c>
      <c r="E29" s="16">
        <v>15.5</v>
      </c>
      <c r="F29" s="16">
        <v>2.9</v>
      </c>
    </row>
    <row r="30" spans="1:6" ht="16.5" thickTop="1" thickBot="1" x14ac:dyDescent="0.3">
      <c r="A30" s="14" t="s">
        <v>145</v>
      </c>
      <c r="B30" s="15" t="s">
        <v>146</v>
      </c>
      <c r="C30" s="15" t="s">
        <v>12</v>
      </c>
      <c r="D30" s="16" t="s">
        <v>14</v>
      </c>
      <c r="E30" s="16">
        <v>14.4</v>
      </c>
      <c r="F30" s="16">
        <v>5.2</v>
      </c>
    </row>
    <row r="31" spans="1:6" ht="27" thickTop="1" thickBot="1" x14ac:dyDescent="0.3">
      <c r="A31" s="14" t="s">
        <v>147</v>
      </c>
      <c r="B31" s="15" t="s">
        <v>148</v>
      </c>
      <c r="C31" s="15" t="s">
        <v>12</v>
      </c>
      <c r="D31" s="16" t="s">
        <v>14</v>
      </c>
      <c r="E31" s="16">
        <v>0.2</v>
      </c>
      <c r="F31" s="16">
        <v>0.1</v>
      </c>
    </row>
    <row r="32" spans="1:6" ht="16.5" thickTop="1" thickBot="1" x14ac:dyDescent="0.3">
      <c r="A32" s="14" t="s">
        <v>149</v>
      </c>
      <c r="B32" s="15" t="s">
        <v>150</v>
      </c>
      <c r="C32" s="15" t="s">
        <v>151</v>
      </c>
      <c r="D32" s="16" t="s">
        <v>14</v>
      </c>
      <c r="E32" s="16">
        <v>5.0999999999999996</v>
      </c>
      <c r="F32" s="16">
        <v>1.1000000000000001</v>
      </c>
    </row>
    <row r="33" spans="1:6" ht="16.5" thickTop="1" thickBot="1" x14ac:dyDescent="0.3">
      <c r="A33" s="14" t="s">
        <v>152</v>
      </c>
      <c r="B33" s="15" t="s">
        <v>153</v>
      </c>
      <c r="C33" s="15" t="s">
        <v>151</v>
      </c>
      <c r="D33" s="16" t="s">
        <v>14</v>
      </c>
      <c r="E33" s="16">
        <v>1.8</v>
      </c>
      <c r="F33" s="16">
        <v>0.4</v>
      </c>
    </row>
    <row r="34" spans="1:6" ht="16.5" thickTop="1" thickBot="1" x14ac:dyDescent="0.3">
      <c r="A34" s="14" t="s">
        <v>154</v>
      </c>
      <c r="B34" s="15" t="s">
        <v>155</v>
      </c>
      <c r="C34" s="15" t="s">
        <v>133</v>
      </c>
      <c r="D34" s="16" t="s">
        <v>14</v>
      </c>
      <c r="E34" s="16">
        <v>3.2</v>
      </c>
      <c r="F34" s="16">
        <v>0.9</v>
      </c>
    </row>
    <row r="35" spans="1:6" ht="16.5" thickTop="1" thickBot="1" x14ac:dyDescent="0.3">
      <c r="A35" s="14" t="s">
        <v>156</v>
      </c>
      <c r="B35" s="15" t="s">
        <v>157</v>
      </c>
      <c r="C35" s="15" t="s">
        <v>133</v>
      </c>
      <c r="D35" s="16" t="s">
        <v>14</v>
      </c>
      <c r="E35" s="16">
        <v>1</v>
      </c>
      <c r="F35" s="16">
        <v>0.2</v>
      </c>
    </row>
    <row r="36" spans="1:6" ht="16.5" thickTop="1" thickBot="1" x14ac:dyDescent="0.3">
      <c r="A36" s="14" t="s">
        <v>158</v>
      </c>
      <c r="B36" s="15" t="s">
        <v>159</v>
      </c>
      <c r="C36" s="15" t="s">
        <v>133</v>
      </c>
      <c r="D36" s="16" t="s">
        <v>14</v>
      </c>
      <c r="E36" s="16">
        <v>23.9</v>
      </c>
      <c r="F36" s="16">
        <v>4.9000000000000004</v>
      </c>
    </row>
    <row r="37" spans="1:6" ht="16.5" thickTop="1" thickBot="1" x14ac:dyDescent="0.3">
      <c r="A37" s="14" t="s">
        <v>154</v>
      </c>
      <c r="B37" s="15" t="s">
        <v>160</v>
      </c>
      <c r="C37" s="15" t="s">
        <v>12</v>
      </c>
      <c r="D37" s="16" t="s">
        <v>14</v>
      </c>
      <c r="E37" s="16">
        <v>62.9</v>
      </c>
      <c r="F37" s="16">
        <v>22.3</v>
      </c>
    </row>
    <row r="38" spans="1:6" ht="16.5" thickTop="1" thickBot="1" x14ac:dyDescent="0.3">
      <c r="A38" s="14" t="s">
        <v>161</v>
      </c>
      <c r="B38" s="15" t="s">
        <v>162</v>
      </c>
      <c r="C38" s="15" t="s">
        <v>163</v>
      </c>
      <c r="D38" s="16" t="s">
        <v>14</v>
      </c>
      <c r="E38" s="16">
        <v>1.9</v>
      </c>
      <c r="F38" s="16">
        <v>1.7</v>
      </c>
    </row>
    <row r="39" spans="1:6" ht="39.75" thickTop="1" thickBot="1" x14ac:dyDescent="0.3">
      <c r="A39" s="14" t="s">
        <v>172</v>
      </c>
      <c r="B39" s="15" t="s">
        <v>173</v>
      </c>
      <c r="C39" s="15" t="s">
        <v>12</v>
      </c>
      <c r="D39" s="16" t="s">
        <v>14</v>
      </c>
      <c r="E39" s="16">
        <v>5.4</v>
      </c>
      <c r="F39" s="16">
        <v>1.8</v>
      </c>
    </row>
    <row r="40" spans="1:6" ht="39.75" thickTop="1" thickBot="1" x14ac:dyDescent="0.3">
      <c r="A40" s="14" t="s">
        <v>174</v>
      </c>
      <c r="B40" s="15" t="s">
        <v>175</v>
      </c>
      <c r="C40" s="15" t="s">
        <v>12</v>
      </c>
      <c r="D40" s="16" t="s">
        <v>14</v>
      </c>
      <c r="E40" s="16">
        <v>5.8</v>
      </c>
      <c r="F40" s="16">
        <v>2</v>
      </c>
    </row>
    <row r="41" spans="1:6" ht="39.75" thickTop="1" thickBot="1" x14ac:dyDescent="0.3">
      <c r="A41" s="14" t="s">
        <v>176</v>
      </c>
      <c r="B41" s="15" t="s">
        <v>177</v>
      </c>
      <c r="C41" s="15" t="s">
        <v>133</v>
      </c>
      <c r="D41" s="16" t="s">
        <v>14</v>
      </c>
      <c r="E41" s="16">
        <v>3.1</v>
      </c>
      <c r="F41" s="16">
        <v>0.6</v>
      </c>
    </row>
    <row r="42" spans="1:6" ht="27" thickTop="1" thickBot="1" x14ac:dyDescent="0.3">
      <c r="A42" s="14" t="s">
        <v>178</v>
      </c>
      <c r="B42" s="15" t="s">
        <v>179</v>
      </c>
      <c r="C42" s="15" t="s">
        <v>180</v>
      </c>
      <c r="D42" s="16" t="s">
        <v>14</v>
      </c>
      <c r="E42" s="16">
        <v>0</v>
      </c>
      <c r="F42" s="16">
        <v>0</v>
      </c>
    </row>
    <row r="43" spans="1:6" ht="27" thickTop="1" thickBot="1" x14ac:dyDescent="0.3">
      <c r="A43" s="14" t="s">
        <v>181</v>
      </c>
      <c r="B43" s="15" t="s">
        <v>182</v>
      </c>
      <c r="C43" s="15" t="s">
        <v>151</v>
      </c>
      <c r="D43" s="16" t="s">
        <v>14</v>
      </c>
      <c r="E43" s="16">
        <v>0.1</v>
      </c>
      <c r="F43" s="16">
        <v>0</v>
      </c>
    </row>
    <row r="44" spans="1:6" ht="39.75" thickTop="1" thickBot="1" x14ac:dyDescent="0.3">
      <c r="A44" s="14" t="s">
        <v>183</v>
      </c>
      <c r="B44" s="15" t="s">
        <v>184</v>
      </c>
      <c r="C44" s="15" t="s">
        <v>12</v>
      </c>
      <c r="D44" s="16" t="s">
        <v>14</v>
      </c>
      <c r="E44" s="16">
        <v>9.6999999999999993</v>
      </c>
      <c r="F44" s="16">
        <v>3.1</v>
      </c>
    </row>
    <row r="45" spans="1:6" ht="52.5" thickTop="1" thickBot="1" x14ac:dyDescent="0.3">
      <c r="A45" s="14" t="s">
        <v>185</v>
      </c>
      <c r="B45" s="15" t="s">
        <v>186</v>
      </c>
      <c r="C45" s="15" t="s">
        <v>151</v>
      </c>
      <c r="D45" s="16" t="s">
        <v>14</v>
      </c>
      <c r="E45" s="16">
        <v>0.1</v>
      </c>
      <c r="F45" s="16">
        <v>0</v>
      </c>
    </row>
    <row r="46" spans="1:6" ht="39.75" thickTop="1" thickBot="1" x14ac:dyDescent="0.3">
      <c r="A46" s="14" t="s">
        <v>187</v>
      </c>
      <c r="B46" s="15" t="s">
        <v>188</v>
      </c>
      <c r="C46" s="15" t="s">
        <v>151</v>
      </c>
      <c r="D46" s="16" t="s">
        <v>14</v>
      </c>
      <c r="E46" s="16">
        <v>0.2</v>
      </c>
      <c r="F46" s="16">
        <v>0</v>
      </c>
    </row>
    <row r="47" spans="1:6" ht="16.5" thickTop="1" thickBot="1" x14ac:dyDescent="0.3">
      <c r="A47" s="14" t="s">
        <v>189</v>
      </c>
      <c r="B47" s="15" t="s">
        <v>190</v>
      </c>
      <c r="C47" s="15" t="s">
        <v>133</v>
      </c>
      <c r="D47" s="16" t="s">
        <v>14</v>
      </c>
      <c r="E47" s="16" t="s">
        <v>50</v>
      </c>
      <c r="F47" s="16" t="s">
        <v>50</v>
      </c>
    </row>
    <row r="48" spans="1:6" ht="16.5" thickTop="1" thickBot="1" x14ac:dyDescent="0.3">
      <c r="A48" s="14" t="s">
        <v>191</v>
      </c>
      <c r="B48" s="15" t="s">
        <v>192</v>
      </c>
      <c r="C48" s="15" t="s">
        <v>133</v>
      </c>
      <c r="D48" s="16" t="s">
        <v>14</v>
      </c>
      <c r="E48" s="16" t="s">
        <v>50</v>
      </c>
      <c r="F48" s="16" t="s">
        <v>50</v>
      </c>
    </row>
    <row r="49" spans="1:6" ht="27" thickTop="1" thickBot="1" x14ac:dyDescent="0.3">
      <c r="A49" s="14" t="s">
        <v>193</v>
      </c>
      <c r="B49" s="15" t="s">
        <v>194</v>
      </c>
      <c r="C49" s="15" t="s">
        <v>133</v>
      </c>
      <c r="D49" s="16" t="s">
        <v>14</v>
      </c>
      <c r="E49" s="16" t="s">
        <v>50</v>
      </c>
      <c r="F49" s="16" t="s">
        <v>50</v>
      </c>
    </row>
    <row r="50" spans="1:6" ht="16.5" thickTop="1" thickBot="1" x14ac:dyDescent="0.3">
      <c r="A50" s="14" t="s">
        <v>195</v>
      </c>
      <c r="B50" s="15" t="s">
        <v>196</v>
      </c>
      <c r="C50" s="15" t="s">
        <v>133</v>
      </c>
      <c r="D50" s="16" t="s">
        <v>14</v>
      </c>
      <c r="E50" s="16" t="s">
        <v>50</v>
      </c>
      <c r="F50" s="16" t="s">
        <v>50</v>
      </c>
    </row>
    <row r="51" spans="1:6" ht="16.5" thickTop="1" thickBot="1" x14ac:dyDescent="0.3">
      <c r="A51" s="14" t="s">
        <v>197</v>
      </c>
      <c r="B51" s="15" t="s">
        <v>198</v>
      </c>
      <c r="C51" s="15" t="s">
        <v>133</v>
      </c>
      <c r="D51" s="16" t="s">
        <v>14</v>
      </c>
      <c r="E51" s="16" t="s">
        <v>50</v>
      </c>
      <c r="F51" s="16" t="s">
        <v>50</v>
      </c>
    </row>
    <row r="52" spans="1:6" ht="16.5" thickTop="1" thickBot="1" x14ac:dyDescent="0.3">
      <c r="A52" s="14" t="s">
        <v>199</v>
      </c>
      <c r="B52" s="15" t="s">
        <v>200</v>
      </c>
      <c r="C52" s="15" t="s">
        <v>151</v>
      </c>
      <c r="D52" s="16" t="s">
        <v>14</v>
      </c>
      <c r="E52" s="16" t="s">
        <v>50</v>
      </c>
      <c r="F52" s="16" t="s">
        <v>50</v>
      </c>
    </row>
    <row r="53" spans="1:6" ht="16.5" thickTop="1" thickBot="1" x14ac:dyDescent="0.3">
      <c r="A53" s="14" t="s">
        <v>201</v>
      </c>
      <c r="B53" s="15" t="s">
        <v>202</v>
      </c>
      <c r="C53" s="15" t="s">
        <v>151</v>
      </c>
      <c r="D53" s="16" t="s">
        <v>14</v>
      </c>
      <c r="E53" s="16" t="s">
        <v>50</v>
      </c>
      <c r="F53" s="16" t="s">
        <v>50</v>
      </c>
    </row>
    <row r="54" spans="1:6" ht="16.5" thickTop="1" thickBot="1" x14ac:dyDescent="0.3">
      <c r="A54" s="14" t="s">
        <v>203</v>
      </c>
      <c r="B54" s="15" t="s">
        <v>204</v>
      </c>
      <c r="C54" s="15" t="s">
        <v>205</v>
      </c>
      <c r="D54" s="16" t="s">
        <v>14</v>
      </c>
      <c r="E54" s="16" t="s">
        <v>50</v>
      </c>
      <c r="F54" s="16" t="s">
        <v>50</v>
      </c>
    </row>
    <row r="55" spans="1:6" ht="16.5" thickTop="1" thickBot="1" x14ac:dyDescent="0.3">
      <c r="A55" s="14" t="s">
        <v>206</v>
      </c>
      <c r="B55" s="15" t="s">
        <v>207</v>
      </c>
      <c r="C55" s="15" t="s">
        <v>208</v>
      </c>
      <c r="D55" s="16" t="s">
        <v>14</v>
      </c>
      <c r="E55" s="16" t="s">
        <v>50</v>
      </c>
      <c r="F55" s="16" t="s">
        <v>50</v>
      </c>
    </row>
    <row r="56" spans="1:6" ht="39.75" thickTop="1" thickBot="1" x14ac:dyDescent="0.3">
      <c r="A56" s="14" t="s">
        <v>209</v>
      </c>
      <c r="B56" s="15" t="s">
        <v>210</v>
      </c>
      <c r="C56" s="15" t="s">
        <v>151</v>
      </c>
      <c r="D56" s="16" t="s">
        <v>14</v>
      </c>
      <c r="E56" s="16" t="s">
        <v>50</v>
      </c>
      <c r="F56" s="16" t="s">
        <v>50</v>
      </c>
    </row>
    <row r="57" spans="1:6" ht="27" thickTop="1" thickBot="1" x14ac:dyDescent="0.3">
      <c r="A57" s="14" t="s">
        <v>211</v>
      </c>
      <c r="B57" s="15" t="s">
        <v>212</v>
      </c>
      <c r="C57" s="15" t="s">
        <v>133</v>
      </c>
      <c r="D57" s="16" t="s">
        <v>14</v>
      </c>
      <c r="E57" s="16" t="s">
        <v>50</v>
      </c>
      <c r="F57" s="16" t="s">
        <v>50</v>
      </c>
    </row>
    <row r="58" spans="1:6" ht="27" thickTop="1" thickBot="1" x14ac:dyDescent="0.3">
      <c r="A58" s="14" t="s">
        <v>213</v>
      </c>
      <c r="B58" s="15" t="s">
        <v>214</v>
      </c>
      <c r="C58" s="15" t="s">
        <v>215</v>
      </c>
      <c r="D58" s="16" t="s">
        <v>14</v>
      </c>
      <c r="E58" s="17">
        <v>3097.2</v>
      </c>
      <c r="F58" s="17">
        <v>1013.8</v>
      </c>
    </row>
    <row r="59" spans="1:6" ht="27" thickTop="1" thickBot="1" x14ac:dyDescent="0.3">
      <c r="A59" s="14" t="s">
        <v>216</v>
      </c>
      <c r="B59" s="15" t="s">
        <v>217</v>
      </c>
      <c r="C59" s="15" t="s">
        <v>218</v>
      </c>
      <c r="D59" s="16" t="s">
        <v>14</v>
      </c>
      <c r="E59" s="17">
        <v>7000</v>
      </c>
      <c r="F59" s="17">
        <v>2258.8000000000002</v>
      </c>
    </row>
    <row r="60" spans="1:6" ht="27" thickTop="1" thickBot="1" x14ac:dyDescent="0.3">
      <c r="A60" s="14" t="s">
        <v>222</v>
      </c>
      <c r="B60" s="15" t="s">
        <v>223</v>
      </c>
      <c r="C60" s="15" t="s">
        <v>224</v>
      </c>
      <c r="D60" s="16" t="s">
        <v>14</v>
      </c>
      <c r="E60" s="16">
        <v>71.5</v>
      </c>
      <c r="F60" s="16">
        <v>33.6</v>
      </c>
    </row>
    <row r="61" spans="1:6" ht="27" thickTop="1" thickBot="1" x14ac:dyDescent="0.3">
      <c r="A61" s="14" t="s">
        <v>225</v>
      </c>
      <c r="B61" s="15" t="s">
        <v>226</v>
      </c>
      <c r="C61" s="15" t="s">
        <v>227</v>
      </c>
      <c r="D61" s="16" t="s">
        <v>14</v>
      </c>
      <c r="E61" s="16">
        <v>30.8</v>
      </c>
      <c r="F61" s="16">
        <v>5.6</v>
      </c>
    </row>
    <row r="62" spans="1:6" ht="39.75" thickTop="1" thickBot="1" x14ac:dyDescent="0.3">
      <c r="A62" s="14" t="s">
        <v>228</v>
      </c>
      <c r="B62" s="15" t="s">
        <v>229</v>
      </c>
      <c r="C62" s="15" t="s">
        <v>230</v>
      </c>
      <c r="D62" s="16" t="s">
        <v>14</v>
      </c>
      <c r="E62" s="16">
        <v>229.9</v>
      </c>
      <c r="F62" s="16">
        <v>49.3</v>
      </c>
    </row>
    <row r="63" spans="1:6" ht="16.5" thickTop="1" thickBot="1" x14ac:dyDescent="0.3">
      <c r="A63" s="14" t="s">
        <v>231</v>
      </c>
      <c r="B63" s="15" t="s">
        <v>232</v>
      </c>
      <c r="C63" s="15" t="s">
        <v>133</v>
      </c>
      <c r="D63" s="16" t="s">
        <v>14</v>
      </c>
      <c r="E63" s="16">
        <v>6.3</v>
      </c>
      <c r="F63" s="16">
        <v>1.4</v>
      </c>
    </row>
    <row r="64" spans="1:6" ht="27" thickTop="1" thickBot="1" x14ac:dyDescent="0.3">
      <c r="A64" s="14" t="s">
        <v>233</v>
      </c>
      <c r="B64" s="15" t="s">
        <v>234</v>
      </c>
      <c r="C64" s="15" t="s">
        <v>12</v>
      </c>
      <c r="D64" s="16" t="s">
        <v>14</v>
      </c>
      <c r="E64" s="17">
        <v>1291.0999999999999</v>
      </c>
      <c r="F64" s="16">
        <v>597.1</v>
      </c>
    </row>
    <row r="65" spans="1:6" ht="39.75" thickTop="1" thickBot="1" x14ac:dyDescent="0.3">
      <c r="A65" s="14" t="s">
        <v>235</v>
      </c>
      <c r="B65" s="15" t="s">
        <v>236</v>
      </c>
      <c r="C65" s="15" t="s">
        <v>12</v>
      </c>
      <c r="D65" s="16" t="s">
        <v>14</v>
      </c>
      <c r="E65" s="16">
        <v>6</v>
      </c>
      <c r="F65" s="16">
        <v>3.8</v>
      </c>
    </row>
    <row r="66" spans="1:6" ht="27" thickTop="1" thickBot="1" x14ac:dyDescent="0.3">
      <c r="A66" s="14" t="s">
        <v>237</v>
      </c>
      <c r="B66" s="15" t="s">
        <v>238</v>
      </c>
      <c r="C66" s="15" t="s">
        <v>230</v>
      </c>
      <c r="D66" s="16" t="s">
        <v>14</v>
      </c>
      <c r="E66" s="16">
        <v>41.1</v>
      </c>
      <c r="F66" s="16">
        <v>11</v>
      </c>
    </row>
    <row r="67" spans="1:6" ht="27" thickTop="1" thickBot="1" x14ac:dyDescent="0.3">
      <c r="A67" s="14" t="s">
        <v>239</v>
      </c>
      <c r="B67" s="15" t="s">
        <v>240</v>
      </c>
      <c r="C67" s="15" t="s">
        <v>12</v>
      </c>
      <c r="D67" s="16" t="s">
        <v>14</v>
      </c>
      <c r="E67" s="16">
        <v>190</v>
      </c>
      <c r="F67" s="16">
        <v>73.7</v>
      </c>
    </row>
    <row r="68" spans="1:6" ht="27" thickTop="1" thickBot="1" x14ac:dyDescent="0.3">
      <c r="A68" s="14" t="s">
        <v>241</v>
      </c>
      <c r="B68" s="15" t="s">
        <v>242</v>
      </c>
      <c r="C68" s="15" t="s">
        <v>12</v>
      </c>
      <c r="D68" s="16" t="s">
        <v>14</v>
      </c>
      <c r="E68" s="16">
        <v>407.6</v>
      </c>
      <c r="F68" s="16">
        <v>134</v>
      </c>
    </row>
    <row r="69" spans="1:6" ht="27" thickTop="1" thickBot="1" x14ac:dyDescent="0.3">
      <c r="A69" s="14" t="s">
        <v>243</v>
      </c>
      <c r="B69" s="15" t="s">
        <v>244</v>
      </c>
      <c r="C69" s="15" t="s">
        <v>12</v>
      </c>
      <c r="D69" s="16" t="s">
        <v>14</v>
      </c>
      <c r="E69" s="17">
        <v>1376.1</v>
      </c>
      <c r="F69" s="16">
        <v>936.2</v>
      </c>
    </row>
    <row r="70" spans="1:6" ht="27" thickTop="1" thickBot="1" x14ac:dyDescent="0.3">
      <c r="A70" s="14" t="s">
        <v>245</v>
      </c>
      <c r="B70" s="15" t="s">
        <v>246</v>
      </c>
      <c r="C70" s="15" t="s">
        <v>12</v>
      </c>
      <c r="D70" s="16" t="s">
        <v>14</v>
      </c>
      <c r="E70" s="16">
        <v>684.7</v>
      </c>
      <c r="F70" s="16">
        <v>257.89999999999998</v>
      </c>
    </row>
    <row r="71" spans="1:6" ht="27" thickTop="1" thickBot="1" x14ac:dyDescent="0.3">
      <c r="A71" s="14" t="s">
        <v>247</v>
      </c>
      <c r="B71" s="15" t="s">
        <v>248</v>
      </c>
      <c r="C71" s="15" t="s">
        <v>249</v>
      </c>
      <c r="D71" s="16" t="s">
        <v>14</v>
      </c>
      <c r="E71" s="16">
        <v>244.4</v>
      </c>
      <c r="F71" s="16">
        <v>95.5</v>
      </c>
    </row>
    <row r="72" spans="1:6" ht="27" thickTop="1" thickBot="1" x14ac:dyDescent="0.3">
      <c r="A72" s="14" t="s">
        <v>250</v>
      </c>
      <c r="B72" s="15" t="s">
        <v>251</v>
      </c>
      <c r="C72" s="15" t="s">
        <v>99</v>
      </c>
      <c r="D72" s="16" t="s">
        <v>14</v>
      </c>
      <c r="E72" s="16">
        <v>3.6</v>
      </c>
      <c r="F72" s="16">
        <v>3.8</v>
      </c>
    </row>
    <row r="73" spans="1:6" ht="27" thickTop="1" thickBot="1" x14ac:dyDescent="0.3">
      <c r="A73" s="14" t="s">
        <v>252</v>
      </c>
      <c r="B73" s="15" t="s">
        <v>253</v>
      </c>
      <c r="C73" s="15" t="s">
        <v>12</v>
      </c>
      <c r="D73" s="16" t="s">
        <v>14</v>
      </c>
      <c r="E73" s="16">
        <v>107.9</v>
      </c>
      <c r="F73" s="16">
        <v>41.6</v>
      </c>
    </row>
    <row r="74" spans="1:6" ht="27" thickTop="1" thickBot="1" x14ac:dyDescent="0.3">
      <c r="A74" s="14" t="s">
        <v>254</v>
      </c>
      <c r="B74" s="15" t="s">
        <v>255</v>
      </c>
      <c r="C74" s="15" t="s">
        <v>12</v>
      </c>
      <c r="D74" s="16" t="s">
        <v>14</v>
      </c>
      <c r="E74" s="16">
        <v>944.5</v>
      </c>
      <c r="F74" s="16">
        <v>308.5</v>
      </c>
    </row>
    <row r="75" spans="1:6" ht="27" thickTop="1" thickBot="1" x14ac:dyDescent="0.3">
      <c r="A75" s="14" t="s">
        <v>256</v>
      </c>
      <c r="B75" s="15" t="s">
        <v>257</v>
      </c>
      <c r="C75" s="15" t="s">
        <v>258</v>
      </c>
      <c r="D75" s="16" t="s">
        <v>14</v>
      </c>
      <c r="E75" s="16" t="s">
        <v>50</v>
      </c>
      <c r="F75" s="16" t="s">
        <v>50</v>
      </c>
    </row>
    <row r="76" spans="1:6" ht="27" thickTop="1" thickBot="1" x14ac:dyDescent="0.3">
      <c r="A76" s="14" t="s">
        <v>270</v>
      </c>
      <c r="B76" s="15" t="s">
        <v>271</v>
      </c>
      <c r="C76" s="15" t="s">
        <v>133</v>
      </c>
      <c r="D76" s="16" t="s">
        <v>14</v>
      </c>
      <c r="E76" s="16" t="s">
        <v>50</v>
      </c>
      <c r="F76" s="16" t="s">
        <v>50</v>
      </c>
    </row>
    <row r="77" spans="1:6" ht="27" thickTop="1" thickBot="1" x14ac:dyDescent="0.3">
      <c r="A77" s="14" t="s">
        <v>272</v>
      </c>
      <c r="B77" s="15" t="s">
        <v>273</v>
      </c>
      <c r="C77" s="15" t="s">
        <v>274</v>
      </c>
      <c r="D77" s="16" t="s">
        <v>14</v>
      </c>
      <c r="E77" s="16" t="s">
        <v>50</v>
      </c>
      <c r="F77" s="16" t="s">
        <v>50</v>
      </c>
    </row>
    <row r="78" spans="1:6" ht="27" thickTop="1" thickBot="1" x14ac:dyDescent="0.3">
      <c r="A78" s="14" t="s">
        <v>275</v>
      </c>
      <c r="B78" s="15" t="s">
        <v>276</v>
      </c>
      <c r="C78" s="15" t="s">
        <v>12</v>
      </c>
      <c r="D78" s="16" t="s">
        <v>14</v>
      </c>
      <c r="E78" s="16" t="s">
        <v>50</v>
      </c>
      <c r="F78" s="16" t="s">
        <v>50</v>
      </c>
    </row>
    <row r="79" spans="1:6" ht="39.75" thickTop="1" thickBot="1" x14ac:dyDescent="0.3">
      <c r="A79" s="14" t="s">
        <v>277</v>
      </c>
      <c r="B79" s="15" t="s">
        <v>278</v>
      </c>
      <c r="C79" s="15" t="s">
        <v>12</v>
      </c>
      <c r="D79" s="16" t="s">
        <v>14</v>
      </c>
      <c r="E79" s="16" t="s">
        <v>50</v>
      </c>
      <c r="F79" s="16" t="s">
        <v>50</v>
      </c>
    </row>
    <row r="80" spans="1:6" ht="27" thickTop="1" thickBot="1" x14ac:dyDescent="0.3">
      <c r="A80" s="14" t="s">
        <v>279</v>
      </c>
      <c r="B80" s="15" t="s">
        <v>280</v>
      </c>
      <c r="C80" s="15" t="s">
        <v>281</v>
      </c>
      <c r="D80" s="16" t="s">
        <v>14</v>
      </c>
      <c r="E80" s="16" t="s">
        <v>50</v>
      </c>
      <c r="F80" s="16" t="s">
        <v>50</v>
      </c>
    </row>
    <row r="81" spans="1:6" ht="16.5" thickTop="1" thickBot="1" x14ac:dyDescent="0.3">
      <c r="A81" s="14" t="s">
        <v>282</v>
      </c>
      <c r="B81" s="15" t="s">
        <v>283</v>
      </c>
      <c r="C81" s="15" t="s">
        <v>281</v>
      </c>
      <c r="D81" s="16" t="s">
        <v>14</v>
      </c>
      <c r="E81" s="16" t="s">
        <v>50</v>
      </c>
      <c r="F81" s="16" t="s">
        <v>50</v>
      </c>
    </row>
    <row r="82" spans="1:6" ht="39.75" thickTop="1" thickBot="1" x14ac:dyDescent="0.3">
      <c r="A82" s="14" t="s">
        <v>284</v>
      </c>
      <c r="B82" s="15" t="s">
        <v>285</v>
      </c>
      <c r="C82" s="15" t="s">
        <v>286</v>
      </c>
      <c r="D82" s="16" t="s">
        <v>14</v>
      </c>
      <c r="E82" s="16">
        <v>982.9</v>
      </c>
      <c r="F82" s="16">
        <v>0</v>
      </c>
    </row>
    <row r="83" spans="1:6" ht="39.75" thickTop="1" thickBot="1" x14ac:dyDescent="0.3">
      <c r="A83" s="14" t="s">
        <v>287</v>
      </c>
      <c r="B83" s="15" t="s">
        <v>288</v>
      </c>
      <c r="C83" s="15" t="s">
        <v>289</v>
      </c>
      <c r="D83" s="16" t="s">
        <v>14</v>
      </c>
      <c r="E83" s="17">
        <v>1372</v>
      </c>
      <c r="F83" s="16">
        <v>0</v>
      </c>
    </row>
    <row r="84" spans="1:6" ht="39.75" thickTop="1" thickBot="1" x14ac:dyDescent="0.3">
      <c r="A84" s="14" t="s">
        <v>290</v>
      </c>
      <c r="B84" s="15" t="s">
        <v>291</v>
      </c>
      <c r="C84" s="15" t="s">
        <v>289</v>
      </c>
      <c r="D84" s="16" t="s">
        <v>14</v>
      </c>
      <c r="E84" s="16">
        <v>11</v>
      </c>
      <c r="F84" s="16">
        <v>0</v>
      </c>
    </row>
    <row r="85" spans="1:6" ht="27" thickTop="1" thickBot="1" x14ac:dyDescent="0.3">
      <c r="A85" s="14" t="s">
        <v>295</v>
      </c>
      <c r="B85" s="15" t="s">
        <v>217</v>
      </c>
      <c r="C85" s="15" t="s">
        <v>218</v>
      </c>
      <c r="D85" s="16" t="s">
        <v>14</v>
      </c>
      <c r="E85" s="17">
        <v>45621.1</v>
      </c>
      <c r="F85" s="17">
        <v>14444.7</v>
      </c>
    </row>
    <row r="86" spans="1:6" ht="27" thickTop="1" thickBot="1" x14ac:dyDescent="0.3">
      <c r="A86" s="14" t="s">
        <v>297</v>
      </c>
      <c r="B86" s="15" t="s">
        <v>298</v>
      </c>
      <c r="C86" s="15" t="s">
        <v>218</v>
      </c>
      <c r="D86" s="16" t="s">
        <v>14</v>
      </c>
      <c r="E86" s="16">
        <v>839.2</v>
      </c>
      <c r="F86" s="16">
        <v>208</v>
      </c>
    </row>
    <row r="87" spans="1:6" ht="27" thickTop="1" thickBot="1" x14ac:dyDescent="0.3">
      <c r="A87" s="14" t="s">
        <v>303</v>
      </c>
      <c r="B87" s="15" t="s">
        <v>304</v>
      </c>
      <c r="C87" s="15" t="s">
        <v>305</v>
      </c>
      <c r="D87" s="16" t="s">
        <v>14</v>
      </c>
      <c r="E87" s="16">
        <v>676</v>
      </c>
      <c r="F87" s="16">
        <v>306.39999999999998</v>
      </c>
    </row>
    <row r="88" spans="1:6" ht="39.75" thickTop="1" thickBot="1" x14ac:dyDescent="0.3">
      <c r="A88" s="14" t="s">
        <v>306</v>
      </c>
      <c r="B88" s="15" t="s">
        <v>307</v>
      </c>
      <c r="C88" s="15" t="s">
        <v>305</v>
      </c>
      <c r="D88" s="16" t="s">
        <v>14</v>
      </c>
      <c r="E88" s="17">
        <v>1841.2</v>
      </c>
      <c r="F88" s="16">
        <v>706.6</v>
      </c>
    </row>
    <row r="89" spans="1:6" ht="16.5" thickTop="1" thickBot="1" x14ac:dyDescent="0.3">
      <c r="A89" s="14" t="s">
        <v>308</v>
      </c>
      <c r="B89" s="15" t="s">
        <v>309</v>
      </c>
      <c r="C89" s="15" t="s">
        <v>310</v>
      </c>
      <c r="D89" s="16" t="s">
        <v>14</v>
      </c>
      <c r="E89" s="16">
        <v>76.2</v>
      </c>
      <c r="F89" s="16">
        <v>13.9</v>
      </c>
    </row>
    <row r="90" spans="1:6" ht="16.5" thickTop="1" thickBot="1" x14ac:dyDescent="0.3">
      <c r="A90" s="14" t="s">
        <v>311</v>
      </c>
      <c r="B90" s="15" t="s">
        <v>312</v>
      </c>
      <c r="C90" s="15" t="s">
        <v>310</v>
      </c>
      <c r="D90" s="16" t="s">
        <v>14</v>
      </c>
      <c r="E90" s="16">
        <v>34.6</v>
      </c>
      <c r="F90" s="16">
        <v>6.3</v>
      </c>
    </row>
    <row r="91" spans="1:6" ht="27" thickTop="1" thickBot="1" x14ac:dyDescent="0.3">
      <c r="A91" s="14" t="s">
        <v>303</v>
      </c>
      <c r="B91" s="15" t="s">
        <v>304</v>
      </c>
      <c r="C91" s="15" t="s">
        <v>305</v>
      </c>
      <c r="D91" s="16" t="s">
        <v>14</v>
      </c>
      <c r="E91" s="16">
        <v>906.7</v>
      </c>
      <c r="F91" s="16">
        <v>364.6</v>
      </c>
    </row>
    <row r="92" spans="1:6" ht="27" thickTop="1" thickBot="1" x14ac:dyDescent="0.3">
      <c r="A92" s="14" t="s">
        <v>320</v>
      </c>
      <c r="B92" s="15" t="s">
        <v>321</v>
      </c>
      <c r="C92" s="15" t="s">
        <v>322</v>
      </c>
      <c r="D92" s="16" t="s">
        <v>14</v>
      </c>
      <c r="E92" s="16">
        <v>71.2</v>
      </c>
      <c r="F92" s="16">
        <v>25.7</v>
      </c>
    </row>
    <row r="93" spans="1:6" ht="16.5" thickTop="1" thickBot="1" x14ac:dyDescent="0.3">
      <c r="A93" s="14" t="s">
        <v>327</v>
      </c>
      <c r="B93" s="15" t="s">
        <v>328</v>
      </c>
      <c r="C93" s="15" t="s">
        <v>329</v>
      </c>
      <c r="D93" s="16" t="s">
        <v>14</v>
      </c>
      <c r="E93" s="16">
        <v>0.1</v>
      </c>
      <c r="F93" s="16">
        <v>0.1</v>
      </c>
    </row>
    <row r="94" spans="1:6" ht="16.5" thickTop="1" thickBot="1" x14ac:dyDescent="0.3">
      <c r="A94" s="14" t="s">
        <v>330</v>
      </c>
      <c r="B94" s="15" t="s">
        <v>331</v>
      </c>
      <c r="C94" s="15" t="s">
        <v>329</v>
      </c>
      <c r="D94" s="16" t="s">
        <v>14</v>
      </c>
      <c r="E94" s="16">
        <v>0.2</v>
      </c>
      <c r="F94" s="16">
        <v>0.2</v>
      </c>
    </row>
    <row r="95" spans="1:6" ht="16.5" thickTop="1" thickBot="1" x14ac:dyDescent="0.3">
      <c r="A95" s="14" t="s">
        <v>332</v>
      </c>
      <c r="B95" s="15" t="s">
        <v>333</v>
      </c>
      <c r="C95" s="15" t="s">
        <v>329</v>
      </c>
      <c r="D95" s="16" t="s">
        <v>14</v>
      </c>
      <c r="E95" s="16">
        <v>0.1</v>
      </c>
      <c r="F95" s="16">
        <v>0.1</v>
      </c>
    </row>
    <row r="96" spans="1:6" ht="16.5" thickTop="1" thickBot="1" x14ac:dyDescent="0.3">
      <c r="A96" s="14" t="s">
        <v>334</v>
      </c>
      <c r="B96" s="15" t="s">
        <v>335</v>
      </c>
      <c r="C96" s="15" t="s">
        <v>133</v>
      </c>
      <c r="D96" s="16" t="s">
        <v>14</v>
      </c>
      <c r="E96" s="16">
        <v>0.1</v>
      </c>
      <c r="F96" s="16">
        <v>0</v>
      </c>
    </row>
    <row r="97" spans="1:6" ht="16.5" thickTop="1" thickBot="1" x14ac:dyDescent="0.3">
      <c r="A97" s="14" t="s">
        <v>336</v>
      </c>
      <c r="B97" s="15" t="s">
        <v>337</v>
      </c>
      <c r="C97" s="15" t="s">
        <v>205</v>
      </c>
      <c r="D97" s="16" t="s">
        <v>14</v>
      </c>
      <c r="E97" s="16">
        <v>7</v>
      </c>
      <c r="F97" s="16">
        <v>1.5</v>
      </c>
    </row>
    <row r="98" spans="1:6" ht="16.5" thickTop="1" thickBot="1" x14ac:dyDescent="0.3">
      <c r="A98" s="14" t="s">
        <v>338</v>
      </c>
      <c r="B98" s="15" t="s">
        <v>339</v>
      </c>
      <c r="C98" s="15" t="s">
        <v>340</v>
      </c>
      <c r="D98" s="16" t="s">
        <v>14</v>
      </c>
      <c r="E98" s="16">
        <v>8.4</v>
      </c>
      <c r="F98" s="16">
        <v>1.9</v>
      </c>
    </row>
    <row r="99" spans="1:6" ht="16.5" thickTop="1" thickBot="1" x14ac:dyDescent="0.3">
      <c r="A99" s="14" t="s">
        <v>341</v>
      </c>
      <c r="B99" s="15" t="s">
        <v>342</v>
      </c>
      <c r="C99" s="15" t="s">
        <v>329</v>
      </c>
      <c r="D99" s="16" t="s">
        <v>14</v>
      </c>
      <c r="E99" s="16">
        <v>0.5</v>
      </c>
      <c r="F99" s="16">
        <v>0.5</v>
      </c>
    </row>
    <row r="100" spans="1:6" ht="16.5" thickTop="1" thickBot="1" x14ac:dyDescent="0.3">
      <c r="A100" s="14" t="s">
        <v>343</v>
      </c>
      <c r="B100" s="15" t="s">
        <v>344</v>
      </c>
      <c r="C100" s="15" t="s">
        <v>345</v>
      </c>
      <c r="D100" s="16" t="s">
        <v>14</v>
      </c>
      <c r="E100" s="16">
        <v>43.6</v>
      </c>
      <c r="F100" s="16">
        <v>17.8</v>
      </c>
    </row>
    <row r="101" spans="1:6" ht="16.5" thickTop="1" thickBot="1" x14ac:dyDescent="0.3">
      <c r="A101" s="14" t="s">
        <v>346</v>
      </c>
      <c r="B101" s="15" t="s">
        <v>344</v>
      </c>
      <c r="C101" s="15" t="s">
        <v>329</v>
      </c>
      <c r="D101" s="16" t="s">
        <v>14</v>
      </c>
      <c r="E101" s="16">
        <v>0.1</v>
      </c>
      <c r="F101" s="16">
        <v>0.1</v>
      </c>
    </row>
    <row r="102" spans="1:6" ht="16.5" thickTop="1" thickBot="1" x14ac:dyDescent="0.3">
      <c r="A102" s="14" t="s">
        <v>347</v>
      </c>
      <c r="B102" s="15" t="s">
        <v>348</v>
      </c>
      <c r="C102" s="15" t="s">
        <v>329</v>
      </c>
      <c r="D102" s="16" t="s">
        <v>14</v>
      </c>
      <c r="E102" s="16">
        <v>0.3</v>
      </c>
      <c r="F102" s="16">
        <v>0.2</v>
      </c>
    </row>
    <row r="103" spans="1:6" ht="16.5" thickTop="1" thickBot="1" x14ac:dyDescent="0.3">
      <c r="A103" s="14" t="s">
        <v>349</v>
      </c>
      <c r="B103" s="15" t="s">
        <v>350</v>
      </c>
      <c r="C103" s="15" t="s">
        <v>180</v>
      </c>
      <c r="D103" s="16" t="s">
        <v>14</v>
      </c>
      <c r="E103" s="16">
        <v>0.5</v>
      </c>
      <c r="F103" s="16">
        <v>0.1</v>
      </c>
    </row>
    <row r="104" spans="1:6" ht="16.5" thickTop="1" thickBot="1" x14ac:dyDescent="0.3">
      <c r="A104" s="14" t="s">
        <v>351</v>
      </c>
      <c r="B104" s="15" t="s">
        <v>352</v>
      </c>
      <c r="C104" s="15" t="s">
        <v>329</v>
      </c>
      <c r="D104" s="16" t="s">
        <v>14</v>
      </c>
      <c r="E104" s="16">
        <v>0.2</v>
      </c>
      <c r="F104" s="16">
        <v>0.2</v>
      </c>
    </row>
    <row r="105" spans="1:6" ht="16.5" thickTop="1" thickBot="1" x14ac:dyDescent="0.3">
      <c r="A105" s="14" t="s">
        <v>353</v>
      </c>
      <c r="B105" s="15" t="s">
        <v>354</v>
      </c>
      <c r="C105" s="15" t="s">
        <v>340</v>
      </c>
      <c r="D105" s="16" t="s">
        <v>14</v>
      </c>
      <c r="E105" s="16">
        <v>0</v>
      </c>
      <c r="F105" s="16">
        <v>0</v>
      </c>
    </row>
    <row r="106" spans="1:6" ht="16.5" thickTop="1" thickBot="1" x14ac:dyDescent="0.3">
      <c r="A106" s="14" t="s">
        <v>355</v>
      </c>
      <c r="B106" s="15" t="s">
        <v>356</v>
      </c>
      <c r="C106" s="15" t="s">
        <v>329</v>
      </c>
      <c r="D106" s="16" t="s">
        <v>14</v>
      </c>
      <c r="E106" s="16">
        <v>0</v>
      </c>
      <c r="F106" s="16">
        <v>0</v>
      </c>
    </row>
    <row r="107" spans="1:6" ht="27" thickTop="1" thickBot="1" x14ac:dyDescent="0.3">
      <c r="A107" s="14" t="s">
        <v>357</v>
      </c>
      <c r="B107" s="15" t="s">
        <v>358</v>
      </c>
      <c r="C107" s="15" t="s">
        <v>359</v>
      </c>
      <c r="D107" s="16" t="s">
        <v>14</v>
      </c>
      <c r="E107" s="16">
        <v>45.6</v>
      </c>
      <c r="F107" s="16">
        <v>10.199999999999999</v>
      </c>
    </row>
    <row r="108" spans="1:6" ht="16.5" thickTop="1" thickBot="1" x14ac:dyDescent="0.3">
      <c r="A108" s="14" t="s">
        <v>363</v>
      </c>
      <c r="B108" s="15" t="s">
        <v>364</v>
      </c>
      <c r="C108" s="15" t="s">
        <v>340</v>
      </c>
      <c r="D108" s="16" t="s">
        <v>14</v>
      </c>
      <c r="E108" s="16">
        <v>52.1</v>
      </c>
      <c r="F108" s="16">
        <v>10.4</v>
      </c>
    </row>
    <row r="109" spans="1:6" ht="16.5" thickTop="1" thickBot="1" x14ac:dyDescent="0.3">
      <c r="A109" s="14" t="s">
        <v>369</v>
      </c>
      <c r="B109" s="18" t="s">
        <v>370</v>
      </c>
      <c r="C109" s="18" t="s">
        <v>340</v>
      </c>
      <c r="D109" s="16" t="s">
        <v>14</v>
      </c>
      <c r="E109" s="16" t="s">
        <v>50</v>
      </c>
      <c r="F109" s="16" t="s">
        <v>50</v>
      </c>
    </row>
    <row r="110" spans="1:6" ht="16.5" thickTop="1" thickBot="1" x14ac:dyDescent="0.3">
      <c r="A110" s="14" t="s">
        <v>371</v>
      </c>
      <c r="B110" s="18" t="s">
        <v>372</v>
      </c>
      <c r="C110" s="18" t="s">
        <v>133</v>
      </c>
      <c r="D110" s="16" t="s">
        <v>14</v>
      </c>
      <c r="E110" s="16" t="s">
        <v>50</v>
      </c>
      <c r="F110" s="16" t="s">
        <v>50</v>
      </c>
    </row>
    <row r="111" spans="1:6" ht="16.5" thickTop="1" thickBot="1" x14ac:dyDescent="0.3">
      <c r="A111" s="14" t="s">
        <v>373</v>
      </c>
      <c r="B111" s="18" t="s">
        <v>374</v>
      </c>
      <c r="C111" s="18" t="s">
        <v>329</v>
      </c>
      <c r="D111" s="16" t="s">
        <v>14</v>
      </c>
      <c r="E111" s="16" t="s">
        <v>50</v>
      </c>
      <c r="F111" s="16" t="s">
        <v>50</v>
      </c>
    </row>
    <row r="112" spans="1:6" ht="16.5" thickTop="1" thickBot="1" x14ac:dyDescent="0.3">
      <c r="A112" s="14" t="s">
        <v>375</v>
      </c>
      <c r="B112" s="18" t="s">
        <v>376</v>
      </c>
      <c r="C112" s="18" t="s">
        <v>329</v>
      </c>
      <c r="D112" s="16" t="s">
        <v>14</v>
      </c>
      <c r="E112" s="16" t="s">
        <v>50</v>
      </c>
      <c r="F112" s="16" t="s">
        <v>50</v>
      </c>
    </row>
    <row r="113" spans="1:6" ht="16.5" thickTop="1" thickBot="1" x14ac:dyDescent="0.3">
      <c r="A113" s="14" t="s">
        <v>377</v>
      </c>
      <c r="B113" s="18" t="s">
        <v>378</v>
      </c>
      <c r="C113" s="18" t="s">
        <v>329</v>
      </c>
      <c r="D113" s="16" t="s">
        <v>14</v>
      </c>
      <c r="E113" s="16" t="s">
        <v>50</v>
      </c>
      <c r="F113" s="16" t="s">
        <v>50</v>
      </c>
    </row>
    <row r="114" spans="1:6" ht="16.5" thickTop="1" thickBot="1" x14ac:dyDescent="0.3">
      <c r="A114" s="14" t="s">
        <v>379</v>
      </c>
      <c r="B114" s="18" t="s">
        <v>380</v>
      </c>
      <c r="C114" s="18" t="s">
        <v>329</v>
      </c>
      <c r="D114" s="16" t="s">
        <v>14</v>
      </c>
      <c r="E114" s="16" t="s">
        <v>50</v>
      </c>
      <c r="F114" s="16" t="s">
        <v>50</v>
      </c>
    </row>
    <row r="115" spans="1:6" ht="16.5" thickTop="1" thickBot="1" x14ac:dyDescent="0.3">
      <c r="A115" s="14" t="s">
        <v>390</v>
      </c>
      <c r="B115" s="18" t="s">
        <v>391</v>
      </c>
      <c r="C115" s="18" t="s">
        <v>392</v>
      </c>
      <c r="D115" s="16" t="s">
        <v>14</v>
      </c>
      <c r="E115" s="17">
        <v>23199</v>
      </c>
      <c r="F115" s="17">
        <v>7496.7</v>
      </c>
    </row>
    <row r="116" spans="1:6" ht="27" thickTop="1" thickBot="1" x14ac:dyDescent="0.3">
      <c r="A116" s="14" t="s">
        <v>394</v>
      </c>
      <c r="B116" s="18" t="s">
        <v>395</v>
      </c>
      <c r="C116" s="18" t="s">
        <v>133</v>
      </c>
      <c r="D116" s="16" t="s">
        <v>14</v>
      </c>
      <c r="E116" s="16">
        <v>1.8</v>
      </c>
      <c r="F116" s="16">
        <v>0.3</v>
      </c>
    </row>
    <row r="117" spans="1:6" ht="27" thickTop="1" thickBot="1" x14ac:dyDescent="0.3">
      <c r="A117" s="14" t="s">
        <v>396</v>
      </c>
      <c r="B117" s="18" t="s">
        <v>397</v>
      </c>
      <c r="C117" s="18" t="s">
        <v>12</v>
      </c>
      <c r="D117" s="16" t="s">
        <v>14</v>
      </c>
      <c r="E117" s="16">
        <v>16</v>
      </c>
      <c r="F117" s="16">
        <v>2.1</v>
      </c>
    </row>
    <row r="118" spans="1:6" ht="27" thickTop="1" thickBot="1" x14ac:dyDescent="0.3">
      <c r="A118" s="14" t="s">
        <v>398</v>
      </c>
      <c r="B118" s="18" t="s">
        <v>399</v>
      </c>
      <c r="C118" s="18" t="s">
        <v>133</v>
      </c>
      <c r="D118" s="16" t="s">
        <v>14</v>
      </c>
      <c r="E118" s="16">
        <v>5.4</v>
      </c>
      <c r="F118" s="16">
        <v>1</v>
      </c>
    </row>
    <row r="119" spans="1:6" ht="27" thickTop="1" thickBot="1" x14ac:dyDescent="0.3">
      <c r="A119" s="14" t="s">
        <v>13</v>
      </c>
      <c r="B119" s="18" t="s">
        <v>420</v>
      </c>
      <c r="C119" s="15" t="s">
        <v>218</v>
      </c>
      <c r="D119" s="16" t="s">
        <v>14</v>
      </c>
      <c r="E119" s="16">
        <v>171776.4</v>
      </c>
      <c r="F119" s="16">
        <v>54191.1</v>
      </c>
    </row>
    <row r="120" spans="1:6" ht="27" thickTop="1" thickBot="1" x14ac:dyDescent="0.3">
      <c r="A120" s="5" t="s">
        <v>259</v>
      </c>
      <c r="B120" s="6" t="s">
        <v>260</v>
      </c>
      <c r="C120" s="6" t="s">
        <v>12</v>
      </c>
      <c r="D120" s="7" t="s">
        <v>261</v>
      </c>
      <c r="E120" s="8">
        <v>2434.6999999999998</v>
      </c>
      <c r="F120" s="8">
        <v>1010.7</v>
      </c>
    </row>
    <row r="121" spans="1:6" ht="27" thickTop="1" thickBot="1" x14ac:dyDescent="0.3">
      <c r="A121" s="5" t="s">
        <v>360</v>
      </c>
      <c r="B121" s="6" t="s">
        <v>361</v>
      </c>
      <c r="C121" s="6" t="s">
        <v>362</v>
      </c>
      <c r="D121" s="7" t="s">
        <v>261</v>
      </c>
      <c r="E121" s="7">
        <v>6.2</v>
      </c>
      <c r="F121" s="7">
        <v>1.4</v>
      </c>
    </row>
    <row r="122" spans="1:6" ht="27" thickTop="1" thickBot="1" x14ac:dyDescent="0.3">
      <c r="A122" s="5" t="s">
        <v>384</v>
      </c>
      <c r="B122" s="6" t="s">
        <v>385</v>
      </c>
      <c r="C122" s="6" t="s">
        <v>362</v>
      </c>
      <c r="D122" s="7" t="s">
        <v>261</v>
      </c>
      <c r="E122" s="7" t="s">
        <v>50</v>
      </c>
      <c r="F122" s="7" t="s">
        <v>50</v>
      </c>
    </row>
    <row r="123" spans="1:6" ht="27" thickTop="1" thickBot="1" x14ac:dyDescent="0.3">
      <c r="A123" s="5" t="s">
        <v>386</v>
      </c>
      <c r="B123" s="10" t="s">
        <v>378</v>
      </c>
      <c r="C123" s="10" t="s">
        <v>133</v>
      </c>
      <c r="D123" s="7" t="s">
        <v>261</v>
      </c>
      <c r="E123" s="7" t="s">
        <v>50</v>
      </c>
      <c r="F123" s="7" t="s">
        <v>50</v>
      </c>
    </row>
    <row r="124" spans="1:6" ht="27" thickTop="1" thickBot="1" x14ac:dyDescent="0.3">
      <c r="A124" s="5" t="s">
        <v>387</v>
      </c>
      <c r="B124" s="10" t="s">
        <v>388</v>
      </c>
      <c r="C124" s="10" t="s">
        <v>389</v>
      </c>
      <c r="D124" s="7" t="s">
        <v>261</v>
      </c>
      <c r="E124" s="7" t="s">
        <v>50</v>
      </c>
      <c r="F124" s="7" t="s">
        <v>50</v>
      </c>
    </row>
    <row r="125" spans="1:6" ht="27" thickTop="1" thickBot="1" x14ac:dyDescent="0.3">
      <c r="A125" s="19" t="s">
        <v>219</v>
      </c>
      <c r="B125" s="20" t="s">
        <v>220</v>
      </c>
      <c r="C125" s="20" t="s">
        <v>221</v>
      </c>
      <c r="D125" s="21" t="s">
        <v>18</v>
      </c>
      <c r="E125" s="21">
        <v>191</v>
      </c>
      <c r="F125" s="21">
        <v>29.5</v>
      </c>
    </row>
    <row r="126" spans="1:6" ht="27" thickTop="1" thickBot="1" x14ac:dyDescent="0.3">
      <c r="A126" s="19" t="s">
        <v>296</v>
      </c>
      <c r="B126" s="20" t="s">
        <v>220</v>
      </c>
      <c r="C126" s="20" t="s">
        <v>221</v>
      </c>
      <c r="D126" s="21" t="s">
        <v>18</v>
      </c>
      <c r="E126" s="22">
        <v>16979.900000000001</v>
      </c>
      <c r="F126" s="22">
        <v>3513.4</v>
      </c>
    </row>
    <row r="127" spans="1:6" ht="27" thickTop="1" thickBot="1" x14ac:dyDescent="0.3">
      <c r="A127" s="19" t="s">
        <v>302</v>
      </c>
      <c r="B127" s="20" t="s">
        <v>220</v>
      </c>
      <c r="C127" s="20" t="s">
        <v>221</v>
      </c>
      <c r="D127" s="21" t="s">
        <v>18</v>
      </c>
      <c r="E127" s="21">
        <v>926.2</v>
      </c>
      <c r="F127" s="21">
        <v>91.7</v>
      </c>
    </row>
    <row r="128" spans="1:6" ht="27" thickTop="1" thickBot="1" x14ac:dyDescent="0.3">
      <c r="A128" s="19" t="s">
        <v>393</v>
      </c>
      <c r="B128" s="23" t="s">
        <v>220</v>
      </c>
      <c r="C128" s="23" t="s">
        <v>221</v>
      </c>
      <c r="D128" s="21" t="s">
        <v>18</v>
      </c>
      <c r="E128" s="22">
        <v>1856.3</v>
      </c>
      <c r="F128" s="21">
        <v>445.8</v>
      </c>
    </row>
    <row r="129" spans="1:6" ht="27" thickTop="1" thickBot="1" x14ac:dyDescent="0.3">
      <c r="A129" s="14" t="s">
        <v>15</v>
      </c>
      <c r="B129" s="15" t="s">
        <v>16</v>
      </c>
      <c r="C129" s="15" t="s">
        <v>17</v>
      </c>
      <c r="D129" s="15" t="s">
        <v>18</v>
      </c>
      <c r="E129" s="17">
        <v>5569</v>
      </c>
      <c r="F129" s="17">
        <v>3571</v>
      </c>
    </row>
    <row r="130" spans="1:6" ht="27" thickTop="1" thickBot="1" x14ac:dyDescent="0.3">
      <c r="A130" s="14" t="s">
        <v>19</v>
      </c>
      <c r="B130" s="15" t="s">
        <v>20</v>
      </c>
      <c r="C130" s="15" t="s">
        <v>21</v>
      </c>
      <c r="D130" s="15" t="s">
        <v>18</v>
      </c>
      <c r="E130" s="17">
        <v>4300</v>
      </c>
      <c r="F130" s="17">
        <v>2641</v>
      </c>
    </row>
    <row r="131" spans="1:6" ht="65.25" thickTop="1" thickBot="1" x14ac:dyDescent="0.3">
      <c r="A131" s="14" t="s">
        <v>22</v>
      </c>
      <c r="B131" s="15" t="s">
        <v>23</v>
      </c>
      <c r="C131" s="15" t="s">
        <v>24</v>
      </c>
      <c r="D131" s="15" t="s">
        <v>18</v>
      </c>
      <c r="E131" s="16">
        <v>170.4</v>
      </c>
      <c r="F131" s="16">
        <v>38.799999999999997</v>
      </c>
    </row>
    <row r="132" spans="1:6" ht="27" thickTop="1" thickBot="1" x14ac:dyDescent="0.3">
      <c r="A132" s="14" t="s">
        <v>47</v>
      </c>
      <c r="B132" s="15" t="s">
        <v>48</v>
      </c>
      <c r="C132" s="15" t="s">
        <v>49</v>
      </c>
      <c r="D132" s="16" t="s">
        <v>18</v>
      </c>
      <c r="E132" s="16" t="s">
        <v>50</v>
      </c>
      <c r="F132" s="16" t="s">
        <v>50</v>
      </c>
    </row>
    <row r="133" spans="1:6" ht="16.5" thickTop="1" thickBot="1" x14ac:dyDescent="0.3">
      <c r="A133" s="14" t="s">
        <v>51</v>
      </c>
      <c r="B133" s="15" t="s">
        <v>52</v>
      </c>
      <c r="C133" s="15" t="s">
        <v>17</v>
      </c>
      <c r="D133" s="16" t="s">
        <v>18</v>
      </c>
      <c r="E133" s="16">
        <v>676</v>
      </c>
      <c r="F133" s="16">
        <v>434</v>
      </c>
    </row>
    <row r="134" spans="1:6" ht="16.5" thickTop="1" thickBot="1" x14ac:dyDescent="0.3">
      <c r="A134" s="14" t="s">
        <v>53</v>
      </c>
      <c r="B134" s="15" t="s">
        <v>54</v>
      </c>
      <c r="C134" s="15" t="s">
        <v>55</v>
      </c>
      <c r="D134" s="16" t="s">
        <v>18</v>
      </c>
      <c r="E134" s="17">
        <v>7649</v>
      </c>
      <c r="F134" s="17">
        <v>3097</v>
      </c>
    </row>
    <row r="135" spans="1:6" ht="16.5" thickTop="1" thickBot="1" x14ac:dyDescent="0.3">
      <c r="A135" s="14" t="s">
        <v>56</v>
      </c>
      <c r="B135" s="15" t="s">
        <v>57</v>
      </c>
      <c r="C135" s="15" t="s">
        <v>58</v>
      </c>
      <c r="D135" s="16" t="s">
        <v>18</v>
      </c>
      <c r="E135" s="16">
        <v>21</v>
      </c>
      <c r="F135" s="16">
        <v>13</v>
      </c>
    </row>
    <row r="136" spans="1:6" ht="90.75" thickTop="1" thickBot="1" x14ac:dyDescent="0.3">
      <c r="A136" s="14" t="s">
        <v>59</v>
      </c>
      <c r="B136" s="15" t="s">
        <v>60</v>
      </c>
      <c r="C136" s="15" t="s">
        <v>24</v>
      </c>
      <c r="D136" s="16" t="s">
        <v>18</v>
      </c>
      <c r="E136" s="17">
        <v>9388.9</v>
      </c>
      <c r="F136" s="17">
        <v>2100.9</v>
      </c>
    </row>
    <row r="137" spans="1:6" ht="16.5" thickTop="1" thickBot="1" x14ac:dyDescent="0.3">
      <c r="A137" s="14" t="s">
        <v>61</v>
      </c>
      <c r="B137" s="15" t="s">
        <v>62</v>
      </c>
      <c r="C137" s="15" t="s">
        <v>63</v>
      </c>
      <c r="D137" s="16" t="s">
        <v>18</v>
      </c>
      <c r="E137" s="16">
        <v>32.9</v>
      </c>
      <c r="F137" s="16">
        <v>7.6</v>
      </c>
    </row>
    <row r="138" spans="1:6" ht="16.5" thickTop="1" thickBot="1" x14ac:dyDescent="0.3">
      <c r="A138" s="14" t="s">
        <v>64</v>
      </c>
      <c r="B138" s="15" t="s">
        <v>65</v>
      </c>
      <c r="C138" s="15" t="s">
        <v>63</v>
      </c>
      <c r="D138" s="16" t="s">
        <v>18</v>
      </c>
      <c r="E138" s="16">
        <v>11.4</v>
      </c>
      <c r="F138" s="16">
        <v>2.6</v>
      </c>
    </row>
    <row r="139" spans="1:6" ht="16.5" thickTop="1" thickBot="1" x14ac:dyDescent="0.3">
      <c r="A139" s="14" t="s">
        <v>66</v>
      </c>
      <c r="B139" s="15" t="s">
        <v>67</v>
      </c>
      <c r="C139" s="15" t="s">
        <v>63</v>
      </c>
      <c r="D139" s="16" t="s">
        <v>18</v>
      </c>
      <c r="E139" s="16">
        <v>7.6</v>
      </c>
      <c r="F139" s="16">
        <v>1.7</v>
      </c>
    </row>
    <row r="140" spans="1:6" ht="16.5" thickTop="1" thickBot="1" x14ac:dyDescent="0.3">
      <c r="A140" s="14" t="s">
        <v>68</v>
      </c>
      <c r="B140" s="15" t="s">
        <v>69</v>
      </c>
      <c r="C140" s="15" t="s">
        <v>63</v>
      </c>
      <c r="D140" s="16" t="s">
        <v>18</v>
      </c>
      <c r="E140" s="16">
        <v>7.4</v>
      </c>
      <c r="F140" s="16">
        <v>1.7</v>
      </c>
    </row>
    <row r="141" spans="1:6" ht="16.5" thickTop="1" thickBot="1" x14ac:dyDescent="0.3">
      <c r="A141" s="14" t="s">
        <v>70</v>
      </c>
      <c r="B141" s="15" t="s">
        <v>71</v>
      </c>
      <c r="C141" s="15" t="s">
        <v>63</v>
      </c>
      <c r="D141" s="16" t="s">
        <v>18</v>
      </c>
      <c r="E141" s="16">
        <v>33.200000000000003</v>
      </c>
      <c r="F141" s="16">
        <v>7.3</v>
      </c>
    </row>
    <row r="142" spans="1:6" ht="16.5" thickTop="1" thickBot="1" x14ac:dyDescent="0.3">
      <c r="A142" s="14" t="s">
        <v>72</v>
      </c>
      <c r="B142" s="15" t="s">
        <v>73</v>
      </c>
      <c r="C142" s="15" t="s">
        <v>63</v>
      </c>
      <c r="D142" s="16" t="s">
        <v>18</v>
      </c>
      <c r="E142" s="16">
        <v>23.9</v>
      </c>
      <c r="F142" s="16">
        <v>5.2</v>
      </c>
    </row>
    <row r="143" spans="1:6" ht="16.5" thickTop="1" thickBot="1" x14ac:dyDescent="0.3">
      <c r="A143" s="14" t="s">
        <v>74</v>
      </c>
      <c r="B143" s="15" t="s">
        <v>75</v>
      </c>
      <c r="C143" s="15" t="s">
        <v>63</v>
      </c>
      <c r="D143" s="16" t="s">
        <v>18</v>
      </c>
      <c r="E143" s="16">
        <v>22.5</v>
      </c>
      <c r="F143" s="16">
        <v>4.8</v>
      </c>
    </row>
    <row r="144" spans="1:6" ht="16.5" thickTop="1" thickBot="1" x14ac:dyDescent="0.3">
      <c r="A144" s="14" t="s">
        <v>76</v>
      </c>
      <c r="B144" s="15" t="s">
        <v>77</v>
      </c>
      <c r="C144" s="15" t="s">
        <v>63</v>
      </c>
      <c r="D144" s="16" t="s">
        <v>18</v>
      </c>
      <c r="E144" s="16">
        <v>33.9</v>
      </c>
      <c r="F144" s="16">
        <v>7.1</v>
      </c>
    </row>
    <row r="145" spans="1:6" ht="16.5" thickTop="1" thickBot="1" x14ac:dyDescent="0.3">
      <c r="A145" s="14" t="s">
        <v>78</v>
      </c>
      <c r="B145" s="15" t="s">
        <v>79</v>
      </c>
      <c r="C145" s="15" t="s">
        <v>63</v>
      </c>
      <c r="D145" s="16" t="s">
        <v>18</v>
      </c>
      <c r="E145" s="16">
        <v>0.6</v>
      </c>
      <c r="F145" s="16">
        <v>0.1</v>
      </c>
    </row>
    <row r="146" spans="1:6" ht="27" thickTop="1" thickBot="1" x14ac:dyDescent="0.3">
      <c r="A146" s="14" t="s">
        <v>80</v>
      </c>
      <c r="B146" s="15" t="s">
        <v>81</v>
      </c>
      <c r="C146" s="15" t="s">
        <v>82</v>
      </c>
      <c r="D146" s="16" t="s">
        <v>18</v>
      </c>
      <c r="E146" s="16" t="s">
        <v>50</v>
      </c>
      <c r="F146" s="16" t="s">
        <v>50</v>
      </c>
    </row>
    <row r="147" spans="1:6" ht="39.75" thickTop="1" thickBot="1" x14ac:dyDescent="0.3">
      <c r="A147" s="14" t="s">
        <v>83</v>
      </c>
      <c r="B147" s="15" t="s">
        <v>84</v>
      </c>
      <c r="C147" s="15" t="s">
        <v>58</v>
      </c>
      <c r="D147" s="16" t="s">
        <v>18</v>
      </c>
      <c r="E147" s="16">
        <v>84</v>
      </c>
      <c r="F147" s="16">
        <v>52</v>
      </c>
    </row>
    <row r="148" spans="1:6" ht="27" thickTop="1" thickBot="1" x14ac:dyDescent="0.3">
      <c r="A148" s="14" t="s">
        <v>100</v>
      </c>
      <c r="B148" s="15" t="s">
        <v>101</v>
      </c>
      <c r="C148" s="15" t="s">
        <v>17</v>
      </c>
      <c r="D148" s="16" t="s">
        <v>18</v>
      </c>
      <c r="E148" s="16">
        <v>275</v>
      </c>
      <c r="F148" s="16">
        <v>176</v>
      </c>
    </row>
    <row r="149" spans="1:6" ht="27" thickTop="1" thickBot="1" x14ac:dyDescent="0.3">
      <c r="A149" s="14" t="s">
        <v>102</v>
      </c>
      <c r="B149" s="15" t="s">
        <v>103</v>
      </c>
      <c r="C149" s="15" t="s">
        <v>104</v>
      </c>
      <c r="D149" s="16" t="s">
        <v>18</v>
      </c>
      <c r="E149" s="16">
        <v>54</v>
      </c>
      <c r="F149" s="16">
        <v>33</v>
      </c>
    </row>
    <row r="150" spans="1:6" ht="103.5" thickTop="1" thickBot="1" x14ac:dyDescent="0.3">
      <c r="A150" s="14" t="s">
        <v>105</v>
      </c>
      <c r="B150" s="15" t="s">
        <v>106</v>
      </c>
      <c r="C150" s="15" t="s">
        <v>24</v>
      </c>
      <c r="D150" s="16" t="s">
        <v>18</v>
      </c>
      <c r="E150" s="16">
        <v>839.9</v>
      </c>
      <c r="F150" s="16">
        <v>186.4</v>
      </c>
    </row>
    <row r="151" spans="1:6" ht="27" thickTop="1" thickBot="1" x14ac:dyDescent="0.3">
      <c r="A151" s="14" t="s">
        <v>121</v>
      </c>
      <c r="B151" s="15" t="s">
        <v>122</v>
      </c>
      <c r="C151" s="15" t="s">
        <v>123</v>
      </c>
      <c r="D151" s="16" t="s">
        <v>18</v>
      </c>
      <c r="E151" s="16" t="s">
        <v>50</v>
      </c>
      <c r="F151" s="16" t="s">
        <v>50</v>
      </c>
    </row>
    <row r="152" spans="1:6" ht="16.5" thickTop="1" thickBot="1" x14ac:dyDescent="0.3">
      <c r="A152" s="14" t="s">
        <v>164</v>
      </c>
      <c r="B152" s="15" t="s">
        <v>52</v>
      </c>
      <c r="C152" s="15" t="s">
        <v>17</v>
      </c>
      <c r="D152" s="16" t="s">
        <v>18</v>
      </c>
      <c r="E152" s="17">
        <v>1419</v>
      </c>
      <c r="F152" s="16">
        <v>910</v>
      </c>
    </row>
    <row r="153" spans="1:6" ht="16.5" thickTop="1" thickBot="1" x14ac:dyDescent="0.3">
      <c r="A153" s="14" t="s">
        <v>165</v>
      </c>
      <c r="B153" s="15" t="s">
        <v>166</v>
      </c>
      <c r="C153" s="15" t="s">
        <v>167</v>
      </c>
      <c r="D153" s="16" t="s">
        <v>18</v>
      </c>
      <c r="E153" s="16">
        <v>31.3</v>
      </c>
      <c r="F153" s="16">
        <v>6.4</v>
      </c>
    </row>
    <row r="154" spans="1:6" ht="16.5" thickTop="1" thickBot="1" x14ac:dyDescent="0.3">
      <c r="A154" s="14" t="s">
        <v>262</v>
      </c>
      <c r="B154" s="15" t="s">
        <v>52</v>
      </c>
      <c r="C154" s="15" t="s">
        <v>17</v>
      </c>
      <c r="D154" s="16" t="s">
        <v>18</v>
      </c>
      <c r="E154" s="16">
        <v>108</v>
      </c>
      <c r="F154" s="16">
        <v>69</v>
      </c>
    </row>
    <row r="155" spans="1:6" ht="27" thickTop="1" thickBot="1" x14ac:dyDescent="0.3">
      <c r="A155" s="14" t="s">
        <v>263</v>
      </c>
      <c r="B155" s="15" t="s">
        <v>264</v>
      </c>
      <c r="C155" s="15" t="s">
        <v>265</v>
      </c>
      <c r="D155" s="16" t="s">
        <v>18</v>
      </c>
      <c r="E155" s="16">
        <v>397</v>
      </c>
      <c r="F155" s="16">
        <v>161</v>
      </c>
    </row>
    <row r="156" spans="1:6" ht="65.25" thickTop="1" thickBot="1" x14ac:dyDescent="0.3">
      <c r="A156" s="14" t="s">
        <v>266</v>
      </c>
      <c r="B156" s="15" t="s">
        <v>267</v>
      </c>
      <c r="C156" s="15" t="s">
        <v>24</v>
      </c>
      <c r="D156" s="16" t="s">
        <v>18</v>
      </c>
      <c r="E156" s="17">
        <v>6048.7</v>
      </c>
      <c r="F156" s="17">
        <v>1342.1</v>
      </c>
    </row>
    <row r="157" spans="1:6" ht="16.5" thickTop="1" thickBot="1" x14ac:dyDescent="0.3">
      <c r="A157" s="14" t="s">
        <v>292</v>
      </c>
      <c r="B157" s="15" t="s">
        <v>293</v>
      </c>
      <c r="C157" s="15" t="s">
        <v>294</v>
      </c>
      <c r="D157" s="16" t="s">
        <v>18</v>
      </c>
      <c r="E157" s="16" t="s">
        <v>50</v>
      </c>
      <c r="F157" s="16" t="s">
        <v>50</v>
      </c>
    </row>
    <row r="158" spans="1:6" ht="27" thickTop="1" thickBot="1" x14ac:dyDescent="0.3">
      <c r="A158" s="14" t="s">
        <v>299</v>
      </c>
      <c r="B158" s="15" t="s">
        <v>300</v>
      </c>
      <c r="C158" s="15" t="s">
        <v>301</v>
      </c>
      <c r="D158" s="16" t="s">
        <v>18</v>
      </c>
      <c r="E158" s="16">
        <v>330</v>
      </c>
      <c r="F158" s="16">
        <v>127</v>
      </c>
    </row>
    <row r="159" spans="1:6" ht="90.75" thickTop="1" thickBot="1" x14ac:dyDescent="0.3">
      <c r="A159" s="14" t="s">
        <v>313</v>
      </c>
      <c r="B159" s="15" t="s">
        <v>314</v>
      </c>
      <c r="C159" s="15" t="s">
        <v>24</v>
      </c>
      <c r="D159" s="16" t="s">
        <v>18</v>
      </c>
      <c r="E159" s="17">
        <v>1086.8</v>
      </c>
      <c r="F159" s="16">
        <v>247.6</v>
      </c>
    </row>
    <row r="160" spans="1:6" ht="16.5" thickTop="1" thickBot="1" x14ac:dyDescent="0.3">
      <c r="A160" s="14" t="s">
        <v>315</v>
      </c>
      <c r="B160" s="15" t="s">
        <v>52</v>
      </c>
      <c r="C160" s="15" t="s">
        <v>17</v>
      </c>
      <c r="D160" s="16" t="s">
        <v>18</v>
      </c>
      <c r="E160" s="16">
        <v>210.6</v>
      </c>
      <c r="F160" s="16">
        <v>135.19999999999999</v>
      </c>
    </row>
    <row r="161" spans="1:6" ht="16.5" thickTop="1" thickBot="1" x14ac:dyDescent="0.3">
      <c r="A161" s="14" t="s">
        <v>316</v>
      </c>
      <c r="B161" s="15" t="s">
        <v>317</v>
      </c>
      <c r="C161" s="15" t="s">
        <v>265</v>
      </c>
      <c r="D161" s="16" t="s">
        <v>18</v>
      </c>
      <c r="E161" s="16">
        <v>170.3</v>
      </c>
      <c r="F161" s="16">
        <v>104.6</v>
      </c>
    </row>
    <row r="162" spans="1:6" ht="16.5" thickTop="1" thickBot="1" x14ac:dyDescent="0.3">
      <c r="A162" s="14" t="s">
        <v>318</v>
      </c>
      <c r="B162" s="15" t="s">
        <v>319</v>
      </c>
      <c r="C162" s="15" t="s">
        <v>265</v>
      </c>
      <c r="D162" s="16" t="s">
        <v>18</v>
      </c>
      <c r="E162" s="17">
        <v>1181.5999999999999</v>
      </c>
      <c r="F162" s="16">
        <v>511.5</v>
      </c>
    </row>
    <row r="163" spans="1:6" ht="90.75" thickTop="1" thickBot="1" x14ac:dyDescent="0.3">
      <c r="A163" s="14" t="s">
        <v>323</v>
      </c>
      <c r="B163" s="15" t="s">
        <v>314</v>
      </c>
      <c r="C163" s="15" t="s">
        <v>24</v>
      </c>
      <c r="D163" s="16" t="s">
        <v>18</v>
      </c>
      <c r="E163" s="17">
        <v>1425.7</v>
      </c>
      <c r="F163" s="16">
        <v>364.3</v>
      </c>
    </row>
    <row r="164" spans="1:6" ht="16.5" thickTop="1" thickBot="1" x14ac:dyDescent="0.3">
      <c r="A164" s="14" t="s">
        <v>324</v>
      </c>
      <c r="B164" s="15" t="s">
        <v>52</v>
      </c>
      <c r="C164" s="15" t="s">
        <v>17</v>
      </c>
      <c r="D164" s="16" t="s">
        <v>18</v>
      </c>
      <c r="E164" s="16">
        <v>113.4</v>
      </c>
      <c r="F164" s="16">
        <v>72.8</v>
      </c>
    </row>
    <row r="165" spans="1:6" ht="16.5" thickTop="1" thickBot="1" x14ac:dyDescent="0.3">
      <c r="A165" s="14" t="s">
        <v>325</v>
      </c>
      <c r="B165" s="15" t="s">
        <v>317</v>
      </c>
      <c r="C165" s="15" t="s">
        <v>265</v>
      </c>
      <c r="D165" s="16" t="s">
        <v>18</v>
      </c>
      <c r="E165" s="16">
        <v>91.7</v>
      </c>
      <c r="F165" s="16">
        <v>56.4</v>
      </c>
    </row>
    <row r="166" spans="1:6" ht="16.5" thickTop="1" thickBot="1" x14ac:dyDescent="0.3">
      <c r="A166" s="14" t="s">
        <v>326</v>
      </c>
      <c r="B166" s="15" t="s">
        <v>319</v>
      </c>
      <c r="C166" s="15" t="s">
        <v>265</v>
      </c>
      <c r="D166" s="16" t="s">
        <v>18</v>
      </c>
      <c r="E166" s="17">
        <v>1566.4</v>
      </c>
      <c r="F166" s="16">
        <v>600.5</v>
      </c>
    </row>
    <row r="167" spans="1:6" ht="16.5" thickTop="1" thickBot="1" x14ac:dyDescent="0.3">
      <c r="A167" s="14" t="s">
        <v>365</v>
      </c>
      <c r="B167" s="15" t="s">
        <v>366</v>
      </c>
      <c r="C167" s="15" t="s">
        <v>167</v>
      </c>
      <c r="D167" s="16" t="s">
        <v>18</v>
      </c>
      <c r="E167" s="16">
        <v>8.9</v>
      </c>
      <c r="F167" s="16">
        <v>1.9</v>
      </c>
    </row>
    <row r="168" spans="1:6" ht="27" thickTop="1" thickBot="1" x14ac:dyDescent="0.3">
      <c r="A168" s="14" t="s">
        <v>367</v>
      </c>
      <c r="B168" s="15" t="s">
        <v>368</v>
      </c>
      <c r="C168" s="15" t="s">
        <v>17</v>
      </c>
      <c r="D168" s="16" t="s">
        <v>18</v>
      </c>
      <c r="E168" s="16">
        <v>25</v>
      </c>
      <c r="F168" s="16">
        <v>16</v>
      </c>
    </row>
    <row r="169" spans="1:6" ht="27" thickTop="1" thickBot="1" x14ac:dyDescent="0.3">
      <c r="A169" s="5" t="s">
        <v>6</v>
      </c>
      <c r="B169" s="6" t="s">
        <v>7</v>
      </c>
      <c r="C169" s="6" t="s">
        <v>8</v>
      </c>
      <c r="D169" s="6" t="s">
        <v>9</v>
      </c>
      <c r="E169" s="7">
        <v>350</v>
      </c>
      <c r="F169" s="7">
        <v>144.4</v>
      </c>
    </row>
    <row r="170" spans="1:6" ht="39.75" thickTop="1" thickBot="1" x14ac:dyDescent="0.3">
      <c r="A170" s="5" t="s">
        <v>85</v>
      </c>
      <c r="B170" s="6" t="s">
        <v>86</v>
      </c>
      <c r="C170" s="6" t="s">
        <v>87</v>
      </c>
      <c r="D170" s="7" t="s">
        <v>9</v>
      </c>
      <c r="E170" s="7" t="s">
        <v>50</v>
      </c>
      <c r="F170" s="7" t="s">
        <v>50</v>
      </c>
    </row>
    <row r="171" spans="1:6" ht="16.5" thickTop="1" thickBot="1" x14ac:dyDescent="0.3">
      <c r="A171" s="5" t="s">
        <v>381</v>
      </c>
      <c r="B171" s="10" t="s">
        <v>382</v>
      </c>
      <c r="C171" s="10" t="s">
        <v>383</v>
      </c>
      <c r="D171" s="7" t="s">
        <v>9</v>
      </c>
      <c r="E171" s="7" t="s">
        <v>50</v>
      </c>
      <c r="F171" s="7" t="s">
        <v>50</v>
      </c>
    </row>
    <row r="172" spans="1:6" ht="16.5" thickTop="1" thickBot="1" x14ac:dyDescent="0.3">
      <c r="A172" s="5" t="s">
        <v>138</v>
      </c>
      <c r="B172" s="6" t="s">
        <v>139</v>
      </c>
      <c r="C172" s="6" t="s">
        <v>133</v>
      </c>
      <c r="D172" s="7" t="s">
        <v>140</v>
      </c>
      <c r="E172" s="7">
        <v>109.8</v>
      </c>
      <c r="F172" s="7">
        <v>35.6</v>
      </c>
    </row>
    <row r="173" spans="1:6" ht="27" thickTop="1" thickBot="1" x14ac:dyDescent="0.3">
      <c r="A173" s="5" t="s">
        <v>168</v>
      </c>
      <c r="B173" s="6" t="s">
        <v>169</v>
      </c>
      <c r="C173" s="6" t="s">
        <v>133</v>
      </c>
      <c r="D173" s="7" t="s">
        <v>140</v>
      </c>
      <c r="E173" s="7">
        <v>1.7</v>
      </c>
      <c r="F173" s="7">
        <v>0.4</v>
      </c>
    </row>
    <row r="174" spans="1:6" ht="27" thickTop="1" thickBot="1" x14ac:dyDescent="0.3">
      <c r="A174" s="5" t="s">
        <v>170</v>
      </c>
      <c r="B174" s="6" t="s">
        <v>171</v>
      </c>
      <c r="C174" s="6" t="s">
        <v>12</v>
      </c>
      <c r="D174" s="7" t="s">
        <v>140</v>
      </c>
      <c r="E174" s="7">
        <v>0.1</v>
      </c>
      <c r="F174" s="7">
        <v>0</v>
      </c>
    </row>
    <row r="175" spans="1:6" ht="27" thickTop="1" thickBot="1" x14ac:dyDescent="0.3">
      <c r="A175" s="5" t="s">
        <v>268</v>
      </c>
      <c r="B175" s="6" t="s">
        <v>169</v>
      </c>
      <c r="C175" s="6" t="s">
        <v>133</v>
      </c>
      <c r="D175" s="7" t="s">
        <v>140</v>
      </c>
      <c r="E175" s="7">
        <v>5.0999999999999996</v>
      </c>
      <c r="F175" s="7">
        <v>1.1000000000000001</v>
      </c>
    </row>
    <row r="176" spans="1:6" ht="27" thickTop="1" thickBot="1" x14ac:dyDescent="0.3">
      <c r="A176" s="5" t="s">
        <v>269</v>
      </c>
      <c r="B176" s="6" t="s">
        <v>171</v>
      </c>
      <c r="C176" s="6" t="s">
        <v>12</v>
      </c>
      <c r="D176" s="7" t="s">
        <v>140</v>
      </c>
      <c r="E176" s="7">
        <v>0.2</v>
      </c>
      <c r="F176" s="7">
        <v>0.1</v>
      </c>
    </row>
    <row r="177" spans="4:6" ht="16.5" thickTop="1" thickBot="1" x14ac:dyDescent="0.3"/>
    <row r="178" spans="4:6" ht="16.5" thickTop="1" thickBot="1" x14ac:dyDescent="0.3">
      <c r="D178" s="94" t="s">
        <v>578</v>
      </c>
      <c r="E178" s="95">
        <f>SUM(E2:E119)+SUM(E129:E168)</f>
        <v>317277.5</v>
      </c>
      <c r="F178" s="95">
        <f>SUM(F2:F119)+SUM(F129:F168)</f>
        <v>105429.70000000001</v>
      </c>
    </row>
    <row r="179" spans="4:6" ht="15.75" thickTop="1" x14ac:dyDescent="0.25"/>
  </sheetData>
  <sortState ref="A2:F175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10" workbookViewId="0">
      <selection activeCell="E19" sqref="E19"/>
    </sheetView>
  </sheetViews>
  <sheetFormatPr defaultRowHeight="15" x14ac:dyDescent="0.25"/>
  <cols>
    <col min="2" max="2" width="17.140625" customWidth="1"/>
    <col min="4" max="4" width="25.140625" customWidth="1"/>
    <col min="5" max="5" width="12.42578125" customWidth="1"/>
    <col min="6" max="6" width="13.5703125" customWidth="1"/>
    <col min="7" max="8" width="11.140625" customWidth="1"/>
    <col min="9" max="9" width="13.7109375" style="41" customWidth="1"/>
  </cols>
  <sheetData>
    <row r="1" spans="1:11" ht="27" thickTop="1" thickBot="1" x14ac:dyDescent="0.3">
      <c r="A1" s="1" t="s">
        <v>436</v>
      </c>
      <c r="B1" s="24" t="s">
        <v>400</v>
      </c>
      <c r="C1" s="25" t="s">
        <v>401</v>
      </c>
      <c r="D1" s="25" t="s">
        <v>1</v>
      </c>
      <c r="E1" s="26" t="s">
        <v>4</v>
      </c>
      <c r="F1" s="3" t="s">
        <v>5</v>
      </c>
    </row>
    <row r="2" spans="1:11" ht="16.5" thickTop="1" thickBot="1" x14ac:dyDescent="0.3">
      <c r="A2" s="90" t="s">
        <v>440</v>
      </c>
      <c r="B2" s="92" t="s">
        <v>424</v>
      </c>
      <c r="C2" s="93" t="s">
        <v>13</v>
      </c>
      <c r="D2" s="93" t="s">
        <v>425</v>
      </c>
      <c r="E2" s="38">
        <v>108158.2</v>
      </c>
      <c r="F2" s="39">
        <v>24788.5</v>
      </c>
      <c r="G2" s="63"/>
      <c r="H2" s="4"/>
      <c r="J2" s="4"/>
    </row>
    <row r="3" spans="1:11" ht="15.75" thickBot="1" x14ac:dyDescent="0.3">
      <c r="A3" s="91" t="s">
        <v>437</v>
      </c>
      <c r="B3" s="27" t="s">
        <v>402</v>
      </c>
      <c r="C3" s="28" t="s">
        <v>22</v>
      </c>
      <c r="D3" s="28" t="s">
        <v>366</v>
      </c>
      <c r="E3" s="29">
        <v>85.2</v>
      </c>
      <c r="F3" s="30">
        <v>19.399999999999999</v>
      </c>
    </row>
    <row r="4" spans="1:11" ht="26.25" thickBot="1" x14ac:dyDescent="0.3">
      <c r="A4" s="91" t="s">
        <v>437</v>
      </c>
      <c r="B4" s="27" t="s">
        <v>412</v>
      </c>
      <c r="C4" s="28" t="s">
        <v>413</v>
      </c>
      <c r="D4" s="28" t="s">
        <v>48</v>
      </c>
      <c r="E4" s="31">
        <v>34206.5</v>
      </c>
      <c r="F4" s="30">
        <v>0</v>
      </c>
    </row>
    <row r="5" spans="1:11" ht="26.25" thickBot="1" x14ac:dyDescent="0.3">
      <c r="A5" s="91" t="s">
        <v>437</v>
      </c>
      <c r="B5" s="27" t="s">
        <v>403</v>
      </c>
      <c r="C5" s="28" t="s">
        <v>121</v>
      </c>
      <c r="D5" s="28" t="s">
        <v>122</v>
      </c>
      <c r="E5" s="31">
        <v>1340.7</v>
      </c>
      <c r="F5" s="30">
        <v>0</v>
      </c>
    </row>
    <row r="6" spans="1:11" ht="26.25" thickBot="1" x14ac:dyDescent="0.3">
      <c r="A6" s="91" t="s">
        <v>437</v>
      </c>
      <c r="B6" s="27" t="s">
        <v>403</v>
      </c>
      <c r="C6" s="28" t="s">
        <v>404</v>
      </c>
      <c r="D6" s="28" t="s">
        <v>405</v>
      </c>
      <c r="E6" s="40">
        <v>37.4</v>
      </c>
      <c r="F6" s="36">
        <v>7.3</v>
      </c>
    </row>
    <row r="7" spans="1:11" ht="15.75" thickBot="1" x14ac:dyDescent="0.3">
      <c r="A7" s="91" t="s">
        <v>437</v>
      </c>
      <c r="B7" s="27" t="s">
        <v>403</v>
      </c>
      <c r="C7" s="28" t="s">
        <v>406</v>
      </c>
      <c r="D7" s="28" t="s">
        <v>407</v>
      </c>
      <c r="E7" s="31">
        <v>1038.2</v>
      </c>
      <c r="F7" s="30">
        <v>233.3</v>
      </c>
    </row>
    <row r="8" spans="1:11" ht="26.25" thickBot="1" x14ac:dyDescent="0.3">
      <c r="A8" s="91" t="s">
        <v>437</v>
      </c>
      <c r="B8" s="27" t="s">
        <v>403</v>
      </c>
      <c r="C8" s="28" t="s">
        <v>408</v>
      </c>
      <c r="D8" s="28" t="s">
        <v>409</v>
      </c>
      <c r="E8" s="29">
        <v>10.8</v>
      </c>
      <c r="F8" s="30">
        <v>10.5</v>
      </c>
    </row>
    <row r="9" spans="1:11" ht="26.25" thickBot="1" x14ac:dyDescent="0.3">
      <c r="A9" s="91" t="s">
        <v>437</v>
      </c>
      <c r="B9" s="27" t="s">
        <v>403</v>
      </c>
      <c r="C9" s="28" t="s">
        <v>410</v>
      </c>
      <c r="D9" s="28" t="s">
        <v>411</v>
      </c>
      <c r="E9" s="29">
        <v>0</v>
      </c>
      <c r="F9" s="30">
        <v>6.4</v>
      </c>
    </row>
    <row r="10" spans="1:11" ht="26.25" thickBot="1" x14ac:dyDescent="0.3">
      <c r="A10" s="91" t="s">
        <v>437</v>
      </c>
      <c r="B10" s="27" t="s">
        <v>414</v>
      </c>
      <c r="C10" s="28" t="s">
        <v>256</v>
      </c>
      <c r="D10" s="28" t="s">
        <v>257</v>
      </c>
      <c r="E10" s="31">
        <v>15396.2</v>
      </c>
      <c r="F10" s="30">
        <v>0</v>
      </c>
    </row>
    <row r="11" spans="1:11" ht="26.25" thickBot="1" x14ac:dyDescent="0.3">
      <c r="A11" s="91" t="s">
        <v>437</v>
      </c>
      <c r="B11" s="27" t="s">
        <v>414</v>
      </c>
      <c r="C11" s="28" t="s">
        <v>268</v>
      </c>
      <c r="D11" s="28" t="s">
        <v>169</v>
      </c>
      <c r="E11" s="31">
        <v>5.0999999999999996</v>
      </c>
      <c r="F11" s="30">
        <v>1.1000000000000001</v>
      </c>
    </row>
    <row r="12" spans="1:11" ht="26.25" thickBot="1" x14ac:dyDescent="0.3">
      <c r="A12" s="91" t="s">
        <v>437</v>
      </c>
      <c r="B12" s="27" t="s">
        <v>414</v>
      </c>
      <c r="C12" s="28" t="s">
        <v>269</v>
      </c>
      <c r="D12" s="28" t="s">
        <v>171</v>
      </c>
      <c r="E12" s="31">
        <v>0.2</v>
      </c>
      <c r="F12" s="30">
        <v>0.1</v>
      </c>
    </row>
    <row r="13" spans="1:11" ht="15.75" thickBot="1" x14ac:dyDescent="0.3">
      <c r="A13" s="91" t="s">
        <v>437</v>
      </c>
      <c r="B13" s="27" t="s">
        <v>414</v>
      </c>
      <c r="C13" s="28" t="s">
        <v>415</v>
      </c>
      <c r="D13" s="28" t="s">
        <v>416</v>
      </c>
      <c r="E13" s="29">
        <v>162.9</v>
      </c>
      <c r="F13" s="30">
        <v>36.1</v>
      </c>
    </row>
    <row r="14" spans="1:11" ht="26.25" thickBot="1" x14ac:dyDescent="0.3">
      <c r="A14" s="91" t="s">
        <v>437</v>
      </c>
      <c r="B14" s="27" t="s">
        <v>422</v>
      </c>
      <c r="C14" s="28" t="s">
        <v>360</v>
      </c>
      <c r="D14" s="28" t="s">
        <v>361</v>
      </c>
      <c r="E14" s="29">
        <v>6.2</v>
      </c>
      <c r="F14" s="30">
        <v>1.4</v>
      </c>
    </row>
    <row r="15" spans="1:11" ht="26.25" thickBot="1" x14ac:dyDescent="0.3">
      <c r="A15" s="91" t="s">
        <v>437</v>
      </c>
      <c r="B15" s="27" t="s">
        <v>422</v>
      </c>
      <c r="C15" s="28" t="s">
        <v>381</v>
      </c>
      <c r="D15" s="28" t="s">
        <v>382</v>
      </c>
      <c r="E15" s="40" t="s">
        <v>50</v>
      </c>
      <c r="F15" s="36" t="s">
        <v>50</v>
      </c>
    </row>
    <row r="16" spans="1:11" ht="26.25" thickBot="1" x14ac:dyDescent="0.3">
      <c r="A16" s="91" t="s">
        <v>437</v>
      </c>
      <c r="B16" s="33" t="s">
        <v>422</v>
      </c>
      <c r="C16" s="34" t="s">
        <v>423</v>
      </c>
      <c r="D16" s="34" t="s">
        <v>340</v>
      </c>
      <c r="E16" s="35">
        <v>61.8</v>
      </c>
      <c r="F16" s="36">
        <v>7.8</v>
      </c>
      <c r="G16" s="41"/>
      <c r="H16" s="41"/>
      <c r="J16" s="41"/>
      <c r="K16" s="41"/>
    </row>
    <row r="17" spans="1:11" ht="26.25" thickBot="1" x14ac:dyDescent="0.3">
      <c r="A17" s="91" t="s">
        <v>438</v>
      </c>
      <c r="B17" s="27" t="s">
        <v>421</v>
      </c>
      <c r="C17" s="28" t="s">
        <v>168</v>
      </c>
      <c r="D17" s="28" t="s">
        <v>169</v>
      </c>
      <c r="E17" s="29">
        <v>1.7</v>
      </c>
      <c r="F17" s="30">
        <v>0.4</v>
      </c>
      <c r="G17" s="41"/>
      <c r="H17" s="41"/>
      <c r="J17" s="41"/>
      <c r="K17" s="41"/>
    </row>
    <row r="18" spans="1:11" ht="26.25" thickBot="1" x14ac:dyDescent="0.3">
      <c r="A18" s="96" t="s">
        <v>438</v>
      </c>
      <c r="B18" s="97" t="s">
        <v>421</v>
      </c>
      <c r="C18" s="98" t="s">
        <v>170</v>
      </c>
      <c r="D18" s="98" t="s">
        <v>171</v>
      </c>
      <c r="E18" s="99">
        <v>0.1</v>
      </c>
      <c r="F18" s="100">
        <v>0</v>
      </c>
      <c r="G18" s="41"/>
      <c r="H18" s="41"/>
      <c r="J18" s="41"/>
      <c r="K18" s="41"/>
    </row>
    <row r="19" spans="1:11" ht="27" thickTop="1" thickBot="1" x14ac:dyDescent="0.3">
      <c r="A19" s="101"/>
      <c r="B19" s="102" t="s">
        <v>417</v>
      </c>
      <c r="C19" s="102"/>
      <c r="D19" s="105" t="s">
        <v>418</v>
      </c>
      <c r="E19" s="104">
        <f>SUM(E2:E18)</f>
        <v>160511.20000000004</v>
      </c>
      <c r="F19" s="104">
        <f>SUM(F2:F18)</f>
        <v>25112.3</v>
      </c>
      <c r="H19" s="64"/>
      <c r="I19" s="65"/>
      <c r="J19" s="64"/>
    </row>
    <row r="20" spans="1:11" ht="16.5" thickTop="1" thickBot="1" x14ac:dyDescent="0.3">
      <c r="A20" s="80"/>
      <c r="B20" s="102" t="s">
        <v>417</v>
      </c>
      <c r="C20" s="80"/>
      <c r="D20" s="103" t="s">
        <v>575</v>
      </c>
      <c r="E20" s="80">
        <f>SUM(E3:E16)</f>
        <v>52351.199999999997</v>
      </c>
      <c r="F20" s="80">
        <f>SUM(F3:F16)</f>
        <v>323.40000000000003</v>
      </c>
    </row>
    <row r="21" spans="1:11" ht="16.5" thickTop="1" thickBot="1" x14ac:dyDescent="0.3">
      <c r="A21" s="80"/>
      <c r="B21" s="102" t="s">
        <v>417</v>
      </c>
      <c r="C21" s="80"/>
      <c r="D21" s="103" t="s">
        <v>576</v>
      </c>
      <c r="E21" s="80">
        <f>SUM(E17:E18)</f>
        <v>1.8</v>
      </c>
      <c r="F21" s="80">
        <f>SUM(F17:F18)</f>
        <v>0.4</v>
      </c>
    </row>
    <row r="22" spans="1:11" ht="16.5" thickTop="1" thickBot="1" x14ac:dyDescent="0.3">
      <c r="A22" s="80"/>
      <c r="B22" s="102" t="s">
        <v>417</v>
      </c>
      <c r="C22" s="80"/>
      <c r="D22" s="103" t="s">
        <v>577</v>
      </c>
      <c r="E22" s="89">
        <f>E2</f>
        <v>108158.2</v>
      </c>
      <c r="F22" s="89">
        <f>F2</f>
        <v>24788.5</v>
      </c>
    </row>
    <row r="23" spans="1:11" ht="15.75" thickTop="1" x14ac:dyDescent="0.25"/>
  </sheetData>
  <sortState ref="A2:F18">
    <sortCondition ref="A2:A18"/>
    <sortCondition ref="B2:B18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workbookViewId="0">
      <selection activeCell="N10" sqref="N10"/>
    </sheetView>
  </sheetViews>
  <sheetFormatPr defaultRowHeight="15" x14ac:dyDescent="0.25"/>
  <cols>
    <col min="4" max="4" width="26.140625" customWidth="1"/>
    <col min="7" max="7" width="12.28515625" customWidth="1"/>
    <col min="9" max="9" width="12" customWidth="1"/>
  </cols>
  <sheetData>
    <row r="2" spans="1:11" ht="15.75" thickBot="1" x14ac:dyDescent="0.3">
      <c r="A2" s="42" t="s">
        <v>501</v>
      </c>
    </row>
    <row r="3" spans="1:11" ht="39.75" thickTop="1" thickBot="1" x14ac:dyDescent="0.3">
      <c r="A3" s="1" t="s">
        <v>436</v>
      </c>
      <c r="B3" s="1" t="s">
        <v>445</v>
      </c>
      <c r="C3" s="1" t="s">
        <v>0</v>
      </c>
      <c r="D3" s="2" t="s">
        <v>1</v>
      </c>
      <c r="E3" s="2" t="s">
        <v>2</v>
      </c>
      <c r="F3" s="2" t="s">
        <v>462</v>
      </c>
      <c r="G3" s="2" t="s">
        <v>463</v>
      </c>
      <c r="H3" s="2" t="s">
        <v>464</v>
      </c>
      <c r="I3" s="2" t="s">
        <v>3</v>
      </c>
      <c r="J3" s="3" t="s">
        <v>4</v>
      </c>
      <c r="K3" s="3" t="s">
        <v>5</v>
      </c>
    </row>
    <row r="4" spans="1:11" ht="26.25" thickTop="1" x14ac:dyDescent="0.25">
      <c r="A4" s="145" t="s">
        <v>437</v>
      </c>
      <c r="B4" s="146" t="s">
        <v>446</v>
      </c>
      <c r="C4" s="135" t="s">
        <v>277</v>
      </c>
      <c r="D4" s="135" t="s">
        <v>278</v>
      </c>
      <c r="E4" s="135" t="s">
        <v>12</v>
      </c>
      <c r="F4" s="135">
        <v>188</v>
      </c>
      <c r="G4" s="147">
        <v>2960547</v>
      </c>
      <c r="H4" s="148">
        <v>37803</v>
      </c>
      <c r="I4" s="149" t="s">
        <v>14</v>
      </c>
      <c r="J4" s="149" t="s">
        <v>50</v>
      </c>
      <c r="K4" s="150" t="s">
        <v>50</v>
      </c>
    </row>
    <row r="5" spans="1:11" ht="25.5" x14ac:dyDescent="0.25">
      <c r="A5" s="151" t="s">
        <v>437</v>
      </c>
      <c r="B5" s="152" t="s">
        <v>446</v>
      </c>
      <c r="C5" s="107" t="s">
        <v>279</v>
      </c>
      <c r="D5" s="107" t="s">
        <v>280</v>
      </c>
      <c r="E5" s="107" t="s">
        <v>281</v>
      </c>
      <c r="F5" s="107" t="s">
        <v>13</v>
      </c>
      <c r="G5" s="119">
        <v>13200000</v>
      </c>
      <c r="H5" s="110">
        <v>41091</v>
      </c>
      <c r="I5" s="111" t="s">
        <v>14</v>
      </c>
      <c r="J5" s="111" t="s">
        <v>50</v>
      </c>
      <c r="K5" s="121" t="s">
        <v>50</v>
      </c>
    </row>
    <row r="6" spans="1:11" ht="25.5" x14ac:dyDescent="0.25">
      <c r="A6" s="151" t="s">
        <v>437</v>
      </c>
      <c r="B6" s="152" t="s">
        <v>446</v>
      </c>
      <c r="C6" s="107" t="s">
        <v>282</v>
      </c>
      <c r="D6" s="107" t="s">
        <v>283</v>
      </c>
      <c r="E6" s="107" t="s">
        <v>281</v>
      </c>
      <c r="F6" s="107" t="s">
        <v>13</v>
      </c>
      <c r="G6" s="119">
        <v>1000000</v>
      </c>
      <c r="H6" s="110">
        <v>41091</v>
      </c>
      <c r="I6" s="111" t="s">
        <v>14</v>
      </c>
      <c r="J6" s="111" t="s">
        <v>50</v>
      </c>
      <c r="K6" s="121" t="s">
        <v>50</v>
      </c>
    </row>
    <row r="7" spans="1:11" ht="76.5" x14ac:dyDescent="0.25">
      <c r="A7" s="151" t="s">
        <v>437</v>
      </c>
      <c r="B7" s="152" t="s">
        <v>446</v>
      </c>
      <c r="C7" s="107" t="s">
        <v>415</v>
      </c>
      <c r="D7" s="107" t="s">
        <v>416</v>
      </c>
      <c r="E7" s="107" t="s">
        <v>495</v>
      </c>
      <c r="F7" s="107">
        <v>45</v>
      </c>
      <c r="G7" s="119">
        <v>696800</v>
      </c>
      <c r="H7" s="120">
        <v>41778</v>
      </c>
      <c r="I7" s="111" t="s">
        <v>14</v>
      </c>
      <c r="J7" s="111">
        <v>162.9</v>
      </c>
      <c r="K7" s="121">
        <v>36.1</v>
      </c>
    </row>
    <row r="8" spans="1:11" ht="51" x14ac:dyDescent="0.25">
      <c r="A8" s="151" t="s">
        <v>437</v>
      </c>
      <c r="B8" s="152" t="s">
        <v>446</v>
      </c>
      <c r="C8" s="107" t="s">
        <v>496</v>
      </c>
      <c r="D8" s="107" t="s">
        <v>497</v>
      </c>
      <c r="E8" s="107" t="s">
        <v>498</v>
      </c>
      <c r="F8" s="107"/>
      <c r="G8" s="111" t="s">
        <v>499</v>
      </c>
      <c r="H8" s="120">
        <v>41543</v>
      </c>
      <c r="I8" s="111" t="s">
        <v>14</v>
      </c>
      <c r="J8" s="111" t="s">
        <v>50</v>
      </c>
      <c r="K8" s="121" t="s">
        <v>50</v>
      </c>
    </row>
    <row r="9" spans="1:11" ht="25.5" x14ac:dyDescent="0.25">
      <c r="A9" s="151" t="s">
        <v>437</v>
      </c>
      <c r="B9" s="152" t="s">
        <v>446</v>
      </c>
      <c r="C9" s="107" t="s">
        <v>404</v>
      </c>
      <c r="D9" s="107" t="s">
        <v>405</v>
      </c>
      <c r="E9" s="107" t="s">
        <v>133</v>
      </c>
      <c r="F9" s="107">
        <v>9.9</v>
      </c>
      <c r="G9" s="119">
        <v>772000</v>
      </c>
      <c r="H9" s="110">
        <v>41730</v>
      </c>
      <c r="I9" s="111" t="s">
        <v>14</v>
      </c>
      <c r="J9" s="111">
        <v>37.4</v>
      </c>
      <c r="K9" s="121">
        <v>7.3</v>
      </c>
    </row>
    <row r="10" spans="1:11" ht="38.25" x14ac:dyDescent="0.25">
      <c r="A10" s="151" t="s">
        <v>437</v>
      </c>
      <c r="B10" s="152" t="s">
        <v>446</v>
      </c>
      <c r="C10" s="107" t="s">
        <v>406</v>
      </c>
      <c r="D10" s="107" t="s">
        <v>481</v>
      </c>
      <c r="E10" s="107" t="s">
        <v>482</v>
      </c>
      <c r="F10" s="107">
        <v>217.6</v>
      </c>
      <c r="G10" s="111" t="s">
        <v>13</v>
      </c>
      <c r="H10" s="111" t="s">
        <v>13</v>
      </c>
      <c r="I10" s="111" t="s">
        <v>14</v>
      </c>
      <c r="J10" s="153">
        <v>1038.2</v>
      </c>
      <c r="K10" s="121">
        <v>233.3</v>
      </c>
    </row>
    <row r="11" spans="1:11" ht="63.75" x14ac:dyDescent="0.25">
      <c r="A11" s="151" t="s">
        <v>437</v>
      </c>
      <c r="B11" s="152" t="s">
        <v>446</v>
      </c>
      <c r="C11" s="107" t="s">
        <v>408</v>
      </c>
      <c r="D11" s="107" t="s">
        <v>409</v>
      </c>
      <c r="E11" s="107" t="s">
        <v>483</v>
      </c>
      <c r="F11" s="107">
        <v>474.9</v>
      </c>
      <c r="G11" s="111" t="s">
        <v>479</v>
      </c>
      <c r="H11" s="111" t="s">
        <v>484</v>
      </c>
      <c r="I11" s="111" t="s">
        <v>14</v>
      </c>
      <c r="J11" s="111">
        <v>10.8</v>
      </c>
      <c r="K11" s="121">
        <v>10.5</v>
      </c>
    </row>
    <row r="12" spans="1:11" ht="25.5" x14ac:dyDescent="0.25">
      <c r="A12" s="151" t="s">
        <v>437</v>
      </c>
      <c r="B12" s="152" t="s">
        <v>446</v>
      </c>
      <c r="C12" s="107" t="s">
        <v>410</v>
      </c>
      <c r="D12" s="107" t="s">
        <v>485</v>
      </c>
      <c r="E12" s="107" t="s">
        <v>486</v>
      </c>
      <c r="F12" s="107">
        <v>65.900000000000006</v>
      </c>
      <c r="G12" s="111" t="s">
        <v>479</v>
      </c>
      <c r="H12" s="111" t="s">
        <v>484</v>
      </c>
      <c r="I12" s="111" t="s">
        <v>14</v>
      </c>
      <c r="J12" s="111">
        <v>0</v>
      </c>
      <c r="K12" s="121">
        <v>6.4</v>
      </c>
    </row>
    <row r="13" spans="1:11" x14ac:dyDescent="0.25">
      <c r="A13" s="151" t="s">
        <v>437</v>
      </c>
      <c r="B13" s="152" t="s">
        <v>446</v>
      </c>
      <c r="C13" s="107" t="s">
        <v>423</v>
      </c>
      <c r="D13" s="107" t="s">
        <v>500</v>
      </c>
      <c r="E13" s="107" t="s">
        <v>340</v>
      </c>
      <c r="F13" s="107">
        <v>31.1</v>
      </c>
      <c r="G13" s="152"/>
      <c r="H13" s="111">
        <v>2014</v>
      </c>
      <c r="I13" s="111" t="s">
        <v>14</v>
      </c>
      <c r="J13" s="107">
        <v>61.8</v>
      </c>
      <c r="K13" s="122">
        <v>7.8</v>
      </c>
    </row>
    <row r="14" spans="1:11" ht="38.25" x14ac:dyDescent="0.25">
      <c r="A14" s="151" t="s">
        <v>437</v>
      </c>
      <c r="B14" s="152" t="s">
        <v>447</v>
      </c>
      <c r="C14" s="107" t="s">
        <v>465</v>
      </c>
      <c r="D14" s="107" t="s">
        <v>466</v>
      </c>
      <c r="E14" s="107" t="s">
        <v>467</v>
      </c>
      <c r="F14" s="107">
        <v>115.2</v>
      </c>
      <c r="G14" s="107" t="s">
        <v>468</v>
      </c>
      <c r="H14" s="110">
        <v>41944</v>
      </c>
      <c r="I14" s="111" t="s">
        <v>469</v>
      </c>
      <c r="J14" s="111">
        <v>89.8</v>
      </c>
      <c r="K14" s="121">
        <v>16.3</v>
      </c>
    </row>
    <row r="15" spans="1:11" ht="38.25" x14ac:dyDescent="0.25">
      <c r="A15" s="151" t="s">
        <v>437</v>
      </c>
      <c r="B15" s="152" t="s">
        <v>447</v>
      </c>
      <c r="C15" s="107" t="s">
        <v>470</v>
      </c>
      <c r="D15" s="107" t="s">
        <v>471</v>
      </c>
      <c r="E15" s="107" t="s">
        <v>467</v>
      </c>
      <c r="F15" s="107">
        <v>41.7</v>
      </c>
      <c r="G15" s="107" t="s">
        <v>468</v>
      </c>
      <c r="H15" s="110">
        <v>41944</v>
      </c>
      <c r="I15" s="111" t="s">
        <v>469</v>
      </c>
      <c r="J15" s="111">
        <v>32.799999999999997</v>
      </c>
      <c r="K15" s="121">
        <v>6</v>
      </c>
    </row>
    <row r="16" spans="1:11" ht="38.25" x14ac:dyDescent="0.25">
      <c r="A16" s="151" t="s">
        <v>437</v>
      </c>
      <c r="B16" s="152" t="s">
        <v>447</v>
      </c>
      <c r="C16" s="107" t="s">
        <v>472</v>
      </c>
      <c r="D16" s="107" t="s">
        <v>473</v>
      </c>
      <c r="E16" s="107" t="s">
        <v>467</v>
      </c>
      <c r="F16" s="107">
        <v>179.5</v>
      </c>
      <c r="G16" s="107" t="s">
        <v>468</v>
      </c>
      <c r="H16" s="110">
        <v>41944</v>
      </c>
      <c r="I16" s="111" t="s">
        <v>469</v>
      </c>
      <c r="J16" s="111">
        <v>140.19999999999999</v>
      </c>
      <c r="K16" s="121">
        <v>25.3</v>
      </c>
    </row>
    <row r="17" spans="1:14" ht="38.25" x14ac:dyDescent="0.25">
      <c r="A17" s="151" t="s">
        <v>437</v>
      </c>
      <c r="B17" s="152" t="s">
        <v>447</v>
      </c>
      <c r="C17" s="107" t="s">
        <v>474</v>
      </c>
      <c r="D17" s="107" t="s">
        <v>475</v>
      </c>
      <c r="E17" s="107" t="s">
        <v>90</v>
      </c>
      <c r="F17" s="107" t="s">
        <v>50</v>
      </c>
      <c r="G17" s="107" t="s">
        <v>50</v>
      </c>
      <c r="H17" s="110">
        <v>41944</v>
      </c>
      <c r="I17" s="111" t="s">
        <v>469</v>
      </c>
      <c r="J17" s="111">
        <v>454.5</v>
      </c>
      <c r="K17" s="121">
        <v>326.89999999999998</v>
      </c>
    </row>
    <row r="18" spans="1:14" ht="51" x14ac:dyDescent="0.25">
      <c r="A18" s="151" t="s">
        <v>437</v>
      </c>
      <c r="B18" s="152" t="s">
        <v>447</v>
      </c>
      <c r="C18" s="107" t="s">
        <v>476</v>
      </c>
      <c r="D18" s="107" t="s">
        <v>477</v>
      </c>
      <c r="E18" s="107" t="s">
        <v>478</v>
      </c>
      <c r="F18" s="107">
        <v>626.4</v>
      </c>
      <c r="G18" s="111" t="s">
        <v>479</v>
      </c>
      <c r="H18" s="111" t="s">
        <v>479</v>
      </c>
      <c r="I18" s="111" t="s">
        <v>480</v>
      </c>
      <c r="J18" s="111">
        <v>513.70000000000005</v>
      </c>
      <c r="K18" s="121">
        <v>207.3</v>
      </c>
    </row>
    <row r="19" spans="1:14" ht="25.5" x14ac:dyDescent="0.25">
      <c r="A19" s="151" t="s">
        <v>438</v>
      </c>
      <c r="B19" s="152" t="s">
        <v>446</v>
      </c>
      <c r="C19" s="107" t="s">
        <v>394</v>
      </c>
      <c r="D19" s="107" t="s">
        <v>395</v>
      </c>
      <c r="E19" s="107" t="s">
        <v>133</v>
      </c>
      <c r="F19" s="107">
        <v>3.6</v>
      </c>
      <c r="G19" s="152"/>
      <c r="H19" s="152"/>
      <c r="I19" s="107" t="s">
        <v>14</v>
      </c>
      <c r="J19" s="111">
        <v>1.8</v>
      </c>
      <c r="K19" s="121">
        <v>0.3</v>
      </c>
      <c r="L19" s="41"/>
      <c r="N19" s="41"/>
    </row>
    <row r="20" spans="1:14" ht="25.5" x14ac:dyDescent="0.25">
      <c r="A20" s="151" t="s">
        <v>438</v>
      </c>
      <c r="B20" s="152" t="s">
        <v>446</v>
      </c>
      <c r="C20" s="107" t="s">
        <v>396</v>
      </c>
      <c r="D20" s="107" t="s">
        <v>397</v>
      </c>
      <c r="E20" s="107" t="s">
        <v>345</v>
      </c>
      <c r="F20" s="107">
        <v>20.6</v>
      </c>
      <c r="G20" s="152"/>
      <c r="H20" s="152"/>
      <c r="I20" s="107" t="s">
        <v>14</v>
      </c>
      <c r="J20" s="111">
        <v>16</v>
      </c>
      <c r="K20" s="121">
        <v>2.1</v>
      </c>
      <c r="L20" s="41"/>
      <c r="N20" s="41"/>
    </row>
    <row r="21" spans="1:14" ht="25.5" x14ac:dyDescent="0.25">
      <c r="A21" s="151" t="s">
        <v>438</v>
      </c>
      <c r="B21" s="152" t="s">
        <v>446</v>
      </c>
      <c r="C21" s="107" t="s">
        <v>398</v>
      </c>
      <c r="D21" s="107" t="s">
        <v>399</v>
      </c>
      <c r="E21" s="107" t="s">
        <v>133</v>
      </c>
      <c r="F21" s="107">
        <v>9.8000000000000007</v>
      </c>
      <c r="G21" s="152"/>
      <c r="H21" s="152"/>
      <c r="I21" s="111" t="s">
        <v>14</v>
      </c>
      <c r="J21" s="111">
        <v>5.4</v>
      </c>
      <c r="K21" s="121">
        <v>1</v>
      </c>
    </row>
    <row r="22" spans="1:14" ht="38.25" x14ac:dyDescent="0.25">
      <c r="A22" s="151" t="s">
        <v>438</v>
      </c>
      <c r="B22" s="152" t="s">
        <v>447</v>
      </c>
      <c r="C22" s="107" t="s">
        <v>487</v>
      </c>
      <c r="D22" s="107" t="s">
        <v>488</v>
      </c>
      <c r="E22" s="107" t="s">
        <v>133</v>
      </c>
      <c r="F22" s="107">
        <v>17.399999999999999</v>
      </c>
      <c r="G22" s="107" t="s">
        <v>479</v>
      </c>
      <c r="H22" s="152"/>
      <c r="I22" s="111" t="s">
        <v>140</v>
      </c>
      <c r="J22" s="111">
        <v>3.8</v>
      </c>
      <c r="K22" s="121">
        <v>0.3</v>
      </c>
    </row>
    <row r="23" spans="1:14" ht="38.25" x14ac:dyDescent="0.25">
      <c r="A23" s="151" t="s">
        <v>438</v>
      </c>
      <c r="B23" s="152" t="s">
        <v>447</v>
      </c>
      <c r="C23" s="107" t="s">
        <v>489</v>
      </c>
      <c r="D23" s="107" t="s">
        <v>490</v>
      </c>
      <c r="E23" s="107" t="s">
        <v>133</v>
      </c>
      <c r="F23" s="107">
        <v>28.4</v>
      </c>
      <c r="G23" s="107" t="s">
        <v>479</v>
      </c>
      <c r="H23" s="152"/>
      <c r="I23" s="111" t="s">
        <v>140</v>
      </c>
      <c r="J23" s="111">
        <v>7.9</v>
      </c>
      <c r="K23" s="121">
        <v>1</v>
      </c>
    </row>
    <row r="24" spans="1:14" ht="25.5" x14ac:dyDescent="0.25">
      <c r="A24" s="151" t="s">
        <v>438</v>
      </c>
      <c r="B24" s="152" t="s">
        <v>447</v>
      </c>
      <c r="C24" s="107" t="s">
        <v>491</v>
      </c>
      <c r="D24" s="107" t="s">
        <v>492</v>
      </c>
      <c r="E24" s="107" t="s">
        <v>205</v>
      </c>
      <c r="F24" s="107">
        <v>152</v>
      </c>
      <c r="G24" s="107" t="s">
        <v>479</v>
      </c>
      <c r="H24" s="152"/>
      <c r="I24" s="111" t="s">
        <v>140</v>
      </c>
      <c r="J24" s="111">
        <v>75.2</v>
      </c>
      <c r="K24" s="121">
        <v>14.1</v>
      </c>
    </row>
    <row r="25" spans="1:14" ht="25.5" x14ac:dyDescent="0.25">
      <c r="A25" s="151" t="s">
        <v>438</v>
      </c>
      <c r="B25" s="152" t="s">
        <v>447</v>
      </c>
      <c r="C25" s="107" t="s">
        <v>493</v>
      </c>
      <c r="D25" s="107" t="s">
        <v>494</v>
      </c>
      <c r="E25" s="107" t="s">
        <v>133</v>
      </c>
      <c r="F25" s="107">
        <v>5.62</v>
      </c>
      <c r="G25" s="107" t="s">
        <v>479</v>
      </c>
      <c r="H25" s="152"/>
      <c r="I25" s="111" t="s">
        <v>140</v>
      </c>
      <c r="J25" s="111" t="s">
        <v>50</v>
      </c>
      <c r="K25" s="121" t="s">
        <v>50</v>
      </c>
    </row>
    <row r="26" spans="1:14" ht="24.75" customHeight="1" x14ac:dyDescent="0.25">
      <c r="A26" s="154"/>
      <c r="B26" s="155"/>
      <c r="C26" s="155"/>
      <c r="D26" s="156"/>
      <c r="E26" s="155"/>
      <c r="F26" s="155"/>
      <c r="G26" s="168" t="s">
        <v>506</v>
      </c>
      <c r="H26" s="169"/>
      <c r="I26" s="169"/>
      <c r="J26" s="157">
        <f>SUM(J22:J25)</f>
        <v>86.9</v>
      </c>
      <c r="K26" s="158"/>
    </row>
    <row r="27" spans="1:14" ht="24.75" customHeight="1" x14ac:dyDescent="0.25">
      <c r="A27" s="154"/>
      <c r="B27" s="155"/>
      <c r="C27" s="155"/>
      <c r="D27" s="156"/>
      <c r="E27" s="155"/>
      <c r="F27" s="155"/>
      <c r="G27" s="168" t="s">
        <v>579</v>
      </c>
      <c r="H27" s="169"/>
      <c r="I27" s="169"/>
      <c r="J27" s="157">
        <f>SUM(K22:K25)</f>
        <v>15.4</v>
      </c>
      <c r="K27" s="158"/>
    </row>
    <row r="28" spans="1:14" x14ac:dyDescent="0.25">
      <c r="A28" s="154"/>
      <c r="B28" s="155"/>
      <c r="C28" s="155"/>
      <c r="D28" s="156"/>
      <c r="E28" s="155"/>
      <c r="F28" s="155"/>
      <c r="G28" s="168" t="s">
        <v>525</v>
      </c>
      <c r="H28" s="169"/>
      <c r="I28" s="169"/>
      <c r="J28" s="157">
        <f>SUM(J19:J21)</f>
        <v>23.200000000000003</v>
      </c>
      <c r="K28" s="158"/>
    </row>
    <row r="29" spans="1:14" x14ac:dyDescent="0.25">
      <c r="A29" s="154"/>
      <c r="B29" s="155"/>
      <c r="C29" s="155"/>
      <c r="D29" s="156"/>
      <c r="E29" s="155"/>
      <c r="F29" s="155"/>
      <c r="G29" s="168" t="s">
        <v>526</v>
      </c>
      <c r="H29" s="169"/>
      <c r="I29" s="169"/>
      <c r="J29" s="157">
        <f>SUM(K19:K21)</f>
        <v>3.4</v>
      </c>
      <c r="K29" s="158"/>
    </row>
    <row r="30" spans="1:14" x14ac:dyDescent="0.25">
      <c r="A30" s="154"/>
      <c r="B30" s="155"/>
      <c r="C30" s="155"/>
      <c r="D30" s="156"/>
      <c r="E30" s="155"/>
      <c r="F30" s="155"/>
      <c r="G30" s="168" t="s">
        <v>502</v>
      </c>
      <c r="H30" s="169"/>
      <c r="I30" s="169"/>
      <c r="J30" s="157">
        <f>SUM(J4:J13)</f>
        <v>1311.1</v>
      </c>
      <c r="K30" s="158"/>
    </row>
    <row r="31" spans="1:14" ht="16.5" customHeight="1" x14ac:dyDescent="0.25">
      <c r="A31" s="154"/>
      <c r="B31" s="155"/>
      <c r="C31" s="155"/>
      <c r="D31" s="156"/>
      <c r="E31" s="155"/>
      <c r="F31" s="155"/>
      <c r="G31" s="168" t="s">
        <v>503</v>
      </c>
      <c r="H31" s="169"/>
      <c r="I31" s="169"/>
      <c r="J31" s="157">
        <f>SUM(K4:K13)</f>
        <v>301.39999999999998</v>
      </c>
      <c r="K31" s="158"/>
    </row>
    <row r="32" spans="1:14" x14ac:dyDescent="0.25">
      <c r="A32" s="154"/>
      <c r="B32" s="155"/>
      <c r="C32" s="155"/>
      <c r="D32" s="156"/>
      <c r="E32" s="155"/>
      <c r="F32" s="155"/>
      <c r="G32" s="168" t="s">
        <v>504</v>
      </c>
      <c r="H32" s="169"/>
      <c r="I32" s="169"/>
      <c r="J32" s="157">
        <f>SUM(J14:J18)</f>
        <v>1231</v>
      </c>
      <c r="K32" s="158"/>
    </row>
    <row r="33" spans="1:11" ht="15.75" thickBot="1" x14ac:dyDescent="0.3">
      <c r="A33" s="159"/>
      <c r="B33" s="160"/>
      <c r="C33" s="160"/>
      <c r="D33" s="161"/>
      <c r="E33" s="160"/>
      <c r="F33" s="160"/>
      <c r="G33" s="170" t="s">
        <v>505</v>
      </c>
      <c r="H33" s="171"/>
      <c r="I33" s="171"/>
      <c r="J33" s="162">
        <f>SUM(K14:K18)</f>
        <v>581.79999999999995</v>
      </c>
      <c r="K33" s="163"/>
    </row>
    <row r="34" spans="1:11" ht="15.75" thickTop="1" x14ac:dyDescent="0.25"/>
  </sheetData>
  <sortState ref="A4:K22">
    <sortCondition ref="A4:A22"/>
    <sortCondition ref="B4:B22"/>
    <sortCondition ref="C4:C22"/>
  </sortState>
  <mergeCells count="8">
    <mergeCell ref="G32:I32"/>
    <mergeCell ref="G33:I33"/>
    <mergeCell ref="G26:I26"/>
    <mergeCell ref="G31:I31"/>
    <mergeCell ref="G27:I27"/>
    <mergeCell ref="G28:I28"/>
    <mergeCell ref="G29:I29"/>
    <mergeCell ref="G30:I3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selection activeCell="C30" sqref="C30"/>
    </sheetView>
  </sheetViews>
  <sheetFormatPr defaultRowHeight="15" x14ac:dyDescent="0.25"/>
  <cols>
    <col min="2" max="2" width="19.5703125" customWidth="1"/>
    <col min="4" max="4" width="40.7109375" customWidth="1"/>
    <col min="5" max="5" width="9.5703125" bestFit="1" customWidth="1"/>
  </cols>
  <sheetData>
    <row r="2" spans="1:6" x14ac:dyDescent="0.25">
      <c r="B2" t="s">
        <v>560</v>
      </c>
    </row>
    <row r="3" spans="1:6" ht="15.75" thickBot="1" x14ac:dyDescent="0.3"/>
    <row r="4" spans="1:6" ht="39.75" thickTop="1" thickBot="1" x14ac:dyDescent="0.3">
      <c r="A4" s="1" t="s">
        <v>400</v>
      </c>
      <c r="B4" s="1" t="s">
        <v>400</v>
      </c>
      <c r="C4" s="2" t="s">
        <v>401</v>
      </c>
      <c r="D4" s="2" t="s">
        <v>1</v>
      </c>
      <c r="E4" s="3" t="s">
        <v>4</v>
      </c>
      <c r="F4" s="3" t="s">
        <v>5</v>
      </c>
    </row>
    <row r="5" spans="1:6" ht="15.75" customHeight="1" thickTop="1" x14ac:dyDescent="0.25">
      <c r="A5" s="172" t="s">
        <v>440</v>
      </c>
      <c r="B5" s="174" t="s">
        <v>424</v>
      </c>
      <c r="C5" s="176" t="s">
        <v>13</v>
      </c>
      <c r="D5" s="135" t="s">
        <v>546</v>
      </c>
      <c r="E5" s="178">
        <v>111151.03</v>
      </c>
      <c r="F5" s="180">
        <v>25283.48</v>
      </c>
    </row>
    <row r="6" spans="1:6" x14ac:dyDescent="0.25">
      <c r="A6" s="173"/>
      <c r="B6" s="175"/>
      <c r="C6" s="177"/>
      <c r="D6" s="107" t="s">
        <v>547</v>
      </c>
      <c r="E6" s="179"/>
      <c r="F6" s="181"/>
    </row>
    <row r="7" spans="1:6" ht="38.25" x14ac:dyDescent="0.25">
      <c r="A7" s="136" t="s">
        <v>573</v>
      </c>
      <c r="B7" s="111" t="s">
        <v>402</v>
      </c>
      <c r="C7" s="107" t="s">
        <v>6</v>
      </c>
      <c r="D7" s="107" t="s">
        <v>548</v>
      </c>
      <c r="E7" s="111">
        <v>232.7</v>
      </c>
      <c r="F7" s="121">
        <v>98.9</v>
      </c>
    </row>
    <row r="8" spans="1:6" x14ac:dyDescent="0.25">
      <c r="A8" s="136" t="s">
        <v>573</v>
      </c>
      <c r="B8" s="111" t="s">
        <v>412</v>
      </c>
      <c r="C8" s="107" t="s">
        <v>413</v>
      </c>
      <c r="D8" s="107" t="s">
        <v>549</v>
      </c>
      <c r="E8" s="137" t="s">
        <v>591</v>
      </c>
      <c r="F8" s="138" t="s">
        <v>591</v>
      </c>
    </row>
    <row r="9" spans="1:6" x14ac:dyDescent="0.25">
      <c r="A9" s="136" t="s">
        <v>573</v>
      </c>
      <c r="B9" s="111" t="s">
        <v>412</v>
      </c>
      <c r="C9" s="107" t="s">
        <v>83</v>
      </c>
      <c r="D9" s="107" t="s">
        <v>550</v>
      </c>
      <c r="E9" s="111">
        <v>91.1</v>
      </c>
      <c r="F9" s="121">
        <v>16.600000000000001</v>
      </c>
    </row>
    <row r="10" spans="1:6" x14ac:dyDescent="0.25">
      <c r="A10" s="136" t="s">
        <v>573</v>
      </c>
      <c r="B10" s="111" t="s">
        <v>412</v>
      </c>
      <c r="C10" s="107" t="s">
        <v>85</v>
      </c>
      <c r="D10" s="107" t="s">
        <v>551</v>
      </c>
      <c r="E10" s="111">
        <v>189.9</v>
      </c>
      <c r="F10" s="121">
        <v>34.700000000000003</v>
      </c>
    </row>
    <row r="11" spans="1:6" x14ac:dyDescent="0.25">
      <c r="A11" s="136" t="s">
        <v>573</v>
      </c>
      <c r="B11" s="111" t="s">
        <v>412</v>
      </c>
      <c r="C11" s="107" t="s">
        <v>465</v>
      </c>
      <c r="D11" s="107" t="s">
        <v>466</v>
      </c>
      <c r="E11" s="111">
        <v>89.8</v>
      </c>
      <c r="F11" s="121">
        <v>16.3</v>
      </c>
    </row>
    <row r="12" spans="1:6" x14ac:dyDescent="0.25">
      <c r="A12" s="136" t="s">
        <v>573</v>
      </c>
      <c r="B12" s="111" t="s">
        <v>412</v>
      </c>
      <c r="C12" s="107" t="s">
        <v>470</v>
      </c>
      <c r="D12" s="107" t="s">
        <v>471</v>
      </c>
      <c r="E12" s="111">
        <v>32.799999999999997</v>
      </c>
      <c r="F12" s="121">
        <v>6</v>
      </c>
    </row>
    <row r="13" spans="1:6" x14ac:dyDescent="0.25">
      <c r="A13" s="136" t="s">
        <v>573</v>
      </c>
      <c r="B13" s="111" t="s">
        <v>412</v>
      </c>
      <c r="C13" s="107" t="s">
        <v>472</v>
      </c>
      <c r="D13" s="107" t="s">
        <v>473</v>
      </c>
      <c r="E13" s="111">
        <v>140.19999999999999</v>
      </c>
      <c r="F13" s="121">
        <v>25.3</v>
      </c>
    </row>
    <row r="14" spans="1:6" ht="25.5" x14ac:dyDescent="0.25">
      <c r="A14" s="136" t="s">
        <v>573</v>
      </c>
      <c r="B14" s="111" t="s">
        <v>414</v>
      </c>
      <c r="C14" s="107" t="s">
        <v>552</v>
      </c>
      <c r="D14" s="107" t="s">
        <v>553</v>
      </c>
      <c r="E14" s="112">
        <v>6038</v>
      </c>
      <c r="F14" s="113">
        <v>1466</v>
      </c>
    </row>
    <row r="15" spans="1:6" x14ac:dyDescent="0.25">
      <c r="A15" s="136" t="s">
        <v>573</v>
      </c>
      <c r="B15" s="111" t="s">
        <v>422</v>
      </c>
      <c r="C15" s="107" t="s">
        <v>554</v>
      </c>
      <c r="D15" s="107" t="s">
        <v>555</v>
      </c>
      <c r="E15" s="137" t="s">
        <v>591</v>
      </c>
      <c r="F15" s="138" t="s">
        <v>591</v>
      </c>
    </row>
    <row r="16" spans="1:6" ht="25.5" x14ac:dyDescent="0.25">
      <c r="A16" s="136" t="s">
        <v>573</v>
      </c>
      <c r="B16" s="111" t="s">
        <v>557</v>
      </c>
      <c r="C16" s="107" t="s">
        <v>558</v>
      </c>
      <c r="D16" s="107" t="s">
        <v>559</v>
      </c>
      <c r="E16" s="111" t="s">
        <v>556</v>
      </c>
      <c r="F16" s="121" t="s">
        <v>556</v>
      </c>
    </row>
    <row r="17" spans="1:6" x14ac:dyDescent="0.25">
      <c r="A17" s="136" t="s">
        <v>574</v>
      </c>
      <c r="B17" s="111" t="s">
        <v>561</v>
      </c>
      <c r="C17" s="107" t="s">
        <v>138</v>
      </c>
      <c r="D17" s="107" t="s">
        <v>139</v>
      </c>
      <c r="E17" s="107">
        <v>109.8</v>
      </c>
      <c r="F17" s="122">
        <v>35.6</v>
      </c>
    </row>
    <row r="18" spans="1:6" ht="25.5" x14ac:dyDescent="0.25">
      <c r="A18" s="136" t="s">
        <v>574</v>
      </c>
      <c r="B18" s="111" t="s">
        <v>561</v>
      </c>
      <c r="C18" s="107" t="s">
        <v>487</v>
      </c>
      <c r="D18" s="107" t="s">
        <v>488</v>
      </c>
      <c r="E18" s="107">
        <v>3.8</v>
      </c>
      <c r="F18" s="122">
        <v>0.3</v>
      </c>
    </row>
    <row r="19" spans="1:6" ht="25.5" x14ac:dyDescent="0.25">
      <c r="A19" s="136" t="s">
        <v>574</v>
      </c>
      <c r="B19" s="111" t="s">
        <v>561</v>
      </c>
      <c r="C19" s="107" t="s">
        <v>489</v>
      </c>
      <c r="D19" s="107" t="s">
        <v>490</v>
      </c>
      <c r="E19" s="107">
        <v>7.9</v>
      </c>
      <c r="F19" s="122">
        <v>1</v>
      </c>
    </row>
    <row r="20" spans="1:6" x14ac:dyDescent="0.25">
      <c r="A20" s="136" t="s">
        <v>574</v>
      </c>
      <c r="B20" s="111" t="s">
        <v>561</v>
      </c>
      <c r="C20" s="107" t="s">
        <v>491</v>
      </c>
      <c r="D20" s="107" t="s">
        <v>492</v>
      </c>
      <c r="E20" s="107">
        <v>75.2</v>
      </c>
      <c r="F20" s="122">
        <v>14.1</v>
      </c>
    </row>
    <row r="21" spans="1:6" ht="25.5" x14ac:dyDescent="0.25">
      <c r="A21" s="136" t="s">
        <v>574</v>
      </c>
      <c r="B21" s="111" t="s">
        <v>561</v>
      </c>
      <c r="C21" s="107" t="s">
        <v>493</v>
      </c>
      <c r="D21" s="107" t="s">
        <v>494</v>
      </c>
      <c r="E21" s="107" t="s">
        <v>50</v>
      </c>
      <c r="F21" s="122" t="s">
        <v>50</v>
      </c>
    </row>
    <row r="22" spans="1:6" x14ac:dyDescent="0.25">
      <c r="A22" s="136" t="s">
        <v>574</v>
      </c>
      <c r="B22" s="111" t="s">
        <v>561</v>
      </c>
      <c r="C22" s="107" t="s">
        <v>562</v>
      </c>
      <c r="D22" s="107" t="s">
        <v>563</v>
      </c>
      <c r="E22" s="107">
        <v>1.04</v>
      </c>
      <c r="F22" s="122">
        <v>0.48</v>
      </c>
    </row>
    <row r="23" spans="1:6" x14ac:dyDescent="0.25">
      <c r="A23" s="139"/>
      <c r="B23" s="140"/>
      <c r="C23" s="140" t="s">
        <v>578</v>
      </c>
      <c r="D23" s="140" t="s">
        <v>418</v>
      </c>
      <c r="E23" s="140">
        <f>SUM(E5:E22)</f>
        <v>118163.26999999999</v>
      </c>
      <c r="F23" s="141">
        <f>SUM(F5:F22)</f>
        <v>26998.759999999995</v>
      </c>
    </row>
    <row r="24" spans="1:6" x14ac:dyDescent="0.25">
      <c r="A24" s="139"/>
      <c r="B24" s="140"/>
      <c r="C24" s="140" t="s">
        <v>578</v>
      </c>
      <c r="D24" s="140" t="s">
        <v>575</v>
      </c>
      <c r="E24" s="140">
        <f>SUM(E7:E16)</f>
        <v>6814.5</v>
      </c>
      <c r="F24" s="141">
        <f>SUM(F7:F16)</f>
        <v>1663.8</v>
      </c>
    </row>
    <row r="25" spans="1:6" x14ac:dyDescent="0.25">
      <c r="A25" s="139"/>
      <c r="B25" s="140"/>
      <c r="C25" s="140" t="s">
        <v>578</v>
      </c>
      <c r="D25" s="140" t="s">
        <v>576</v>
      </c>
      <c r="E25" s="140">
        <f>SUM(E17:E22)</f>
        <v>197.73999999999998</v>
      </c>
      <c r="F25" s="141">
        <f>SUM(F17:F22)</f>
        <v>51.48</v>
      </c>
    </row>
    <row r="26" spans="1:6" ht="15.75" thickBot="1" x14ac:dyDescent="0.3">
      <c r="A26" s="142"/>
      <c r="B26" s="143"/>
      <c r="C26" s="143" t="s">
        <v>578</v>
      </c>
      <c r="D26" s="143" t="s">
        <v>577</v>
      </c>
      <c r="E26" s="143">
        <f>E5</f>
        <v>111151.03</v>
      </c>
      <c r="F26" s="144">
        <f>F5</f>
        <v>25283.48</v>
      </c>
    </row>
    <row r="27" spans="1:6" ht="15.75" thickTop="1" x14ac:dyDescent="0.25"/>
  </sheetData>
  <mergeCells count="5">
    <mergeCell ref="A5:A6"/>
    <mergeCell ref="B5:B6"/>
    <mergeCell ref="C5:C6"/>
    <mergeCell ref="E5:E6"/>
    <mergeCell ref="F5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I25" sqref="I25"/>
    </sheetView>
  </sheetViews>
  <sheetFormatPr defaultColWidth="11.42578125" defaultRowHeight="15" x14ac:dyDescent="0.25"/>
  <cols>
    <col min="1" max="1" width="14" customWidth="1"/>
    <col min="2" max="2" width="26.140625" customWidth="1"/>
    <col min="3" max="3" width="20" customWidth="1"/>
    <col min="4" max="4" width="12.140625" bestFit="1" customWidth="1"/>
    <col min="7" max="7" width="14" customWidth="1"/>
  </cols>
  <sheetData>
    <row r="1" spans="1:9" ht="15.75" thickBot="1" x14ac:dyDescent="0.3"/>
    <row r="2" spans="1:9" ht="39.75" thickTop="1" thickBot="1" x14ac:dyDescent="0.3">
      <c r="A2" s="1" t="s">
        <v>0</v>
      </c>
      <c r="B2" s="2" t="s">
        <v>1</v>
      </c>
      <c r="C2" s="2" t="s">
        <v>2</v>
      </c>
      <c r="D2" s="2" t="s">
        <v>462</v>
      </c>
      <c r="E2" s="2" t="s">
        <v>463</v>
      </c>
      <c r="F2" s="2" t="s">
        <v>464</v>
      </c>
      <c r="G2" s="2" t="s">
        <v>3</v>
      </c>
      <c r="H2" s="3" t="s">
        <v>4</v>
      </c>
      <c r="I2" s="3" t="s">
        <v>5</v>
      </c>
    </row>
    <row r="3" spans="1:9" ht="15.75" thickTop="1" x14ac:dyDescent="0.25">
      <c r="A3" s="192" t="s">
        <v>593</v>
      </c>
      <c r="B3" s="176" t="s">
        <v>553</v>
      </c>
      <c r="C3" s="176" t="s">
        <v>580</v>
      </c>
      <c r="D3" s="190">
        <v>2675</v>
      </c>
      <c r="E3" s="194">
        <v>3000000</v>
      </c>
      <c r="F3" s="188">
        <v>42125</v>
      </c>
      <c r="G3" s="174" t="s">
        <v>14</v>
      </c>
      <c r="H3" s="190">
        <v>6085</v>
      </c>
      <c r="I3" s="183">
        <v>1474</v>
      </c>
    </row>
    <row r="4" spans="1:9" x14ac:dyDescent="0.25">
      <c r="A4" s="193"/>
      <c r="B4" s="177"/>
      <c r="C4" s="177"/>
      <c r="D4" s="191"/>
      <c r="E4" s="195"/>
      <c r="F4" s="189"/>
      <c r="G4" s="175"/>
      <c r="H4" s="191"/>
      <c r="I4" s="184"/>
    </row>
    <row r="5" spans="1:9" ht="25.5" x14ac:dyDescent="0.25">
      <c r="A5" s="106" t="s">
        <v>581</v>
      </c>
      <c r="B5" s="107" t="s">
        <v>582</v>
      </c>
      <c r="C5" s="107" t="s">
        <v>580</v>
      </c>
      <c r="D5" s="108">
        <v>2419</v>
      </c>
      <c r="E5" s="109">
        <v>3000000</v>
      </c>
      <c r="F5" s="110">
        <v>42248</v>
      </c>
      <c r="G5" s="111" t="s">
        <v>583</v>
      </c>
      <c r="H5" s="112">
        <v>5274</v>
      </c>
      <c r="I5" s="113">
        <v>1281</v>
      </c>
    </row>
    <row r="6" spans="1:9" ht="25.5" x14ac:dyDescent="0.25">
      <c r="A6" s="114" t="s">
        <v>562</v>
      </c>
      <c r="B6" s="115" t="s">
        <v>563</v>
      </c>
      <c r="C6" s="115" t="s">
        <v>12</v>
      </c>
      <c r="D6" s="115">
        <v>17.8</v>
      </c>
      <c r="E6" s="116"/>
      <c r="F6" s="117">
        <v>42040</v>
      </c>
      <c r="G6" s="115" t="s">
        <v>586</v>
      </c>
      <c r="H6" s="115">
        <v>1.04</v>
      </c>
      <c r="I6" s="118">
        <v>0.48</v>
      </c>
    </row>
    <row r="7" spans="1:9" ht="25.5" x14ac:dyDescent="0.25">
      <c r="A7" s="106" t="s">
        <v>558</v>
      </c>
      <c r="B7" s="107" t="s">
        <v>584</v>
      </c>
      <c r="C7" s="107" t="s">
        <v>585</v>
      </c>
      <c r="D7" s="107">
        <v>311</v>
      </c>
      <c r="E7" s="119">
        <v>2600000</v>
      </c>
      <c r="F7" s="120">
        <v>42213</v>
      </c>
      <c r="G7" s="111" t="s">
        <v>586</v>
      </c>
      <c r="H7" s="111" t="s">
        <v>556</v>
      </c>
      <c r="I7" s="121" t="s">
        <v>556</v>
      </c>
    </row>
    <row r="8" spans="1:9" ht="25.5" x14ac:dyDescent="0.25">
      <c r="A8" s="106" t="s">
        <v>554</v>
      </c>
      <c r="B8" s="107" t="s">
        <v>587</v>
      </c>
      <c r="C8" s="107" t="s">
        <v>588</v>
      </c>
      <c r="D8" s="107">
        <v>3.5</v>
      </c>
      <c r="E8" s="119"/>
      <c r="F8" s="110">
        <v>42095</v>
      </c>
      <c r="G8" s="111" t="s">
        <v>586</v>
      </c>
      <c r="H8" s="107" t="s">
        <v>50</v>
      </c>
      <c r="I8" s="122" t="s">
        <v>50</v>
      </c>
    </row>
    <row r="9" spans="1:9" x14ac:dyDescent="0.25">
      <c r="A9" s="123"/>
      <c r="B9" s="124"/>
      <c r="C9" s="124"/>
      <c r="D9" s="124"/>
      <c r="E9" s="185" t="s">
        <v>592</v>
      </c>
      <c r="F9" s="186"/>
      <c r="G9" s="186"/>
      <c r="H9" s="124"/>
      <c r="I9" s="125"/>
    </row>
    <row r="10" spans="1:9" x14ac:dyDescent="0.25">
      <c r="A10" s="126"/>
      <c r="B10" s="127"/>
      <c r="C10" s="127"/>
      <c r="D10" s="127"/>
      <c r="E10" s="168" t="s">
        <v>589</v>
      </c>
      <c r="F10" s="187"/>
      <c r="G10" s="187"/>
      <c r="H10" s="127">
        <f>H6</f>
        <v>1.04</v>
      </c>
      <c r="I10" s="128">
        <f>I6</f>
        <v>0.48</v>
      </c>
    </row>
    <row r="11" spans="1:9" x14ac:dyDescent="0.25">
      <c r="A11" s="126"/>
      <c r="B11" s="127"/>
      <c r="C11" s="127"/>
      <c r="D11" s="127"/>
      <c r="E11" s="168" t="s">
        <v>594</v>
      </c>
      <c r="F11" s="187"/>
      <c r="G11" s="187"/>
      <c r="H11" s="129">
        <f>SUM(H3,H7,H8)</f>
        <v>6085</v>
      </c>
      <c r="I11" s="130">
        <f>SUM(I3,I7,I8)</f>
        <v>1474</v>
      </c>
    </row>
    <row r="12" spans="1:9" ht="15.75" thickBot="1" x14ac:dyDescent="0.3">
      <c r="A12" s="131"/>
      <c r="B12" s="132"/>
      <c r="C12" s="132"/>
      <c r="D12" s="132"/>
      <c r="E12" s="170" t="s">
        <v>590</v>
      </c>
      <c r="F12" s="182"/>
      <c r="G12" s="182"/>
      <c r="H12" s="133">
        <f>H5</f>
        <v>5274</v>
      </c>
      <c r="I12" s="134">
        <f>I5</f>
        <v>1281</v>
      </c>
    </row>
    <row r="13" spans="1:9" ht="15.75" thickTop="1" x14ac:dyDescent="0.25"/>
    <row r="15" spans="1:9" x14ac:dyDescent="0.25">
      <c r="A15" t="s">
        <v>607</v>
      </c>
    </row>
    <row r="16" spans="1:9" x14ac:dyDescent="0.25">
      <c r="A16" s="164" t="s">
        <v>595</v>
      </c>
      <c r="B16" s="165">
        <v>1.5</v>
      </c>
      <c r="C16" s="164" t="s">
        <v>601</v>
      </c>
    </row>
    <row r="17" spans="1:3" x14ac:dyDescent="0.25">
      <c r="A17" s="164" t="s">
        <v>596</v>
      </c>
      <c r="B17" s="165">
        <v>0.79</v>
      </c>
      <c r="C17" s="164" t="s">
        <v>601</v>
      </c>
    </row>
    <row r="18" spans="1:3" x14ac:dyDescent="0.25">
      <c r="A18" s="164" t="s">
        <v>598</v>
      </c>
      <c r="B18" s="165">
        <v>0.214</v>
      </c>
      <c r="C18" s="164" t="s">
        <v>601</v>
      </c>
    </row>
    <row r="19" spans="1:3" x14ac:dyDescent="0.25">
      <c r="A19" s="164" t="s">
        <v>599</v>
      </c>
      <c r="B19" s="165">
        <v>4.2000000000000003E-2</v>
      </c>
      <c r="C19" s="164" t="s">
        <v>601</v>
      </c>
    </row>
    <row r="20" spans="1:3" x14ac:dyDescent="0.25">
      <c r="A20" s="164" t="s">
        <v>597</v>
      </c>
      <c r="B20" s="165">
        <v>1027</v>
      </c>
      <c r="C20" s="164" t="s">
        <v>600</v>
      </c>
    </row>
    <row r="21" spans="1:3" x14ac:dyDescent="0.25">
      <c r="A21" s="166" t="s">
        <v>602</v>
      </c>
      <c r="B21" s="167">
        <f>(B16-B17)*B20*8.34</f>
        <v>6081.2777999999998</v>
      </c>
      <c r="C21" s="166" t="s">
        <v>604</v>
      </c>
    </row>
    <row r="22" spans="1:3" x14ac:dyDescent="0.25">
      <c r="A22" s="166" t="s">
        <v>603</v>
      </c>
      <c r="B22" s="167">
        <f>(B18-B19)*8.34*B20</f>
        <v>1473.2109599999997</v>
      </c>
      <c r="C22" s="166" t="s">
        <v>604</v>
      </c>
    </row>
    <row r="23" spans="1:3" x14ac:dyDescent="0.25">
      <c r="A23" t="s">
        <v>605</v>
      </c>
    </row>
    <row r="24" spans="1:3" x14ac:dyDescent="0.25">
      <c r="A24" t="s">
        <v>608</v>
      </c>
    </row>
    <row r="26" spans="1:3" x14ac:dyDescent="0.25">
      <c r="A26" t="s">
        <v>609</v>
      </c>
    </row>
    <row r="27" spans="1:3" x14ac:dyDescent="0.25">
      <c r="A27" s="164" t="s">
        <v>595</v>
      </c>
      <c r="B27" s="165">
        <v>1.5</v>
      </c>
      <c r="C27" s="164" t="s">
        <v>601</v>
      </c>
    </row>
    <row r="28" spans="1:3" x14ac:dyDescent="0.25">
      <c r="A28" s="164" t="s">
        <v>596</v>
      </c>
      <c r="B28" s="165">
        <v>0.79</v>
      </c>
      <c r="C28" s="164" t="s">
        <v>601</v>
      </c>
    </row>
    <row r="29" spans="1:3" x14ac:dyDescent="0.25">
      <c r="A29" s="164" t="s">
        <v>598</v>
      </c>
      <c r="B29" s="165">
        <v>0.214</v>
      </c>
      <c r="C29" s="164" t="s">
        <v>601</v>
      </c>
    </row>
    <row r="30" spans="1:3" x14ac:dyDescent="0.25">
      <c r="A30" s="164" t="s">
        <v>599</v>
      </c>
      <c r="B30" s="165">
        <v>4.2000000000000003E-2</v>
      </c>
      <c r="C30" s="164" t="s">
        <v>601</v>
      </c>
    </row>
    <row r="31" spans="1:3" x14ac:dyDescent="0.25">
      <c r="A31" s="164" t="s">
        <v>597</v>
      </c>
      <c r="B31" s="165">
        <v>897</v>
      </c>
      <c r="C31" s="164" t="s">
        <v>600</v>
      </c>
    </row>
    <row r="32" spans="1:3" x14ac:dyDescent="0.25">
      <c r="A32" s="166" t="s">
        <v>602</v>
      </c>
      <c r="B32" s="167">
        <f>(B27-B28)*B31*8.34</f>
        <v>5311.4957999999997</v>
      </c>
      <c r="C32" s="166" t="s">
        <v>604</v>
      </c>
    </row>
    <row r="33" spans="1:3" x14ac:dyDescent="0.25">
      <c r="A33" s="166" t="s">
        <v>603</v>
      </c>
      <c r="B33" s="167">
        <f>(B29-B30)*8.34*B31</f>
        <v>1286.7285599999998</v>
      </c>
      <c r="C33" s="166" t="s">
        <v>604</v>
      </c>
    </row>
    <row r="34" spans="1:3" x14ac:dyDescent="0.25">
      <c r="A34" t="s">
        <v>606</v>
      </c>
    </row>
  </sheetData>
  <mergeCells count="13">
    <mergeCell ref="A3:A4"/>
    <mergeCell ref="B3:B4"/>
    <mergeCell ref="C3:C4"/>
    <mergeCell ref="D3:D4"/>
    <mergeCell ref="E3:E4"/>
    <mergeCell ref="E12:G12"/>
    <mergeCell ref="I3:I4"/>
    <mergeCell ref="E9:G9"/>
    <mergeCell ref="E10:G10"/>
    <mergeCell ref="E11:G11"/>
    <mergeCell ref="F3:F4"/>
    <mergeCell ref="G3:G4"/>
    <mergeCell ref="H3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B26" sqref="B26"/>
    </sheetView>
  </sheetViews>
  <sheetFormatPr defaultRowHeight="15" x14ac:dyDescent="0.25"/>
  <cols>
    <col min="1" max="1" width="11.7109375" customWidth="1"/>
    <col min="2" max="2" width="17.5703125" customWidth="1"/>
    <col min="3" max="3" width="14.140625" customWidth="1"/>
    <col min="4" max="4" width="13.85546875" customWidth="1"/>
    <col min="12" max="12" width="10.7109375" bestFit="1" customWidth="1"/>
  </cols>
  <sheetData>
    <row r="1" spans="1:12" ht="45" x14ac:dyDescent="0.25">
      <c r="A1" s="86" t="s">
        <v>426</v>
      </c>
      <c r="B1" s="86" t="s">
        <v>419</v>
      </c>
      <c r="C1" s="86" t="s">
        <v>564</v>
      </c>
      <c r="D1" s="86" t="s">
        <v>427</v>
      </c>
    </row>
    <row r="2" spans="1:12" x14ac:dyDescent="0.25">
      <c r="A2" s="84">
        <v>2429832</v>
      </c>
      <c r="B2" s="87">
        <f>'BMAP completed'!E178+'1st year completed'!E19+'2nd year completed'!E23</f>
        <v>595951.97000000009</v>
      </c>
      <c r="C2" s="84">
        <f>A2-B2</f>
        <v>1833880.0299999998</v>
      </c>
      <c r="D2" s="84">
        <v>1136633</v>
      </c>
      <c r="L2" s="32"/>
    </row>
    <row r="3" spans="1:12" x14ac:dyDescent="0.25">
      <c r="A3" s="9"/>
      <c r="B3" s="9"/>
      <c r="C3" s="9"/>
      <c r="D3" s="9"/>
      <c r="L3" s="32"/>
    </row>
    <row r="4" spans="1:12" ht="30" customHeight="1" x14ac:dyDescent="0.25">
      <c r="A4" s="196" t="s">
        <v>570</v>
      </c>
      <c r="B4" s="198"/>
      <c r="C4" s="198"/>
      <c r="D4" s="81">
        <v>1053414</v>
      </c>
      <c r="L4" s="32"/>
    </row>
    <row r="5" spans="1:12" x14ac:dyDescent="0.25">
      <c r="A5" s="196" t="s">
        <v>566</v>
      </c>
      <c r="B5" s="197"/>
      <c r="C5" s="197"/>
      <c r="D5" s="81">
        <f>D4*0.3</f>
        <v>316024.2</v>
      </c>
      <c r="L5" s="32"/>
    </row>
    <row r="6" spans="1:12" ht="33" customHeight="1" x14ac:dyDescent="0.25">
      <c r="A6" s="196" t="s">
        <v>567</v>
      </c>
      <c r="B6" s="198"/>
      <c r="C6" s="198"/>
      <c r="D6" s="82">
        <f>A2-D5</f>
        <v>2113807.7999999998</v>
      </c>
      <c r="L6" s="32"/>
    </row>
    <row r="7" spans="1:12" x14ac:dyDescent="0.25">
      <c r="A7" s="83" t="s">
        <v>568</v>
      </c>
      <c r="B7" s="84"/>
      <c r="C7" s="84"/>
      <c r="D7" s="85">
        <f>B2/D4</f>
        <v>0.56573386152073168</v>
      </c>
      <c r="L7" s="32"/>
    </row>
    <row r="8" spans="1:12" x14ac:dyDescent="0.25">
      <c r="A8" s="9"/>
      <c r="B8" s="9"/>
      <c r="C8" s="9"/>
      <c r="D8" s="9"/>
      <c r="L8" s="32"/>
    </row>
    <row r="9" spans="1:12" x14ac:dyDescent="0.25">
      <c r="A9" s="9"/>
      <c r="B9" s="9"/>
      <c r="C9" s="9"/>
      <c r="D9" s="9"/>
      <c r="L9" s="32"/>
    </row>
    <row r="11" spans="1:12" x14ac:dyDescent="0.25">
      <c r="K11" s="37"/>
    </row>
    <row r="25" spans="1:4" ht="40.5" customHeight="1" x14ac:dyDescent="0.25">
      <c r="A25" s="86" t="s">
        <v>428</v>
      </c>
      <c r="B25" s="86" t="s">
        <v>419</v>
      </c>
      <c r="C25" s="86" t="s">
        <v>565</v>
      </c>
      <c r="D25" s="86" t="s">
        <v>429</v>
      </c>
    </row>
    <row r="26" spans="1:4" x14ac:dyDescent="0.25">
      <c r="A26" s="84">
        <v>597552</v>
      </c>
      <c r="B26" s="87">
        <f>'BMAP completed'!F178+'1st year completed'!F19+'2nd year completed'!F23</f>
        <v>157540.76</v>
      </c>
      <c r="C26" s="84">
        <f>A26-B26</f>
        <v>440011.24</v>
      </c>
      <c r="D26" s="84">
        <v>127016</v>
      </c>
    </row>
    <row r="27" spans="1:4" x14ac:dyDescent="0.25">
      <c r="A27" s="9"/>
      <c r="B27" s="9"/>
      <c r="C27" s="9"/>
      <c r="D27" s="9"/>
    </row>
    <row r="28" spans="1:4" ht="30" customHeight="1" x14ac:dyDescent="0.25">
      <c r="A28" s="196" t="s">
        <v>569</v>
      </c>
      <c r="B28" s="198"/>
      <c r="C28" s="198"/>
      <c r="D28" s="87">
        <v>404166</v>
      </c>
    </row>
    <row r="29" spans="1:4" ht="28.5" customHeight="1" x14ac:dyDescent="0.25">
      <c r="A29" s="196" t="s">
        <v>566</v>
      </c>
      <c r="B29" s="197"/>
      <c r="C29" s="197"/>
      <c r="D29" s="84">
        <f>0.3*D28</f>
        <v>121249.79999999999</v>
      </c>
    </row>
    <row r="30" spans="1:4" ht="34.5" customHeight="1" x14ac:dyDescent="0.25">
      <c r="A30" s="196" t="s">
        <v>567</v>
      </c>
      <c r="B30" s="198"/>
      <c r="C30" s="198"/>
      <c r="D30" s="87">
        <f>A26-D29</f>
        <v>476302.2</v>
      </c>
    </row>
    <row r="31" spans="1:4" x14ac:dyDescent="0.25">
      <c r="A31" s="83" t="s">
        <v>568</v>
      </c>
      <c r="B31" s="84"/>
      <c r="C31" s="84"/>
      <c r="D31" s="88">
        <f>B26/D28</f>
        <v>0.38979221409025006</v>
      </c>
    </row>
    <row r="32" spans="1:4" x14ac:dyDescent="0.25">
      <c r="A32" s="9"/>
      <c r="B32" s="9"/>
      <c r="C32" s="9"/>
      <c r="D32" s="9"/>
    </row>
    <row r="35" spans="10:10" x14ac:dyDescent="0.25">
      <c r="J35" s="37"/>
    </row>
    <row r="42" spans="10:10" x14ac:dyDescent="0.25">
      <c r="J42" s="9"/>
    </row>
    <row r="49" spans="1:1" x14ac:dyDescent="0.25">
      <c r="A49" t="s">
        <v>571</v>
      </c>
    </row>
    <row r="50" spans="1:1" x14ac:dyDescent="0.25">
      <c r="A50" t="s">
        <v>572</v>
      </c>
    </row>
  </sheetData>
  <mergeCells count="6">
    <mergeCell ref="A29:C29"/>
    <mergeCell ref="A30:C30"/>
    <mergeCell ref="A4:C4"/>
    <mergeCell ref="A5:C5"/>
    <mergeCell ref="A6:C6"/>
    <mergeCell ref="A28:C28"/>
  </mergeCells>
  <pageMargins left="0.7" right="0.7" top="0.75" bottom="0.75" header="0.3" footer="0.3"/>
  <pageSetup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opLeftCell="A7" workbookViewId="0">
      <selection activeCell="G27" sqref="G27"/>
    </sheetView>
  </sheetViews>
  <sheetFormatPr defaultRowHeight="15" x14ac:dyDescent="0.25"/>
  <cols>
    <col min="1" max="1" width="54.42578125" customWidth="1"/>
    <col min="2" max="2" width="13.85546875" customWidth="1"/>
    <col min="3" max="3" width="11.85546875" customWidth="1"/>
    <col min="4" max="4" width="11.5703125" bestFit="1" customWidth="1"/>
    <col min="5" max="5" width="12" customWidth="1"/>
    <col min="6" max="6" width="11.5703125" bestFit="1" customWidth="1"/>
    <col min="8" max="8" width="11.5703125" bestFit="1" customWidth="1"/>
    <col min="9" max="9" width="11.140625" customWidth="1"/>
    <col min="10" max="10" width="10.5703125" bestFit="1" customWidth="1"/>
    <col min="11" max="11" width="10.5703125" customWidth="1"/>
    <col min="12" max="12" width="11.140625" customWidth="1"/>
    <col min="13" max="13" width="11" customWidth="1"/>
    <col min="14" max="14" width="14.7109375" customWidth="1"/>
    <col min="15" max="15" width="17.28515625" customWidth="1"/>
    <col min="16" max="16" width="11.5703125" customWidth="1"/>
    <col min="17" max="17" width="15.7109375" customWidth="1"/>
    <col min="18" max="18" width="9.5703125" bestFit="1" customWidth="1"/>
    <col min="22" max="22" width="9.5703125" bestFit="1" customWidth="1"/>
    <col min="25" max="25" width="10.85546875" customWidth="1"/>
  </cols>
  <sheetData>
    <row r="1" spans="1:25" x14ac:dyDescent="0.25">
      <c r="A1" s="42" t="s">
        <v>513</v>
      </c>
    </row>
    <row r="2" spans="1:25" x14ac:dyDescent="0.25">
      <c r="A2" s="70" t="s">
        <v>520</v>
      </c>
      <c r="B2" s="202" t="s">
        <v>442</v>
      </c>
      <c r="C2" s="202"/>
      <c r="D2" s="202"/>
      <c r="E2" s="202"/>
      <c r="F2" s="204" t="s">
        <v>511</v>
      </c>
      <c r="G2" s="204"/>
      <c r="H2" s="204"/>
      <c r="I2" s="204"/>
      <c r="J2" s="203" t="s">
        <v>512</v>
      </c>
      <c r="K2" s="203"/>
      <c r="L2" s="203"/>
      <c r="M2" s="203"/>
      <c r="N2" s="200" t="s">
        <v>433</v>
      </c>
      <c r="O2" s="200"/>
      <c r="P2" s="200"/>
      <c r="Q2" s="200"/>
      <c r="R2" s="205" t="s">
        <v>508</v>
      </c>
      <c r="S2" s="205"/>
      <c r="T2" s="205"/>
      <c r="U2" s="205"/>
      <c r="V2" s="199" t="s">
        <v>507</v>
      </c>
      <c r="W2" s="199"/>
      <c r="X2" s="199"/>
      <c r="Y2" s="199"/>
    </row>
    <row r="3" spans="1:25" x14ac:dyDescent="0.25">
      <c r="B3" s="71" t="s">
        <v>430</v>
      </c>
      <c r="C3" s="43" t="s">
        <v>432</v>
      </c>
      <c r="D3" s="71" t="s">
        <v>431</v>
      </c>
      <c r="E3" s="43" t="s">
        <v>432</v>
      </c>
      <c r="F3" s="72" t="s">
        <v>430</v>
      </c>
      <c r="G3" s="72" t="s">
        <v>432</v>
      </c>
      <c r="H3" s="72" t="s">
        <v>431</v>
      </c>
      <c r="I3" s="72" t="s">
        <v>432</v>
      </c>
      <c r="J3" s="73" t="s">
        <v>430</v>
      </c>
      <c r="K3" s="73" t="s">
        <v>432</v>
      </c>
      <c r="L3" s="73" t="s">
        <v>431</v>
      </c>
      <c r="M3" s="73" t="s">
        <v>432</v>
      </c>
      <c r="N3" s="69" t="s">
        <v>430</v>
      </c>
      <c r="O3" s="69" t="s">
        <v>432</v>
      </c>
      <c r="P3" s="69" t="s">
        <v>431</v>
      </c>
      <c r="Q3" s="69" t="s">
        <v>432</v>
      </c>
      <c r="R3" s="67" t="s">
        <v>430</v>
      </c>
      <c r="S3" s="67" t="s">
        <v>432</v>
      </c>
      <c r="T3" s="67" t="s">
        <v>431</v>
      </c>
      <c r="U3" s="67" t="s">
        <v>432</v>
      </c>
      <c r="V3" s="68" t="s">
        <v>430</v>
      </c>
      <c r="W3" s="68" t="s">
        <v>432</v>
      </c>
      <c r="X3" s="68" t="s">
        <v>431</v>
      </c>
      <c r="Y3" s="68" t="s">
        <v>432</v>
      </c>
    </row>
    <row r="4" spans="1:25" x14ac:dyDescent="0.25">
      <c r="A4" t="s">
        <v>443</v>
      </c>
      <c r="B4" s="48">
        <f>'BMAP All '!G2</f>
        <v>171776.4</v>
      </c>
      <c r="C4" s="50">
        <f>B4/$B$9</f>
        <v>0.50501868796464511</v>
      </c>
      <c r="D4" s="48">
        <f>'BMAP All '!H2</f>
        <v>54191.1</v>
      </c>
      <c r="E4" s="50">
        <f>D4/$D$9</f>
        <v>0.48951436174729318</v>
      </c>
      <c r="F4" s="48">
        <f>'BMAP All '!J2</f>
        <v>171776.4</v>
      </c>
      <c r="G4" s="50">
        <f>F4/$F$9</f>
        <v>0.5414074430112441</v>
      </c>
      <c r="H4" s="48">
        <f>'BMAP All '!L2</f>
        <v>54191.1</v>
      </c>
      <c r="I4" s="50">
        <f>H4/$H$9</f>
        <v>0.51400222138543505</v>
      </c>
      <c r="J4" s="48">
        <v>0</v>
      </c>
      <c r="K4" s="50">
        <f>J4/$J$9</f>
        <v>0</v>
      </c>
      <c r="L4" s="48">
        <v>0</v>
      </c>
      <c r="M4" s="50">
        <f>L4/$L$9</f>
        <v>0</v>
      </c>
      <c r="N4">
        <v>0</v>
      </c>
      <c r="O4" s="50" t="e">
        <f>N4/$N$9</f>
        <v>#DIV/0!</v>
      </c>
      <c r="P4">
        <v>0</v>
      </c>
      <c r="Q4" s="50" t="e">
        <f>P4/$P$9</f>
        <v>#DIV/0!</v>
      </c>
      <c r="R4" s="48">
        <v>0</v>
      </c>
      <c r="S4" s="50">
        <f>R4/$R$9</f>
        <v>0</v>
      </c>
      <c r="T4" s="48">
        <v>0</v>
      </c>
      <c r="U4" s="50">
        <f>T4/$T$9</f>
        <v>0</v>
      </c>
      <c r="V4" s="48">
        <v>0</v>
      </c>
      <c r="W4" s="50">
        <f>V4/$V$9</f>
        <v>0</v>
      </c>
      <c r="X4" s="48">
        <v>0</v>
      </c>
      <c r="Y4" s="50">
        <f>X4/$X$9</f>
        <v>0</v>
      </c>
    </row>
    <row r="5" spans="1:25" x14ac:dyDescent="0.25">
      <c r="A5" t="s">
        <v>510</v>
      </c>
      <c r="B5" s="48"/>
      <c r="C5" s="50"/>
      <c r="D5" s="48">
        <v>0</v>
      </c>
      <c r="E5" s="50"/>
      <c r="F5" s="48">
        <v>0</v>
      </c>
      <c r="G5" s="50"/>
      <c r="H5" s="48">
        <v>0</v>
      </c>
      <c r="I5" s="50"/>
      <c r="J5" s="48">
        <v>0</v>
      </c>
      <c r="K5" s="50"/>
      <c r="L5" s="48">
        <v>0</v>
      </c>
      <c r="M5" s="50"/>
      <c r="N5" s="4">
        <f>'1st year completed'!H2</f>
        <v>0</v>
      </c>
      <c r="O5" s="50" t="e">
        <f t="shared" ref="O5:O8" si="0">N5/$N$9</f>
        <v>#DIV/0!</v>
      </c>
      <c r="P5" s="4">
        <f>'1st year completed'!J2</f>
        <v>0</v>
      </c>
      <c r="Q5" s="50" t="e">
        <f t="shared" ref="Q5:Q8" si="1">P5/$P$9</f>
        <v>#DIV/0!</v>
      </c>
      <c r="R5" s="48">
        <v>0</v>
      </c>
      <c r="S5" s="50">
        <f t="shared" ref="S5:S8" si="2">R5/$R$9</f>
        <v>0</v>
      </c>
      <c r="T5" s="48">
        <v>0</v>
      </c>
      <c r="U5" s="50">
        <f t="shared" ref="U5:U8" si="3">T5/$T$9</f>
        <v>0</v>
      </c>
      <c r="V5" s="48">
        <v>0</v>
      </c>
      <c r="W5" s="50">
        <f t="shared" ref="W5:W8" si="4">V5/$V$9</f>
        <v>0</v>
      </c>
      <c r="X5" s="48">
        <v>0</v>
      </c>
      <c r="Y5" s="50">
        <f t="shared" ref="Y5:Y8" si="5">X5/$X$9</f>
        <v>0</v>
      </c>
    </row>
    <row r="6" spans="1:25" x14ac:dyDescent="0.25">
      <c r="A6" t="s">
        <v>435</v>
      </c>
      <c r="B6" s="48">
        <f>SUM('BMAP All '!G3:G119)</f>
        <v>63905.299999999981</v>
      </c>
      <c r="C6" s="50">
        <f t="shared" ref="C6:C8" si="6">B6/$B$9</f>
        <v>0.18788012066842141</v>
      </c>
      <c r="D6" s="48">
        <f>SUM('BMAP All '!H3:H119)</f>
        <v>25805.4</v>
      </c>
      <c r="E6" s="50">
        <f t="shared" ref="E6:E8" si="7">D6/$D$9</f>
        <v>0.23310310937835921</v>
      </c>
      <c r="F6" s="48">
        <f>'BMAP All '!J109</f>
        <v>61109.099999999991</v>
      </c>
      <c r="G6" s="50">
        <f t="shared" ref="G6:G8" si="8">F6/$F$9</f>
        <v>0.19260458116317733</v>
      </c>
      <c r="H6" s="48">
        <f>'BMAP All '!L109</f>
        <v>24647.7</v>
      </c>
      <c r="I6" s="50">
        <f t="shared" ref="I6:I8" si="9">H6/$H$9</f>
        <v>0.23378326979968644</v>
      </c>
      <c r="J6" s="48">
        <f>'BMAP All '!J119</f>
        <v>2796.1999999999994</v>
      </c>
      <c r="K6" s="50">
        <f t="shared" ref="K6:K8" si="10">J6/$J$9</f>
        <v>0.12231203961296867</v>
      </c>
      <c r="L6" s="48">
        <f>'BMAP All '!L119</f>
        <v>1157.6999999999998</v>
      </c>
      <c r="M6" s="50">
        <f t="shared" ref="M6:M8" si="11">L6/$L$9</f>
        <v>0.21950664568362369</v>
      </c>
      <c r="N6">
        <f>'1st year completed'!H16</f>
        <v>0</v>
      </c>
      <c r="O6" s="50" t="e">
        <f t="shared" si="0"/>
        <v>#DIV/0!</v>
      </c>
      <c r="P6" s="4">
        <f>'1st year completed'!J16</f>
        <v>0</v>
      </c>
      <c r="Q6" s="50" t="e">
        <f t="shared" si="1"/>
        <v>#DIV/0!</v>
      </c>
      <c r="R6" s="48">
        <f>'New Proj. Added 1st year'!J30</f>
        <v>1311.1</v>
      </c>
      <c r="S6" s="50">
        <f t="shared" si="2"/>
        <v>0.98261260586075094</v>
      </c>
      <c r="T6" s="48">
        <f>'New Proj. Added 1st year'!J31</f>
        <v>301.39999999999998</v>
      </c>
      <c r="U6" s="50">
        <f t="shared" si="3"/>
        <v>0.98884514435695547</v>
      </c>
      <c r="V6" s="48">
        <f>'New Proj. Added 1st year'!J32</f>
        <v>1231</v>
      </c>
      <c r="W6" s="50">
        <f t="shared" si="4"/>
        <v>0.93406176492905368</v>
      </c>
      <c r="X6" s="48">
        <f>'New Proj. Added 1st year'!J33</f>
        <v>581.79999999999995</v>
      </c>
      <c r="Y6" s="50">
        <f t="shared" si="5"/>
        <v>0.97421299397186878</v>
      </c>
    </row>
    <row r="7" spans="1:25" x14ac:dyDescent="0.25">
      <c r="A7" t="s">
        <v>434</v>
      </c>
      <c r="B7" s="48">
        <f>SUM('BMAP All '!G120:G162)</f>
        <v>2051.1999999999998</v>
      </c>
      <c r="C7" s="50">
        <f t="shared" si="6"/>
        <v>6.0304810949180438E-3</v>
      </c>
      <c r="D7" s="48">
        <f>SUM('BMAP All '!H120:H162)</f>
        <v>1077.9000000000001</v>
      </c>
      <c r="E7" s="50">
        <f t="shared" si="7"/>
        <v>9.7367931362789713E-3</v>
      </c>
      <c r="F7" s="48">
        <f>'BMAP All '!J159</f>
        <v>1939.6</v>
      </c>
      <c r="G7" s="50">
        <f t="shared" si="8"/>
        <v>6.1132604738753926E-3</v>
      </c>
      <c r="H7" s="48">
        <f>'BMAP All '!L159</f>
        <v>1041.9000000000001</v>
      </c>
      <c r="I7" s="50">
        <f t="shared" si="9"/>
        <v>9.88241453783896E-3</v>
      </c>
      <c r="J7" s="48">
        <f>'BMAP All '!J162</f>
        <v>111.6</v>
      </c>
      <c r="K7" s="50">
        <f t="shared" si="10"/>
        <v>4.8816335100519657E-3</v>
      </c>
      <c r="L7" s="48">
        <f>'BMAP All '!L162</f>
        <v>36</v>
      </c>
      <c r="M7" s="50">
        <f t="shared" si="11"/>
        <v>6.8258091427921344E-3</v>
      </c>
      <c r="N7">
        <f>'1st year completed'!H18</f>
        <v>0</v>
      </c>
      <c r="O7" s="50" t="e">
        <f t="shared" si="0"/>
        <v>#DIV/0!</v>
      </c>
      <c r="P7">
        <f>'1st year completed'!J18</f>
        <v>0</v>
      </c>
      <c r="Q7" s="50" t="e">
        <f t="shared" si="1"/>
        <v>#DIV/0!</v>
      </c>
      <c r="R7" s="48">
        <f>'New Proj. Added 1st year'!J28</f>
        <v>23.200000000000003</v>
      </c>
      <c r="S7" s="50">
        <f t="shared" si="2"/>
        <v>1.7387394139249047E-2</v>
      </c>
      <c r="T7" s="48">
        <f>'New Proj. Added 1st year'!J29</f>
        <v>3.4</v>
      </c>
      <c r="U7" s="50">
        <f t="shared" si="3"/>
        <v>1.1154855643044621E-2</v>
      </c>
      <c r="V7" s="48">
        <f>'New Proj. Added 1st year'!J26</f>
        <v>86.9</v>
      </c>
      <c r="W7" s="50">
        <f t="shared" si="4"/>
        <v>6.5938235070946205E-2</v>
      </c>
      <c r="X7" s="48">
        <f>'New Proj. Added 1st year'!J27</f>
        <v>15.4</v>
      </c>
      <c r="Y7" s="50">
        <f t="shared" si="5"/>
        <v>2.5787006028131283E-2</v>
      </c>
    </row>
    <row r="8" spans="1:25" x14ac:dyDescent="0.25">
      <c r="A8" t="s">
        <v>444</v>
      </c>
      <c r="B8" s="48">
        <f>SUM('BMAP All '!G163:G176)</f>
        <v>102405.79999999999</v>
      </c>
      <c r="C8" s="50">
        <f t="shared" si="6"/>
        <v>0.30107071027201548</v>
      </c>
      <c r="D8" s="48">
        <f>SUM('BMAP All '!H163:H176)</f>
        <v>29629.400000000005</v>
      </c>
      <c r="E8" s="50">
        <f t="shared" si="7"/>
        <v>0.26764573573806866</v>
      </c>
      <c r="F8" s="48">
        <f>'BMAP All '!J172</f>
        <v>82452.399999999994</v>
      </c>
      <c r="G8" s="50">
        <f t="shared" si="8"/>
        <v>0.25987471535170314</v>
      </c>
      <c r="H8" s="48">
        <f>'BMAP All '!L172</f>
        <v>25549.000000000004</v>
      </c>
      <c r="I8" s="50">
        <f t="shared" si="9"/>
        <v>0.24233209427703961</v>
      </c>
      <c r="J8" s="48">
        <f>'BMAP All '!J176</f>
        <v>19953.400000000001</v>
      </c>
      <c r="K8" s="50">
        <f t="shared" si="10"/>
        <v>0.87280632687697934</v>
      </c>
      <c r="L8" s="48">
        <f>'BMAP All '!L176</f>
        <v>4080.4</v>
      </c>
      <c r="M8" s="50">
        <f t="shared" si="11"/>
        <v>0.77366754517358405</v>
      </c>
      <c r="N8">
        <v>0</v>
      </c>
      <c r="O8" s="50" t="e">
        <f t="shared" si="0"/>
        <v>#DIV/0!</v>
      </c>
      <c r="P8">
        <v>0</v>
      </c>
      <c r="Q8" s="50" t="e">
        <f t="shared" si="1"/>
        <v>#DIV/0!</v>
      </c>
      <c r="R8" s="48">
        <v>0</v>
      </c>
      <c r="S8" s="50">
        <f t="shared" si="2"/>
        <v>0</v>
      </c>
      <c r="T8" s="48">
        <v>0</v>
      </c>
      <c r="U8" s="50">
        <f t="shared" si="3"/>
        <v>0</v>
      </c>
      <c r="V8" s="48">
        <v>0</v>
      </c>
      <c r="W8" s="50">
        <f t="shared" si="4"/>
        <v>0</v>
      </c>
      <c r="X8" s="48">
        <v>0</v>
      </c>
      <c r="Y8" s="50">
        <f t="shared" si="5"/>
        <v>0</v>
      </c>
    </row>
    <row r="9" spans="1:25" x14ac:dyDescent="0.25">
      <c r="A9" s="42" t="s">
        <v>417</v>
      </c>
      <c r="B9" s="49">
        <f t="shared" ref="B9:Y9" si="12">SUM(B4:B8)</f>
        <v>340138.69999999995</v>
      </c>
      <c r="C9" s="52">
        <f t="shared" si="12"/>
        <v>1</v>
      </c>
      <c r="D9" s="49">
        <f t="shared" si="12"/>
        <v>110703.8</v>
      </c>
      <c r="E9" s="52">
        <f t="shared" si="12"/>
        <v>1</v>
      </c>
      <c r="F9" s="49">
        <f t="shared" si="12"/>
        <v>317277.5</v>
      </c>
      <c r="G9" s="52">
        <f t="shared" si="12"/>
        <v>1</v>
      </c>
      <c r="H9" s="49">
        <f t="shared" si="12"/>
        <v>105429.7</v>
      </c>
      <c r="I9" s="52">
        <f t="shared" si="12"/>
        <v>1</v>
      </c>
      <c r="J9" s="49">
        <f t="shared" si="12"/>
        <v>22861.200000000001</v>
      </c>
      <c r="K9" s="61">
        <f t="shared" si="12"/>
        <v>1</v>
      </c>
      <c r="L9" s="49">
        <f t="shared" si="12"/>
        <v>5274.1</v>
      </c>
      <c r="M9" s="52">
        <f t="shared" si="12"/>
        <v>0.99999999999999989</v>
      </c>
      <c r="N9" s="49">
        <f t="shared" si="12"/>
        <v>0</v>
      </c>
      <c r="O9" s="62" t="e">
        <f t="shared" si="12"/>
        <v>#DIV/0!</v>
      </c>
      <c r="P9" s="42">
        <f t="shared" si="12"/>
        <v>0</v>
      </c>
      <c r="Q9" s="52" t="e">
        <f t="shared" si="12"/>
        <v>#DIV/0!</v>
      </c>
      <c r="R9" s="49">
        <f>SUM(R4:R8)</f>
        <v>1334.3</v>
      </c>
      <c r="S9" s="62">
        <f t="shared" si="12"/>
        <v>1</v>
      </c>
      <c r="T9" s="49">
        <f t="shared" si="12"/>
        <v>304.79999999999995</v>
      </c>
      <c r="U9" s="62">
        <f t="shared" si="12"/>
        <v>1</v>
      </c>
      <c r="V9" s="49">
        <f t="shared" si="12"/>
        <v>1317.9</v>
      </c>
      <c r="W9" s="62">
        <f t="shared" si="12"/>
        <v>0.99999999999999989</v>
      </c>
      <c r="X9" s="49">
        <f t="shared" si="12"/>
        <v>597.19999999999993</v>
      </c>
      <c r="Y9" s="62">
        <f t="shared" si="12"/>
        <v>1</v>
      </c>
    </row>
    <row r="10" spans="1:25" x14ac:dyDescent="0.25">
      <c r="A10" s="42"/>
      <c r="B10" s="49"/>
      <c r="C10" s="52"/>
      <c r="D10" s="49"/>
      <c r="E10" s="52"/>
      <c r="F10" s="49"/>
      <c r="G10" s="52"/>
      <c r="H10" s="49"/>
      <c r="I10" s="52"/>
      <c r="J10" s="49"/>
      <c r="K10" s="61"/>
      <c r="L10" s="49"/>
      <c r="M10" s="52"/>
      <c r="N10" s="49"/>
      <c r="O10" s="62"/>
      <c r="P10" s="42"/>
      <c r="Q10" s="52"/>
      <c r="R10" s="49"/>
      <c r="S10" s="62"/>
      <c r="T10" s="49"/>
      <c r="U10" s="62"/>
      <c r="V10" s="49"/>
      <c r="W10" s="62"/>
      <c r="X10" s="49"/>
      <c r="Y10" s="62"/>
    </row>
    <row r="11" spans="1:25" x14ac:dyDescent="0.25">
      <c r="A11" s="42" t="s">
        <v>521</v>
      </c>
      <c r="F11" s="62">
        <f>F9/B9</f>
        <v>0.93278859477030995</v>
      </c>
      <c r="H11" s="62">
        <f>H9/D9</f>
        <v>0.95235845562663612</v>
      </c>
      <c r="J11" s="62">
        <f>J9/B9</f>
        <v>6.721140522969013E-2</v>
      </c>
      <c r="L11" s="62">
        <f>L9/D9</f>
        <v>4.7641544373363882E-2</v>
      </c>
      <c r="N11" s="201" t="s">
        <v>509</v>
      </c>
      <c r="O11" s="201"/>
      <c r="P11" s="201"/>
      <c r="Q11" s="201"/>
    </row>
    <row r="12" spans="1:25" x14ac:dyDescent="0.25">
      <c r="A12" s="42"/>
      <c r="F12" s="62"/>
      <c r="H12" s="62"/>
      <c r="J12" s="62"/>
      <c r="L12" s="62"/>
      <c r="N12" s="76"/>
      <c r="O12" s="76"/>
      <c r="P12" s="76"/>
      <c r="Q12" s="76"/>
    </row>
    <row r="13" spans="1:25" x14ac:dyDescent="0.25">
      <c r="A13" s="42" t="s">
        <v>541</v>
      </c>
      <c r="F13" s="62"/>
      <c r="H13" s="62"/>
      <c r="J13" s="62"/>
      <c r="L13" s="62"/>
      <c r="N13" s="76"/>
      <c r="O13" s="76"/>
      <c r="P13" s="76"/>
      <c r="Q13" s="76"/>
    </row>
    <row r="14" spans="1:25" x14ac:dyDescent="0.25">
      <c r="A14" s="42" t="s">
        <v>528</v>
      </c>
      <c r="B14" s="48">
        <v>2429832</v>
      </c>
      <c r="D14" s="48">
        <v>597552</v>
      </c>
      <c r="F14" s="62"/>
      <c r="H14" s="62"/>
      <c r="J14" s="62"/>
      <c r="L14" s="62"/>
      <c r="N14" s="76"/>
      <c r="O14" s="76"/>
      <c r="P14" s="76"/>
      <c r="Q14" s="76"/>
    </row>
    <row r="15" spans="1:25" x14ac:dyDescent="0.25">
      <c r="A15" s="42" t="s">
        <v>529</v>
      </c>
      <c r="B15" s="48">
        <v>1136633</v>
      </c>
      <c r="D15" s="48">
        <v>127016</v>
      </c>
      <c r="F15" s="62"/>
      <c r="H15" s="62"/>
      <c r="J15" s="62"/>
      <c r="L15" s="62"/>
      <c r="N15" s="76"/>
      <c r="O15" s="76"/>
      <c r="P15" s="76"/>
      <c r="Q15" s="76"/>
    </row>
    <row r="16" spans="1:25" x14ac:dyDescent="0.25">
      <c r="A16" s="42" t="s">
        <v>530</v>
      </c>
      <c r="B16" s="48">
        <f>B14-B15</f>
        <v>1293199</v>
      </c>
      <c r="C16" s="51"/>
      <c r="D16" s="48">
        <f>D14-D15</f>
        <v>470536</v>
      </c>
      <c r="F16" s="62"/>
      <c r="H16" s="62"/>
      <c r="J16" s="62"/>
      <c r="L16" s="62"/>
      <c r="N16" s="76"/>
      <c r="O16" s="76"/>
      <c r="P16" s="76"/>
      <c r="Q16" s="76"/>
    </row>
    <row r="17" spans="1:17" x14ac:dyDescent="0.25">
      <c r="A17" s="42" t="s">
        <v>542</v>
      </c>
      <c r="B17" s="48">
        <v>1053414</v>
      </c>
      <c r="D17" s="48">
        <v>404166</v>
      </c>
      <c r="F17" s="62"/>
      <c r="H17" s="62"/>
      <c r="J17" s="62"/>
      <c r="L17" s="62"/>
      <c r="N17" s="76"/>
      <c r="O17" s="76"/>
      <c r="P17" s="76"/>
      <c r="Q17" s="76"/>
    </row>
    <row r="18" spans="1:17" x14ac:dyDescent="0.25">
      <c r="A18" s="42" t="s">
        <v>527</v>
      </c>
      <c r="B18" s="48">
        <f>B17*0.3</f>
        <v>316024.2</v>
      </c>
      <c r="D18" s="51">
        <f>D17*0.3</f>
        <v>121249.79999999999</v>
      </c>
      <c r="F18" s="62"/>
      <c r="H18" s="62"/>
      <c r="J18" s="62"/>
      <c r="L18" s="62"/>
      <c r="N18" s="76"/>
      <c r="O18" s="76"/>
      <c r="P18" s="76"/>
      <c r="Q18" s="76"/>
    </row>
    <row r="19" spans="1:17" x14ac:dyDescent="0.25">
      <c r="A19" s="42" t="s">
        <v>543</v>
      </c>
      <c r="B19" s="48">
        <f>B9</f>
        <v>340138.69999999995</v>
      </c>
      <c r="C19" s="48"/>
      <c r="D19" s="48">
        <f>D9</f>
        <v>110703.8</v>
      </c>
      <c r="F19" s="62"/>
      <c r="H19" s="62"/>
      <c r="J19" s="62"/>
      <c r="L19" s="62"/>
      <c r="N19" s="76"/>
      <c r="O19" s="76"/>
      <c r="P19" s="76"/>
      <c r="Q19" s="76"/>
    </row>
    <row r="20" spans="1:17" x14ac:dyDescent="0.25">
      <c r="A20" s="42" t="s">
        <v>544</v>
      </c>
      <c r="B20" s="48">
        <v>197216.6</v>
      </c>
      <c r="C20" s="48"/>
      <c r="D20" s="48">
        <v>40442</v>
      </c>
      <c r="F20" s="62"/>
      <c r="H20" s="62"/>
      <c r="J20" s="62"/>
      <c r="L20" s="62"/>
      <c r="N20" s="76"/>
      <c r="O20" s="76"/>
      <c r="P20" s="76"/>
      <c r="Q20" s="76"/>
    </row>
    <row r="21" spans="1:17" x14ac:dyDescent="0.25">
      <c r="A21" s="42" t="s">
        <v>545</v>
      </c>
      <c r="B21" s="48">
        <f>B19+B20</f>
        <v>537355.29999999993</v>
      </c>
      <c r="C21" s="48"/>
      <c r="D21" s="48">
        <f>D19+D20</f>
        <v>151145.79999999999</v>
      </c>
      <c r="F21" s="62"/>
      <c r="H21" s="62"/>
      <c r="J21" s="62"/>
      <c r="L21" s="62"/>
      <c r="N21" s="76"/>
      <c r="O21" s="76"/>
      <c r="P21" s="76"/>
      <c r="Q21" s="76"/>
    </row>
    <row r="22" spans="1:17" x14ac:dyDescent="0.25">
      <c r="A22" s="42" t="s">
        <v>538</v>
      </c>
      <c r="B22" s="50">
        <f>B21/B17</f>
        <v>0.51010837144750298</v>
      </c>
      <c r="C22" s="48"/>
      <c r="D22" s="75">
        <f>D21/D17</f>
        <v>0.37396960654780459</v>
      </c>
      <c r="F22" s="62"/>
      <c r="H22" s="62"/>
      <c r="J22" s="62"/>
      <c r="L22" s="62"/>
      <c r="N22" s="76"/>
      <c r="O22" s="76"/>
      <c r="P22" s="76"/>
      <c r="Q22" s="76"/>
    </row>
    <row r="23" spans="1:17" x14ac:dyDescent="0.25">
      <c r="A23" s="42" t="s">
        <v>539</v>
      </c>
      <c r="B23" s="79">
        <f>F9</f>
        <v>317277.5</v>
      </c>
      <c r="D23" s="79">
        <f>H9</f>
        <v>105429.7</v>
      </c>
    </row>
    <row r="24" spans="1:17" x14ac:dyDescent="0.25">
      <c r="A24" s="42" t="s">
        <v>540</v>
      </c>
      <c r="B24" s="50">
        <f>B23/B17</f>
        <v>0.30118975065833564</v>
      </c>
      <c r="D24" s="50">
        <f>D23/D17</f>
        <v>0.26085741997100198</v>
      </c>
    </row>
    <row r="25" spans="1:17" x14ac:dyDescent="0.25">
      <c r="A25" s="42" t="s">
        <v>514</v>
      </c>
      <c r="B25" s="77">
        <f>F9+N9</f>
        <v>317277.5</v>
      </c>
      <c r="C25" s="78"/>
      <c r="D25" s="77">
        <f>H9+P9</f>
        <v>105429.7</v>
      </c>
    </row>
    <row r="26" spans="1:17" x14ac:dyDescent="0.25">
      <c r="A26" s="42" t="s">
        <v>531</v>
      </c>
      <c r="B26" s="50">
        <f>B25/B17</f>
        <v>0.30118975065833564</v>
      </c>
      <c r="D26" s="50">
        <f>D25/D17</f>
        <v>0.26085741997100198</v>
      </c>
    </row>
    <row r="27" spans="1:17" x14ac:dyDescent="0.25">
      <c r="A27" s="42"/>
      <c r="B27" s="50"/>
      <c r="D27" s="50"/>
    </row>
    <row r="28" spans="1:17" x14ac:dyDescent="0.25">
      <c r="A28" s="42" t="s">
        <v>517</v>
      </c>
      <c r="B28" s="74" t="s">
        <v>430</v>
      </c>
      <c r="C28" s="74" t="s">
        <v>524</v>
      </c>
      <c r="D28" s="74" t="s">
        <v>431</v>
      </c>
      <c r="E28" s="74" t="s">
        <v>523</v>
      </c>
    </row>
    <row r="29" spans="1:17" x14ac:dyDescent="0.25">
      <c r="A29" t="s">
        <v>515</v>
      </c>
      <c r="B29" s="51">
        <f>F9</f>
        <v>317277.5</v>
      </c>
      <c r="C29" s="75">
        <f>B29/$B$33</f>
        <v>0.92557153646727486</v>
      </c>
      <c r="D29" s="51">
        <f>H9</f>
        <v>105429.7</v>
      </c>
      <c r="E29" s="75">
        <f>D29/$D$33</f>
        <v>0.94466147816690527</v>
      </c>
    </row>
    <row r="30" spans="1:17" x14ac:dyDescent="0.25">
      <c r="A30" t="s">
        <v>516</v>
      </c>
      <c r="B30" s="51">
        <f>J9</f>
        <v>22861.200000000001</v>
      </c>
      <c r="C30" s="75">
        <f t="shared" ref="C30:C32" si="13">B30/$B$33</f>
        <v>6.6691385331407574E-2</v>
      </c>
      <c r="D30" s="51">
        <f>L9</f>
        <v>5274.1</v>
      </c>
      <c r="E30" s="75">
        <f t="shared" ref="E30:E32" si="14">D30/$D$33</f>
        <v>4.7256504590263232E-2</v>
      </c>
    </row>
    <row r="31" spans="1:17" x14ac:dyDescent="0.25">
      <c r="A31" t="s">
        <v>518</v>
      </c>
      <c r="B31" s="51">
        <f>R9</f>
        <v>1334.3</v>
      </c>
      <c r="C31" s="75">
        <f t="shared" si="13"/>
        <v>3.8924603891176803E-3</v>
      </c>
      <c r="D31" s="51">
        <f>T9</f>
        <v>304.79999999999995</v>
      </c>
      <c r="E31" s="75">
        <f t="shared" si="14"/>
        <v>2.7310408598836258E-3</v>
      </c>
    </row>
    <row r="32" spans="1:17" x14ac:dyDescent="0.25">
      <c r="A32" t="s">
        <v>522</v>
      </c>
      <c r="B32" s="48">
        <f>V9</f>
        <v>1317.9</v>
      </c>
      <c r="C32" s="75">
        <f t="shared" si="13"/>
        <v>3.8446178121997986E-3</v>
      </c>
      <c r="D32" s="48">
        <f>X9</f>
        <v>597.19999999999993</v>
      </c>
      <c r="E32" s="75">
        <f t="shared" si="14"/>
        <v>5.3509763829478387E-3</v>
      </c>
    </row>
    <row r="33" spans="1:5" x14ac:dyDescent="0.25">
      <c r="A33" s="42" t="s">
        <v>519</v>
      </c>
      <c r="B33" s="66">
        <f>SUM(B29:B32)</f>
        <v>342790.9</v>
      </c>
      <c r="C33" s="52">
        <f>SUM(C29:C32)</f>
        <v>1</v>
      </c>
      <c r="D33" s="66">
        <f>SUM(D29:D32)</f>
        <v>111605.8</v>
      </c>
      <c r="E33" s="62">
        <f>SUM(E29:E32)</f>
        <v>0.99999999999999989</v>
      </c>
    </row>
    <row r="37" spans="1:5" x14ac:dyDescent="0.25">
      <c r="A37" s="42" t="s">
        <v>532</v>
      </c>
      <c r="B37" s="74" t="s">
        <v>430</v>
      </c>
      <c r="C37" s="74"/>
      <c r="D37" s="74" t="s">
        <v>431</v>
      </c>
    </row>
    <row r="38" spans="1:5" x14ac:dyDescent="0.25">
      <c r="A38" t="s">
        <v>533</v>
      </c>
      <c r="B38" s="48">
        <f>61781.4</f>
        <v>61781.4</v>
      </c>
      <c r="D38" s="48">
        <f>25399</f>
        <v>25399</v>
      </c>
    </row>
    <row r="39" spans="1:5" x14ac:dyDescent="0.25">
      <c r="A39" t="s">
        <v>534</v>
      </c>
      <c r="B39" s="48">
        <f>110012.8</f>
        <v>110012.8</v>
      </c>
      <c r="D39" s="48">
        <v>31113.7</v>
      </c>
    </row>
    <row r="40" spans="1:5" x14ac:dyDescent="0.25">
      <c r="A40" t="s">
        <v>535</v>
      </c>
      <c r="B40" s="48">
        <f>197216.6+171776.4</f>
        <v>368993</v>
      </c>
      <c r="D40" s="48">
        <f>40442+54191.1</f>
        <v>94633.1</v>
      </c>
    </row>
    <row r="41" spans="1:5" x14ac:dyDescent="0.25">
      <c r="A41" t="s">
        <v>536</v>
      </c>
      <c r="B41" s="49">
        <f>SUM(B38:B40)</f>
        <v>540787.19999999995</v>
      </c>
      <c r="D41" s="49">
        <f>SUM(D38:D40)</f>
        <v>151145.79999999999</v>
      </c>
    </row>
    <row r="42" spans="1:5" x14ac:dyDescent="0.25">
      <c r="B42" s="50">
        <f>B41/B17</f>
        <v>0.51336625486276044</v>
      </c>
      <c r="D42" s="50">
        <f>D41/D17</f>
        <v>0.37396960654780459</v>
      </c>
    </row>
    <row r="43" spans="1:5" x14ac:dyDescent="0.25">
      <c r="A43" t="s">
        <v>537</v>
      </c>
    </row>
  </sheetData>
  <mergeCells count="7">
    <mergeCell ref="V2:Y2"/>
    <mergeCell ref="N2:Q2"/>
    <mergeCell ref="N11:Q11"/>
    <mergeCell ref="B2:E2"/>
    <mergeCell ref="J2:M2"/>
    <mergeCell ref="F2:I2"/>
    <mergeCell ref="R2:U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BMAP All </vt:lpstr>
      <vt:lpstr>BMAP completed</vt:lpstr>
      <vt:lpstr>1st year completed</vt:lpstr>
      <vt:lpstr>New Proj. Added 1st year</vt:lpstr>
      <vt:lpstr>2nd year completed</vt:lpstr>
      <vt:lpstr>New Projects Added 2nd year</vt:lpstr>
      <vt:lpstr>Graphs</vt:lpstr>
      <vt:lpstr>2014 Summary Statistics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Glassner, David</cp:lastModifiedBy>
  <dcterms:created xsi:type="dcterms:W3CDTF">2014-07-21T15:04:31Z</dcterms:created>
  <dcterms:modified xsi:type="dcterms:W3CDTF">2015-08-07T19:28:14Z</dcterms:modified>
</cp:coreProperties>
</file>