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3275" windowHeight="12780" activeTab="2"/>
  </bookViews>
  <sheets>
    <sheet name="Agriculture in 2004" sheetId="1" r:id="rId1"/>
    <sheet name="Agriculture LU Change" sheetId="2" r:id="rId2"/>
    <sheet name="Summary" sheetId="3" r:id="rId3"/>
  </sheets>
  <definedNames>
    <definedName name="_xlnm._FilterDatabase" localSheetId="0" hidden="1">'Agriculture in 2004'!$A$1:$P$80</definedName>
    <definedName name="_xlnm._FilterDatabase" localSheetId="1" hidden="1">'Agriculture LU Change'!$A$1:$P$96</definedName>
    <definedName name="_xlnm.Database" localSheetId="1">'Agriculture LU Change'!$A$1:$P$96</definedName>
    <definedName name="_xlnm.Database">'Agriculture in 2004'!$A$1:$P$80</definedName>
  </definedNames>
  <calcPr calcId="125725"/>
</workbook>
</file>

<file path=xl/calcChain.xml><?xml version="1.0" encoding="utf-8"?>
<calcChain xmlns="http://schemas.openxmlformats.org/spreadsheetml/2006/main">
  <c r="C3" i="3"/>
  <c r="B3"/>
  <c r="K38" i="2"/>
  <c r="K37"/>
  <c r="L38"/>
  <c r="M38" s="1"/>
  <c r="K34"/>
  <c r="L35"/>
  <c r="N35" s="1"/>
  <c r="K31"/>
  <c r="L32"/>
  <c r="M32" s="1"/>
  <c r="K29"/>
  <c r="M30"/>
  <c r="L30"/>
  <c r="N30" s="1"/>
  <c r="K27"/>
  <c r="L28"/>
  <c r="N28" s="1"/>
  <c r="K25"/>
  <c r="L26"/>
  <c r="M26" s="1"/>
  <c r="K23"/>
  <c r="M24"/>
  <c r="L24"/>
  <c r="N24" s="1"/>
  <c r="K21"/>
  <c r="L22"/>
  <c r="N22" s="1"/>
  <c r="K17"/>
  <c r="L18"/>
  <c r="N18" s="1"/>
  <c r="K15"/>
  <c r="M16"/>
  <c r="L16"/>
  <c r="N16" s="1"/>
  <c r="K13"/>
  <c r="L14"/>
  <c r="N14" s="1"/>
  <c r="K11"/>
  <c r="L12"/>
  <c r="M12" s="1"/>
  <c r="K9"/>
  <c r="L10"/>
  <c r="N10" s="1"/>
  <c r="K7"/>
  <c r="L8"/>
  <c r="M8" s="1"/>
  <c r="K5"/>
  <c r="L6"/>
  <c r="N6" s="1"/>
  <c r="K3"/>
  <c r="L4"/>
  <c r="N4" s="1"/>
  <c r="C2" i="3"/>
  <c r="B2"/>
  <c r="N81" i="1"/>
  <c r="M81"/>
  <c r="C4" i="3"/>
  <c r="B4"/>
  <c r="N38" i="2" l="1"/>
  <c r="M35"/>
  <c r="M6"/>
  <c r="M22"/>
  <c r="M28"/>
  <c r="N32"/>
  <c r="N26"/>
  <c r="M10"/>
  <c r="M4"/>
  <c r="M18"/>
  <c r="M14"/>
  <c r="N12"/>
  <c r="N8"/>
  <c r="L96"/>
  <c r="N96" s="1"/>
  <c r="L95"/>
  <c r="N95" s="1"/>
  <c r="L94"/>
  <c r="N94" s="1"/>
  <c r="L93"/>
  <c r="N93" s="1"/>
  <c r="M92"/>
  <c r="L92"/>
  <c r="N92" s="1"/>
  <c r="L91"/>
  <c r="N91" s="1"/>
  <c r="L90"/>
  <c r="N90" s="1"/>
  <c r="L89"/>
  <c r="N89" s="1"/>
  <c r="L88"/>
  <c r="N88" s="1"/>
  <c r="L87"/>
  <c r="N87" s="1"/>
  <c r="K86"/>
  <c r="L86" s="1"/>
  <c r="L85"/>
  <c r="N85" s="1"/>
  <c r="L84"/>
  <c r="N84" s="1"/>
  <c r="L83"/>
  <c r="N83" s="1"/>
  <c r="L82"/>
  <c r="N82" s="1"/>
  <c r="L81"/>
  <c r="N81" s="1"/>
  <c r="L80"/>
  <c r="N80" s="1"/>
  <c r="M79"/>
  <c r="L79"/>
  <c r="N79" s="1"/>
  <c r="L78"/>
  <c r="N78" s="1"/>
  <c r="L77"/>
  <c r="N77" s="1"/>
  <c r="L76"/>
  <c r="N76" s="1"/>
  <c r="L75"/>
  <c r="N75" s="1"/>
  <c r="K74"/>
  <c r="L74" s="1"/>
  <c r="N74" s="1"/>
  <c r="K73"/>
  <c r="L73" s="1"/>
  <c r="N73" s="1"/>
  <c r="K72"/>
  <c r="L72" s="1"/>
  <c r="N72" s="1"/>
  <c r="L71"/>
  <c r="N71" s="1"/>
  <c r="K70"/>
  <c r="L70" s="1"/>
  <c r="L69"/>
  <c r="N69" s="1"/>
  <c r="L68"/>
  <c r="N68" s="1"/>
  <c r="L67"/>
  <c r="N67" s="1"/>
  <c r="L66"/>
  <c r="N66" s="1"/>
  <c r="L65"/>
  <c r="N65" s="1"/>
  <c r="L64"/>
  <c r="N64" s="1"/>
  <c r="L63"/>
  <c r="N63" s="1"/>
  <c r="L62"/>
  <c r="N62" s="1"/>
  <c r="L61"/>
  <c r="N61" s="1"/>
  <c r="L60"/>
  <c r="N60" s="1"/>
  <c r="L59"/>
  <c r="N59" s="1"/>
  <c r="L58"/>
  <c r="N58" s="1"/>
  <c r="L57"/>
  <c r="N57" s="1"/>
  <c r="L56"/>
  <c r="N56" s="1"/>
  <c r="L55"/>
  <c r="N55" s="1"/>
  <c r="L54"/>
  <c r="N54" s="1"/>
  <c r="L53"/>
  <c r="N53" s="1"/>
  <c r="L52"/>
  <c r="N52" s="1"/>
  <c r="L51"/>
  <c r="N51" s="1"/>
  <c r="L50"/>
  <c r="N50" s="1"/>
  <c r="L49"/>
  <c r="N49" s="1"/>
  <c r="L48"/>
  <c r="N48" s="1"/>
  <c r="L47"/>
  <c r="N47" s="1"/>
  <c r="L46"/>
  <c r="N46" s="1"/>
  <c r="M45"/>
  <c r="L45"/>
  <c r="N45" s="1"/>
  <c r="L44"/>
  <c r="N44" s="1"/>
  <c r="L43"/>
  <c r="N43" s="1"/>
  <c r="L42"/>
  <c r="N42" s="1"/>
  <c r="L41"/>
  <c r="N41" s="1"/>
  <c r="L40"/>
  <c r="N40" s="1"/>
  <c r="K39"/>
  <c r="L39" s="1"/>
  <c r="L37"/>
  <c r="N37" s="1"/>
  <c r="K36"/>
  <c r="L36" s="1"/>
  <c r="N36" s="1"/>
  <c r="L34"/>
  <c r="N34" s="1"/>
  <c r="K33"/>
  <c r="L33" s="1"/>
  <c r="L31"/>
  <c r="L29"/>
  <c r="N29" s="1"/>
  <c r="L27"/>
  <c r="N27" s="1"/>
  <c r="L25"/>
  <c r="N25" s="1"/>
  <c r="L23"/>
  <c r="N23" s="1"/>
  <c r="L21"/>
  <c r="N21" s="1"/>
  <c r="K20"/>
  <c r="L20" s="1"/>
  <c r="N20" s="1"/>
  <c r="K19"/>
  <c r="L19" s="1"/>
  <c r="N19" s="1"/>
  <c r="L17"/>
  <c r="N17" s="1"/>
  <c r="L15"/>
  <c r="N15" s="1"/>
  <c r="L13"/>
  <c r="N13" s="1"/>
  <c r="L11"/>
  <c r="N11" s="1"/>
  <c r="L9"/>
  <c r="N9" s="1"/>
  <c r="L7"/>
  <c r="N7" s="1"/>
  <c r="L5"/>
  <c r="N5" s="1"/>
  <c r="L3"/>
  <c r="N3" s="1"/>
  <c r="L2"/>
  <c r="M2" s="1"/>
  <c r="L13" i="1"/>
  <c r="N13" s="1"/>
  <c r="L42"/>
  <c r="L43"/>
  <c r="L44"/>
  <c r="L45"/>
  <c r="N45" s="1"/>
  <c r="L14"/>
  <c r="L46"/>
  <c r="L15"/>
  <c r="L16"/>
  <c r="L47"/>
  <c r="L48"/>
  <c r="L49"/>
  <c r="L50"/>
  <c r="N50" s="1"/>
  <c r="L61"/>
  <c r="L65"/>
  <c r="N65" s="1"/>
  <c r="L51"/>
  <c r="L60"/>
  <c r="N60" s="1"/>
  <c r="L17"/>
  <c r="L52"/>
  <c r="N52" s="1"/>
  <c r="L53"/>
  <c r="L12"/>
  <c r="N12" s="1"/>
  <c r="L71"/>
  <c r="N71" s="1"/>
  <c r="L72"/>
  <c r="N72" s="1"/>
  <c r="L77"/>
  <c r="N77" s="1"/>
  <c r="L62"/>
  <c r="N62" s="1"/>
  <c r="L21"/>
  <c r="N21" s="1"/>
  <c r="L18"/>
  <c r="N18" s="1"/>
  <c r="L19"/>
  <c r="N19" s="1"/>
  <c r="L78"/>
  <c r="N78" s="1"/>
  <c r="L79"/>
  <c r="N79" s="1"/>
  <c r="L26"/>
  <c r="N26" s="1"/>
  <c r="N42"/>
  <c r="L7"/>
  <c r="N7" s="1"/>
  <c r="L73"/>
  <c r="N73" s="1"/>
  <c r="L25"/>
  <c r="N25" s="1"/>
  <c r="L66"/>
  <c r="N66" s="1"/>
  <c r="N43"/>
  <c r="L54"/>
  <c r="N54" s="1"/>
  <c r="L80"/>
  <c r="N80" s="1"/>
  <c r="L74"/>
  <c r="N74" s="1"/>
  <c r="L20"/>
  <c r="N20" s="1"/>
  <c r="L67"/>
  <c r="N67" s="1"/>
  <c r="L27"/>
  <c r="N27" s="1"/>
  <c r="L2"/>
  <c r="N2" s="1"/>
  <c r="L68"/>
  <c r="N68" s="1"/>
  <c r="L55"/>
  <c r="N55" s="1"/>
  <c r="L24"/>
  <c r="N24" s="1"/>
  <c r="L56"/>
  <c r="N56" s="1"/>
  <c r="L57"/>
  <c r="N57" s="1"/>
  <c r="L39"/>
  <c r="N39" s="1"/>
  <c r="L40"/>
  <c r="N40" s="1"/>
  <c r="L28"/>
  <c r="N28" s="1"/>
  <c r="L3"/>
  <c r="N3" s="1"/>
  <c r="L29"/>
  <c r="N29" s="1"/>
  <c r="L59"/>
  <c r="N59" s="1"/>
  <c r="L30"/>
  <c r="N30" s="1"/>
  <c r="L31"/>
  <c r="N31" s="1"/>
  <c r="L8"/>
  <c r="N8" s="1"/>
  <c r="N44"/>
  <c r="L41"/>
  <c r="N41" s="1"/>
  <c r="L32"/>
  <c r="N32" s="1"/>
  <c r="L33"/>
  <c r="N33" s="1"/>
  <c r="L4"/>
  <c r="N4" s="1"/>
  <c r="L5"/>
  <c r="N5" s="1"/>
  <c r="L34"/>
  <c r="N34" s="1"/>
  <c r="N14"/>
  <c r="L35"/>
  <c r="N35" s="1"/>
  <c r="L9"/>
  <c r="N9" s="1"/>
  <c r="L36"/>
  <c r="N36" s="1"/>
  <c r="L6"/>
  <c r="N6" s="1"/>
  <c r="L10"/>
  <c r="N10" s="1"/>
  <c r="L11"/>
  <c r="N11" s="1"/>
  <c r="L58"/>
  <c r="N58" s="1"/>
  <c r="L23"/>
  <c r="N23" s="1"/>
  <c r="L37"/>
  <c r="N37" s="1"/>
  <c r="N46"/>
  <c r="L22"/>
  <c r="N22" s="1"/>
  <c r="L75"/>
  <c r="N75" s="1"/>
  <c r="L70"/>
  <c r="N70" s="1"/>
  <c r="L76"/>
  <c r="N76" s="1"/>
  <c r="N15"/>
  <c r="N16"/>
  <c r="L63"/>
  <c r="N63" s="1"/>
  <c r="L64"/>
  <c r="N64" s="1"/>
  <c r="N47"/>
  <c r="N48"/>
  <c r="N49"/>
  <c r="L38"/>
  <c r="N38" s="1"/>
  <c r="N61"/>
  <c r="N51"/>
  <c r="N17"/>
  <c r="N53"/>
  <c r="L69"/>
  <c r="M69" s="1"/>
  <c r="M21" i="2" l="1"/>
  <c r="M61"/>
  <c r="M29"/>
  <c r="M53"/>
  <c r="M69"/>
  <c r="M75"/>
  <c r="M85"/>
  <c r="M88"/>
  <c r="M96"/>
  <c r="M25"/>
  <c r="M37"/>
  <c r="M41"/>
  <c r="M49"/>
  <c r="M57"/>
  <c r="M65"/>
  <c r="M77"/>
  <c r="M83"/>
  <c r="M90"/>
  <c r="M94"/>
  <c r="M15"/>
  <c r="M11"/>
  <c r="M7"/>
  <c r="M3"/>
  <c r="M81"/>
  <c r="M43"/>
  <c r="M47"/>
  <c r="M51"/>
  <c r="M55"/>
  <c r="M59"/>
  <c r="M63"/>
  <c r="M67"/>
  <c r="M33"/>
  <c r="N33"/>
  <c r="M39"/>
  <c r="N39"/>
  <c r="M70"/>
  <c r="N70"/>
  <c r="M31"/>
  <c r="N31"/>
  <c r="M86"/>
  <c r="N86"/>
  <c r="N2"/>
  <c r="N97" s="1"/>
  <c r="M5"/>
  <c r="M9"/>
  <c r="M13"/>
  <c r="M17"/>
  <c r="M19"/>
  <c r="M20"/>
  <c r="M23"/>
  <c r="M27"/>
  <c r="M34"/>
  <c r="M36"/>
  <c r="M40"/>
  <c r="M42"/>
  <c r="M44"/>
  <c r="M46"/>
  <c r="M48"/>
  <c r="M50"/>
  <c r="M52"/>
  <c r="M54"/>
  <c r="M56"/>
  <c r="M58"/>
  <c r="M60"/>
  <c r="M62"/>
  <c r="M64"/>
  <c r="M66"/>
  <c r="M68"/>
  <c r="M71"/>
  <c r="M72"/>
  <c r="M73"/>
  <c r="M74"/>
  <c r="M76"/>
  <c r="M78"/>
  <c r="M80"/>
  <c r="M82"/>
  <c r="M84"/>
  <c r="M87"/>
  <c r="M89"/>
  <c r="M91"/>
  <c r="M93"/>
  <c r="M95"/>
  <c r="M52" i="1"/>
  <c r="M60"/>
  <c r="M65"/>
  <c r="M50"/>
  <c r="M49"/>
  <c r="M47"/>
  <c r="M63"/>
  <c r="M15"/>
  <c r="M70"/>
  <c r="M22"/>
  <c r="M37"/>
  <c r="M58"/>
  <c r="M10"/>
  <c r="M36"/>
  <c r="M35"/>
  <c r="M34"/>
  <c r="M45"/>
  <c r="M33"/>
  <c r="M41"/>
  <c r="M8"/>
  <c r="M30"/>
  <c r="M29"/>
  <c r="M28"/>
  <c r="M39"/>
  <c r="M56"/>
  <c r="M55"/>
  <c r="M2"/>
  <c r="M67"/>
  <c r="M74"/>
  <c r="M54"/>
  <c r="M66"/>
  <c r="M73"/>
  <c r="M42"/>
  <c r="M13"/>
  <c r="M78"/>
  <c r="M18"/>
  <c r="M12"/>
  <c r="M77"/>
  <c r="M71"/>
  <c r="M53"/>
  <c r="M17"/>
  <c r="M51"/>
  <c r="M61"/>
  <c r="M38"/>
  <c r="M48"/>
  <c r="M64"/>
  <c r="M16"/>
  <c r="M76"/>
  <c r="M75"/>
  <c r="M46"/>
  <c r="M23"/>
  <c r="M11"/>
  <c r="M6"/>
  <c r="M9"/>
  <c r="M14"/>
  <c r="M5"/>
  <c r="M4"/>
  <c r="M32"/>
  <c r="M44"/>
  <c r="M31"/>
  <c r="M59"/>
  <c r="M3"/>
  <c r="M40"/>
  <c r="M57"/>
  <c r="M24"/>
  <c r="M68"/>
  <c r="M27"/>
  <c r="M20"/>
  <c r="M80"/>
  <c r="M43"/>
  <c r="M25"/>
  <c r="M7"/>
  <c r="M26"/>
  <c r="M79"/>
  <c r="M19"/>
  <c r="M21"/>
  <c r="M62"/>
  <c r="M72"/>
  <c r="N69"/>
  <c r="M97" i="2" l="1"/>
  <c r="K54" i="1"/>
  <c r="K18"/>
  <c r="K70"/>
  <c r="K23"/>
  <c r="K11"/>
  <c r="K57"/>
  <c r="K56"/>
  <c r="K21"/>
  <c r="K58"/>
  <c r="K12"/>
  <c r="K19"/>
</calcChain>
</file>

<file path=xl/sharedStrings.xml><?xml version="1.0" encoding="utf-8"?>
<sst xmlns="http://schemas.openxmlformats.org/spreadsheetml/2006/main" count="386" uniqueCount="52">
  <si>
    <t>OBJECTID_1</t>
  </si>
  <si>
    <t>Current_Us</t>
  </si>
  <si>
    <t>OOP_ac</t>
  </si>
  <si>
    <t>Urban</t>
  </si>
  <si>
    <t>Urban / Subdivision</t>
  </si>
  <si>
    <t>Roads/ROWs</t>
  </si>
  <si>
    <t>Mixed Use Citrus and OOP Citrus</t>
  </si>
  <si>
    <t>Mixed Use Commercial and Pasture</t>
  </si>
  <si>
    <t>Out of Production</t>
  </si>
  <si>
    <t>Nautral  Area</t>
  </si>
  <si>
    <t>Commercial / Natural Area</t>
  </si>
  <si>
    <t>Mixed use pasture and subdivision</t>
  </si>
  <si>
    <t>Pasture</t>
  </si>
  <si>
    <t>Mixed Use Pasture and Recreation</t>
  </si>
  <si>
    <t>Mixed use OOP Citrus and Subdivision</t>
  </si>
  <si>
    <t>unimproved pasture</t>
  </si>
  <si>
    <t>pasture / barren land</t>
  </si>
  <si>
    <t>LAND_COVER</t>
  </si>
  <si>
    <t>SLRWPP_WSH</t>
  </si>
  <si>
    <t>HYDGRP</t>
  </si>
  <si>
    <t>TP_ADD</t>
  </si>
  <si>
    <t>RAIN_IN</t>
  </si>
  <si>
    <t>BASEFLW_FT</t>
  </si>
  <si>
    <t>TN_EMC</t>
  </si>
  <si>
    <t>TP_EMC</t>
  </si>
  <si>
    <t>ROC</t>
  </si>
  <si>
    <t>Acres</t>
  </si>
  <si>
    <t>North Fork</t>
  </si>
  <si>
    <t>South Fork</t>
  </si>
  <si>
    <t>Basin 4 5 6</t>
  </si>
  <si>
    <t>C-44 S-153</t>
  </si>
  <si>
    <t>C-23</t>
  </si>
  <si>
    <t>C-24</t>
  </si>
  <si>
    <t>Runoff Ac-ft</t>
  </si>
  <si>
    <t>TN lbs/yr</t>
  </si>
  <si>
    <t>TP lbs/yr</t>
  </si>
  <si>
    <t>Category</t>
  </si>
  <si>
    <t>TN Load</t>
  </si>
  <si>
    <t>TP Load</t>
  </si>
  <si>
    <t>Ag in 2004</t>
  </si>
  <si>
    <t>Current Ag</t>
  </si>
  <si>
    <t>Credit</t>
  </si>
  <si>
    <t>OOP - undeveloped LU</t>
  </si>
  <si>
    <t>Natural  Area - undeveloped LU</t>
  </si>
  <si>
    <t>Citrus - no change</t>
  </si>
  <si>
    <t>Urban - no credit in this iteration</t>
  </si>
  <si>
    <t>Commercial / Natural Area - no credit this iteration</t>
  </si>
  <si>
    <t>Roads/ROWs - no credit this iteration</t>
  </si>
  <si>
    <t>Mixed Use Commercial and Pasture - no change</t>
  </si>
  <si>
    <t>Mixed Use Pasture and Recreation - no change</t>
  </si>
  <si>
    <t>Mixed use pasture and subdivision - no change</t>
  </si>
  <si>
    <t>Subdivision - no credit this iteration</t>
  </si>
</sst>
</file>

<file path=xl/styles.xml><?xml version="1.0" encoding="utf-8"?>
<styleSheet xmlns="http://schemas.openxmlformats.org/spreadsheetml/2006/main">
  <numFmts count="3">
    <numFmt numFmtId="164" formatCode="0.00000000000"/>
    <numFmt numFmtId="165" formatCode="0.000"/>
    <numFmt numFmtId="166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34" borderId="0" xfId="0" applyFill="1"/>
    <xf numFmtId="4" fontId="0" fillId="34" borderId="0" xfId="0" applyNumberFormat="1" applyFill="1"/>
    <xf numFmtId="4" fontId="0" fillId="35" borderId="0" xfId="0" applyNumberFormat="1" applyFill="1"/>
    <xf numFmtId="2" fontId="0" fillId="34" borderId="0" xfId="0" applyNumberFormat="1" applyFill="1"/>
    <xf numFmtId="1" fontId="0" fillId="35" borderId="0" xfId="0" applyNumberFormat="1" applyFill="1"/>
    <xf numFmtId="4" fontId="0" fillId="33" borderId="0" xfId="0" applyNumberFormat="1" applyFill="1"/>
    <xf numFmtId="165" fontId="0" fillId="34" borderId="0" xfId="0" applyNumberFormat="1" applyFill="1"/>
    <xf numFmtId="1" fontId="0" fillId="34" borderId="0" xfId="0" applyNumberFormat="1" applyFill="1"/>
    <xf numFmtId="165" fontId="0" fillId="36" borderId="0" xfId="0" applyNumberFormat="1" applyFill="1"/>
    <xf numFmtId="2" fontId="0" fillId="36" borderId="0" xfId="0" applyNumberFormat="1" applyFill="1"/>
    <xf numFmtId="4" fontId="0" fillId="36" borderId="0" xfId="0" applyNumberFormat="1" applyFill="1"/>
    <xf numFmtId="0" fontId="0" fillId="35" borderId="0" xfId="0" applyFill="1"/>
    <xf numFmtId="1" fontId="0" fillId="36" borderId="0" xfId="0" applyNumberFormat="1" applyFill="1"/>
    <xf numFmtId="165" fontId="0" fillId="35" borderId="0" xfId="0" applyNumberFormat="1" applyFill="1"/>
    <xf numFmtId="2" fontId="0" fillId="35" borderId="0" xfId="0" applyNumberFormat="1" applyFill="1"/>
    <xf numFmtId="0" fontId="0" fillId="36" borderId="0" xfId="0" applyFill="1"/>
    <xf numFmtId="0" fontId="0" fillId="0" borderId="0" xfId="0"/>
    <xf numFmtId="1" fontId="0" fillId="0" borderId="0" xfId="0" applyNumberFormat="1"/>
    <xf numFmtId="2" fontId="0" fillId="0" borderId="0" xfId="0" applyNumberFormat="1"/>
    <xf numFmtId="4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10" xfId="0" applyBorder="1"/>
    <xf numFmtId="166" fontId="0" fillId="0" borderId="10" xfId="0" applyNumberFormat="1" applyBorder="1"/>
    <xf numFmtId="0" fontId="16" fillId="0" borderId="10" xfId="0" applyFont="1" applyBorder="1" applyAlignment="1">
      <alignment horizontal="center"/>
    </xf>
    <xf numFmtId="0" fontId="18" fillId="0" borderId="10" xfId="0" applyFont="1" applyBorder="1"/>
    <xf numFmtId="166" fontId="18" fillId="0" borderId="10" xfId="0" applyNumberFormat="1" applyFont="1" applyBorder="1"/>
    <xf numFmtId="1" fontId="0" fillId="33" borderId="0" xfId="0" applyNumberFormat="1" applyFill="1"/>
    <xf numFmtId="2" fontId="0" fillId="33" borderId="0" xfId="0" applyNumberFormat="1" applyFill="1"/>
    <xf numFmtId="165" fontId="0" fillId="33" borderId="0" xfId="0" applyNumberFormat="1" applyFill="1"/>
    <xf numFmtId="0" fontId="0" fillId="33" borderId="0" xfId="0" applyFill="1"/>
    <xf numFmtId="1" fontId="0" fillId="37" borderId="0" xfId="0" applyNumberFormat="1" applyFill="1"/>
    <xf numFmtId="4" fontId="0" fillId="37" borderId="0" xfId="0" applyNumberFormat="1" applyFill="1"/>
    <xf numFmtId="2" fontId="0" fillId="37" borderId="0" xfId="0" applyNumberFormat="1" applyFill="1"/>
    <xf numFmtId="165" fontId="0" fillId="37" borderId="0" xfId="0" applyNumberFormat="1" applyFill="1"/>
    <xf numFmtId="0" fontId="0" fillId="37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1"/>
  <sheetViews>
    <sheetView workbookViewId="0">
      <pane ySplit="1" topLeftCell="A59" activePane="bottomLeft" state="frozen"/>
      <selection pane="bottomLeft" activeCell="M86" sqref="M86"/>
    </sheetView>
  </sheetViews>
  <sheetFormatPr defaultRowHeight="15"/>
  <cols>
    <col min="1" max="1" width="11.28515625" style="1" bestFit="1" customWidth="1"/>
    <col min="2" max="2" width="12.85546875" style="1" bestFit="1" customWidth="1"/>
    <col min="3" max="3" width="13.42578125" style="1" bestFit="1" customWidth="1"/>
    <col min="4" max="4" width="8.140625" style="1" bestFit="1" customWidth="1"/>
    <col min="5" max="5" width="8" style="23" bestFit="1" customWidth="1"/>
    <col min="6" max="6" width="8.42578125" style="23" bestFit="1" customWidth="1"/>
    <col min="7" max="7" width="12.140625" style="23" bestFit="1" customWidth="1"/>
    <col min="8" max="8" width="8.28515625" style="1" bestFit="1" customWidth="1"/>
    <col min="9" max="9" width="8" style="1" bestFit="1" customWidth="1"/>
    <col min="10" max="10" width="5.5703125" style="2" bestFit="1" customWidth="1"/>
    <col min="11" max="11" width="8.5703125" style="3" bestFit="1" customWidth="1"/>
    <col min="12" max="12" width="12.7109375" style="22" customWidth="1"/>
    <col min="13" max="14" width="9.5703125" style="22" bestFit="1" customWidth="1"/>
    <col min="15" max="15" width="35.42578125" style="1" bestFit="1" customWidth="1"/>
    <col min="16" max="16" width="8.5703125" style="3" bestFit="1" customWidth="1"/>
  </cols>
  <sheetData>
    <row r="1" spans="1:16">
      <c r="A1" s="1" t="s">
        <v>0</v>
      </c>
      <c r="B1" s="21" t="s">
        <v>17</v>
      </c>
      <c r="C1" s="21" t="s">
        <v>18</v>
      </c>
      <c r="D1" s="21" t="s">
        <v>19</v>
      </c>
      <c r="E1" s="23" t="s">
        <v>20</v>
      </c>
      <c r="F1" s="23" t="s">
        <v>21</v>
      </c>
      <c r="G1" s="23" t="s">
        <v>22</v>
      </c>
      <c r="H1" s="23" t="s">
        <v>23</v>
      </c>
      <c r="I1" s="23" t="s">
        <v>24</v>
      </c>
      <c r="J1" s="23" t="s">
        <v>25</v>
      </c>
      <c r="K1" s="22" t="s">
        <v>26</v>
      </c>
      <c r="L1" s="24" t="s">
        <v>33</v>
      </c>
      <c r="M1" s="25" t="s">
        <v>34</v>
      </c>
      <c r="N1" s="25" t="s">
        <v>35</v>
      </c>
      <c r="O1" s="1" t="s">
        <v>1</v>
      </c>
      <c r="P1" s="3" t="s">
        <v>2</v>
      </c>
    </row>
    <row r="2" spans="1:16">
      <c r="A2" s="1">
        <v>408</v>
      </c>
      <c r="B2" s="1">
        <v>2110</v>
      </c>
      <c r="C2" s="21" t="s">
        <v>28</v>
      </c>
      <c r="E2" s="23">
        <v>0.19</v>
      </c>
      <c r="F2" s="23">
        <v>57.7</v>
      </c>
      <c r="G2" s="23">
        <v>0</v>
      </c>
      <c r="H2" s="22">
        <v>1.35</v>
      </c>
      <c r="I2" s="26">
        <v>0.27400000000000002</v>
      </c>
      <c r="J2" s="26">
        <v>0.315</v>
      </c>
      <c r="K2" s="3">
        <v>19.28</v>
      </c>
      <c r="L2" s="20">
        <f>(F2*J2*K2/12)+(G2*K2)</f>
        <v>29.201970000000003</v>
      </c>
      <c r="M2" s="20">
        <f>ROUND(2.721*H2*L2,1)</f>
        <v>107.3</v>
      </c>
      <c r="N2" s="20">
        <f>ROUND((2.721*I2*L2)+(E2*K2),1)</f>
        <v>25.4</v>
      </c>
      <c r="O2" s="1" t="s">
        <v>10</v>
      </c>
      <c r="P2" s="3">
        <v>19.28</v>
      </c>
    </row>
    <row r="3" spans="1:16">
      <c r="A3" s="1">
        <v>594</v>
      </c>
      <c r="B3" s="1">
        <v>2210</v>
      </c>
      <c r="C3" s="21" t="s">
        <v>31</v>
      </c>
      <c r="E3" s="23">
        <v>0.8</v>
      </c>
      <c r="F3" s="23">
        <v>49.9</v>
      </c>
      <c r="G3" s="23">
        <v>0</v>
      </c>
      <c r="H3" s="22">
        <v>1.35</v>
      </c>
      <c r="I3" s="26">
        <v>0.27400000000000002</v>
      </c>
      <c r="J3" s="26">
        <v>0.315</v>
      </c>
      <c r="K3" s="3">
        <v>10736.4</v>
      </c>
      <c r="L3" s="20">
        <f>(F3*J3*K3/12)+(G3*K3)</f>
        <v>14063.34195</v>
      </c>
      <c r="M3" s="20">
        <f>ROUND(2.721*H3*L3,1)</f>
        <v>51659.6</v>
      </c>
      <c r="N3" s="20">
        <f>ROUND((2.721*I3*L3)+(E3*K3),1)</f>
        <v>19074.099999999999</v>
      </c>
      <c r="O3" s="1" t="s">
        <v>6</v>
      </c>
      <c r="P3" s="3">
        <v>5357</v>
      </c>
    </row>
    <row r="4" spans="1:16">
      <c r="A4" s="1">
        <v>804</v>
      </c>
      <c r="B4" s="1">
        <v>2210</v>
      </c>
      <c r="C4" s="21" t="s">
        <v>31</v>
      </c>
      <c r="E4" s="23">
        <v>0.8</v>
      </c>
      <c r="F4" s="23">
        <v>49.9</v>
      </c>
      <c r="G4" s="23">
        <v>0</v>
      </c>
      <c r="H4" s="22">
        <v>1.35</v>
      </c>
      <c r="I4" s="26">
        <v>0.27400000000000002</v>
      </c>
      <c r="J4" s="26">
        <v>0.315</v>
      </c>
      <c r="K4" s="3">
        <v>1041.3399999999999</v>
      </c>
      <c r="L4" s="20">
        <f>(F4*J4*K4/12)+(G4*K4)</f>
        <v>1364.0252324999999</v>
      </c>
      <c r="M4" s="20">
        <f>ROUND(2.721*H4*L4,1)</f>
        <v>5010.5</v>
      </c>
      <c r="N4" s="20">
        <f>ROUND((2.721*I4*L4)+(E4*K4),1)</f>
        <v>1850</v>
      </c>
      <c r="O4" s="1" t="s">
        <v>6</v>
      </c>
      <c r="P4" s="3">
        <v>828</v>
      </c>
    </row>
    <row r="5" spans="1:16">
      <c r="A5" s="1">
        <v>845</v>
      </c>
      <c r="B5" s="1">
        <v>2210</v>
      </c>
      <c r="C5" s="21" t="s">
        <v>31</v>
      </c>
      <c r="E5" s="23">
        <v>0.8</v>
      </c>
      <c r="F5" s="23">
        <v>49.9</v>
      </c>
      <c r="G5" s="23">
        <v>0</v>
      </c>
      <c r="H5" s="22">
        <v>1.35</v>
      </c>
      <c r="I5" s="26">
        <v>0.27400000000000002</v>
      </c>
      <c r="J5" s="26">
        <v>0.315</v>
      </c>
      <c r="K5" s="3">
        <v>1748.56</v>
      </c>
      <c r="L5" s="20">
        <f>(F5*J5*K5/12)+(G5*K5)</f>
        <v>2290.3950299999997</v>
      </c>
      <c r="M5" s="20">
        <f>ROUND(2.721*H5*L5,1)</f>
        <v>8413.4</v>
      </c>
      <c r="N5" s="20">
        <f>ROUND((2.721*I5*L5)+(E5*K5),1)</f>
        <v>3106.5</v>
      </c>
      <c r="O5" s="1" t="s">
        <v>6</v>
      </c>
      <c r="P5" s="3">
        <v>1053</v>
      </c>
    </row>
    <row r="6" spans="1:16">
      <c r="A6" s="1">
        <v>1016</v>
      </c>
      <c r="B6" s="1">
        <v>2210</v>
      </c>
      <c r="C6" s="21" t="s">
        <v>31</v>
      </c>
      <c r="E6" s="23">
        <v>0.8</v>
      </c>
      <c r="F6" s="23">
        <v>49.9</v>
      </c>
      <c r="G6" s="23">
        <v>0</v>
      </c>
      <c r="H6" s="22">
        <v>1.35</v>
      </c>
      <c r="I6" s="26">
        <v>0.27400000000000002</v>
      </c>
      <c r="J6" s="26">
        <v>0.315</v>
      </c>
      <c r="K6" s="3">
        <v>8059.84</v>
      </c>
      <c r="L6" s="20">
        <f>(F6*J6*K6/12)+(G6*K6)</f>
        <v>10557.382919999998</v>
      </c>
      <c r="M6" s="20">
        <f>ROUND(2.721*H6*L6,1)</f>
        <v>38781</v>
      </c>
      <c r="N6" s="20">
        <f>ROUND((2.721*I6*L6)+(E6*K6),1)</f>
        <v>14319</v>
      </c>
      <c r="O6" s="1" t="s">
        <v>6</v>
      </c>
      <c r="P6" s="3">
        <v>5818</v>
      </c>
    </row>
    <row r="7" spans="1:16">
      <c r="A7" s="1">
        <v>248</v>
      </c>
      <c r="B7" s="1">
        <v>2210</v>
      </c>
      <c r="C7" s="21" t="s">
        <v>32</v>
      </c>
      <c r="E7" s="23">
        <v>0.63</v>
      </c>
      <c r="F7" s="23">
        <v>53.6</v>
      </c>
      <c r="G7" s="23">
        <v>0.66</v>
      </c>
      <c r="H7" s="22">
        <v>1.35</v>
      </c>
      <c r="I7" s="26">
        <v>0.27400000000000002</v>
      </c>
      <c r="J7" s="26">
        <v>0.315</v>
      </c>
      <c r="K7" s="3">
        <v>3760.99</v>
      </c>
      <c r="L7" s="20">
        <f>(F7*J7*K7/12)+(G7*K7)</f>
        <v>7773.9663299999993</v>
      </c>
      <c r="M7" s="20">
        <f>ROUND(2.721*H7*L7,1)</f>
        <v>28556.5</v>
      </c>
      <c r="N7" s="20">
        <f>ROUND((2.721*I7*L7)+(E7*K7),1)</f>
        <v>8165.3</v>
      </c>
      <c r="O7" s="1" t="s">
        <v>6</v>
      </c>
      <c r="P7" s="3">
        <v>1901</v>
      </c>
    </row>
    <row r="8" spans="1:16">
      <c r="A8" s="1">
        <v>681</v>
      </c>
      <c r="B8" s="1">
        <v>2210</v>
      </c>
      <c r="C8" s="21" t="s">
        <v>32</v>
      </c>
      <c r="E8" s="23">
        <v>0.63</v>
      </c>
      <c r="F8" s="23">
        <v>53.6</v>
      </c>
      <c r="G8" s="23">
        <v>0.66</v>
      </c>
      <c r="H8" s="22">
        <v>1.35</v>
      </c>
      <c r="I8" s="26">
        <v>0.27400000000000002</v>
      </c>
      <c r="J8" s="26">
        <v>0.315</v>
      </c>
      <c r="K8" s="3">
        <v>2184.92</v>
      </c>
      <c r="L8" s="20">
        <f>(F8*J8*K8/12)+(G8*K8)</f>
        <v>4516.2296400000005</v>
      </c>
      <c r="M8" s="20">
        <f>ROUND(2.721*H8*L8,1)</f>
        <v>16589.7</v>
      </c>
      <c r="N8" s="20">
        <f>ROUND((2.721*I8*L8)+(E8*K8),1)</f>
        <v>4743.6000000000004</v>
      </c>
      <c r="O8" s="1" t="s">
        <v>6</v>
      </c>
      <c r="P8" s="3">
        <v>1700</v>
      </c>
    </row>
    <row r="9" spans="1:16">
      <c r="A9" s="1">
        <v>980</v>
      </c>
      <c r="B9" s="1">
        <v>2210</v>
      </c>
      <c r="C9" s="21" t="s">
        <v>32</v>
      </c>
      <c r="E9" s="23">
        <v>0.63</v>
      </c>
      <c r="F9" s="23">
        <v>53.6</v>
      </c>
      <c r="G9" s="23">
        <v>0.66</v>
      </c>
      <c r="H9" s="22">
        <v>1.35</v>
      </c>
      <c r="I9" s="26">
        <v>0.27400000000000002</v>
      </c>
      <c r="J9" s="26">
        <v>0.315</v>
      </c>
      <c r="K9" s="3">
        <v>6362.61</v>
      </c>
      <c r="L9" s="20">
        <f>(F9*J9*K9/12)+(G9*K9)</f>
        <v>13151.514869999999</v>
      </c>
      <c r="M9" s="20">
        <f>ROUND(2.721*H9*L9,1)</f>
        <v>48310.1</v>
      </c>
      <c r="N9" s="20">
        <f>ROUND((2.721*I9*L9)+(E9*K9),1)</f>
        <v>13813.6</v>
      </c>
      <c r="O9" s="1" t="s">
        <v>6</v>
      </c>
      <c r="P9" s="3">
        <v>3494</v>
      </c>
    </row>
    <row r="10" spans="1:16">
      <c r="A10" s="1">
        <v>1022</v>
      </c>
      <c r="B10" s="1">
        <v>2210</v>
      </c>
      <c r="C10" s="21" t="s">
        <v>32</v>
      </c>
      <c r="E10" s="23">
        <v>0.63</v>
      </c>
      <c r="F10" s="23">
        <v>53.6</v>
      </c>
      <c r="G10" s="23">
        <v>0.66</v>
      </c>
      <c r="H10" s="22">
        <v>1.35</v>
      </c>
      <c r="I10" s="26">
        <v>0.27400000000000002</v>
      </c>
      <c r="J10" s="26">
        <v>0.315</v>
      </c>
      <c r="K10" s="3">
        <v>2017.14</v>
      </c>
      <c r="L10" s="20">
        <f>(F10*J10*K10/12)+(G10*K10)</f>
        <v>4169.4283800000003</v>
      </c>
      <c r="M10" s="20">
        <f>ROUND(2.721*H10*L10,1)</f>
        <v>15315.8</v>
      </c>
      <c r="N10" s="20">
        <f>ROUND((2.721*I10*L10)+(E10*K10),1)</f>
        <v>4379.3</v>
      </c>
      <c r="O10" s="1" t="s">
        <v>6</v>
      </c>
      <c r="P10" s="3">
        <v>1481</v>
      </c>
    </row>
    <row r="11" spans="1:16">
      <c r="A11" s="1">
        <v>1029</v>
      </c>
      <c r="B11" s="1">
        <v>2210</v>
      </c>
      <c r="C11" s="21" t="s">
        <v>32</v>
      </c>
      <c r="E11" s="23">
        <v>0.63</v>
      </c>
      <c r="F11" s="23">
        <v>53.6</v>
      </c>
      <c r="G11" s="23">
        <v>0.66</v>
      </c>
      <c r="H11" s="22">
        <v>1.35</v>
      </c>
      <c r="I11" s="26">
        <v>0.27400000000000002</v>
      </c>
      <c r="J11" s="26">
        <v>0.315</v>
      </c>
      <c r="K11" s="3">
        <f>3772.71-3755.81</f>
        <v>16.900000000000091</v>
      </c>
      <c r="L11" s="20">
        <f>(F11*J11*K11/12)+(G11*K11)</f>
        <v>34.93230000000019</v>
      </c>
      <c r="M11" s="20">
        <f>ROUND(2.721*H11*L11,1)</f>
        <v>128.30000000000001</v>
      </c>
      <c r="N11" s="20">
        <f>ROUND((2.721*I11*L11)+(E11*K11),1)</f>
        <v>36.700000000000003</v>
      </c>
      <c r="O11" s="1" t="s">
        <v>6</v>
      </c>
      <c r="P11" s="3">
        <v>10489</v>
      </c>
    </row>
    <row r="12" spans="1:16">
      <c r="A12" s="1">
        <v>103</v>
      </c>
      <c r="B12" s="1">
        <v>2210</v>
      </c>
      <c r="C12" s="21" t="s">
        <v>30</v>
      </c>
      <c r="E12" s="23">
        <v>0</v>
      </c>
      <c r="F12" s="23">
        <v>49.3</v>
      </c>
      <c r="G12" s="23">
        <v>0.33</v>
      </c>
      <c r="H12" s="22">
        <v>1.35</v>
      </c>
      <c r="I12" s="26">
        <v>0.27400000000000002</v>
      </c>
      <c r="J12" s="26">
        <v>0.315</v>
      </c>
      <c r="K12" s="3">
        <f>7129.57-2751.55</f>
        <v>4378.0199999999995</v>
      </c>
      <c r="L12" s="20">
        <f>((F12*J12*K12/12)+(G12*K12))*0.765</f>
        <v>5439.4955753624999</v>
      </c>
      <c r="M12" s="20">
        <f>ROUND(2.721*H12*L12,1)</f>
        <v>19981.2</v>
      </c>
      <c r="N12" s="20">
        <f>ROUND((2.721*I12*L12)+(E12*K12),1)</f>
        <v>4055.4</v>
      </c>
      <c r="O12" s="1" t="s">
        <v>6</v>
      </c>
      <c r="P12" s="3">
        <v>4927</v>
      </c>
    </row>
    <row r="13" spans="1:16">
      <c r="A13" s="1">
        <v>173</v>
      </c>
      <c r="B13" s="1">
        <v>2210</v>
      </c>
      <c r="C13" s="21" t="s">
        <v>30</v>
      </c>
      <c r="E13" s="23">
        <v>0</v>
      </c>
      <c r="F13" s="23">
        <v>49.3</v>
      </c>
      <c r="G13" s="23">
        <v>0.33</v>
      </c>
      <c r="H13" s="22">
        <v>1.35</v>
      </c>
      <c r="I13" s="26">
        <v>0.27400000000000002</v>
      </c>
      <c r="J13" s="26">
        <v>0.315</v>
      </c>
      <c r="K13" s="3">
        <v>2480.7600000000002</v>
      </c>
      <c r="L13" s="20">
        <f>((F13*J13*K13/12)+(G13*K13))*0.765</f>
        <v>3082.2342162750001</v>
      </c>
      <c r="M13" s="20">
        <f>ROUND(2.721*H13*L13,1)</f>
        <v>11322.1</v>
      </c>
      <c r="N13" s="20">
        <f>ROUND((2.721*I13*L13)+(E13*K13),1)</f>
        <v>2298</v>
      </c>
      <c r="O13" s="1" t="s">
        <v>6</v>
      </c>
      <c r="P13" s="3">
        <v>2270</v>
      </c>
    </row>
    <row r="14" spans="1:16">
      <c r="A14" s="1">
        <v>880</v>
      </c>
      <c r="B14" s="1">
        <v>2210</v>
      </c>
      <c r="C14" s="21" t="s">
        <v>30</v>
      </c>
      <c r="E14" s="23">
        <v>0</v>
      </c>
      <c r="F14" s="23">
        <v>49.3</v>
      </c>
      <c r="G14" s="23">
        <v>0.33</v>
      </c>
      <c r="H14" s="22">
        <v>1.35</v>
      </c>
      <c r="I14" s="26">
        <v>0.27400000000000002</v>
      </c>
      <c r="J14" s="26">
        <v>0.315</v>
      </c>
      <c r="K14" s="3">
        <v>2736.14</v>
      </c>
      <c r="L14" s="20">
        <f>((F14*J14*K14/12)+(G14*K14))*0.765</f>
        <v>3399.5325337874992</v>
      </c>
      <c r="M14" s="20">
        <f>ROUND(2.721*H14*L14,1)</f>
        <v>12487.7</v>
      </c>
      <c r="N14" s="20">
        <f>ROUND((2.721*I14*L14)+(E14*K14),1)</f>
        <v>2534.5</v>
      </c>
      <c r="O14" s="1" t="s">
        <v>6</v>
      </c>
      <c r="P14" s="3">
        <v>2595</v>
      </c>
    </row>
    <row r="15" spans="1:16">
      <c r="A15" s="1">
        <v>1236</v>
      </c>
      <c r="B15" s="1">
        <v>2210</v>
      </c>
      <c r="C15" s="21" t="s">
        <v>30</v>
      </c>
      <c r="E15" s="23">
        <v>0</v>
      </c>
      <c r="F15" s="23">
        <v>49.3</v>
      </c>
      <c r="G15" s="23">
        <v>0.33</v>
      </c>
      <c r="H15" s="22">
        <v>1.35</v>
      </c>
      <c r="I15" s="26">
        <v>0.27400000000000002</v>
      </c>
      <c r="J15" s="26">
        <v>0.315</v>
      </c>
      <c r="K15" s="3">
        <v>444.41</v>
      </c>
      <c r="L15" s="20">
        <f>((F15*J15*K15/12)+(G15*K15))*0.765</f>
        <v>552.15970430624998</v>
      </c>
      <c r="M15" s="20">
        <f>ROUND(2.721*H15*L15,1)</f>
        <v>2028.3</v>
      </c>
      <c r="N15" s="20">
        <f>ROUND((2.721*I15*L15)+(E15*K15),1)</f>
        <v>411.7</v>
      </c>
      <c r="O15" s="1" t="s">
        <v>6</v>
      </c>
      <c r="P15" s="3">
        <v>208</v>
      </c>
    </row>
    <row r="16" spans="1:16">
      <c r="A16" s="1">
        <v>1265</v>
      </c>
      <c r="B16" s="1">
        <v>2210</v>
      </c>
      <c r="C16" s="21" t="s">
        <v>30</v>
      </c>
      <c r="E16" s="23">
        <v>0</v>
      </c>
      <c r="F16" s="23">
        <v>49.3</v>
      </c>
      <c r="G16" s="23">
        <v>0.33</v>
      </c>
      <c r="H16" s="22">
        <v>1.35</v>
      </c>
      <c r="I16" s="26">
        <v>0.27400000000000002</v>
      </c>
      <c r="J16" s="26">
        <v>0.315</v>
      </c>
      <c r="K16" s="3">
        <v>50.14</v>
      </c>
      <c r="L16" s="20">
        <f>((F16*J16*K16/12)+(G16*K16))*0.765</f>
        <v>62.296725037499989</v>
      </c>
      <c r="M16" s="20">
        <f>ROUND(2.721*H16*L16,1)</f>
        <v>228.8</v>
      </c>
      <c r="N16" s="20">
        <f>ROUND((2.721*I16*L16)+(E16*K16),1)</f>
        <v>46.4</v>
      </c>
      <c r="O16" s="1" t="s">
        <v>6</v>
      </c>
      <c r="P16" s="3">
        <v>25</v>
      </c>
    </row>
    <row r="17" spans="1:16">
      <c r="A17" s="1">
        <v>1333</v>
      </c>
      <c r="B17" s="1">
        <v>2210</v>
      </c>
      <c r="C17" s="21" t="s">
        <v>30</v>
      </c>
      <c r="E17" s="23">
        <v>0</v>
      </c>
      <c r="F17" s="23">
        <v>49.3</v>
      </c>
      <c r="G17" s="23">
        <v>0.33</v>
      </c>
      <c r="H17" s="22">
        <v>1.35</v>
      </c>
      <c r="I17" s="26">
        <v>0.27400000000000002</v>
      </c>
      <c r="J17" s="26">
        <v>0.315</v>
      </c>
      <c r="K17" s="3">
        <v>495.15</v>
      </c>
      <c r="L17" s="20">
        <f>((F17*J17*K17/12)+(G17*K17))*0.765</f>
        <v>615.20190271874992</v>
      </c>
      <c r="M17" s="20">
        <f>ROUND(2.721*H17*L17,1)</f>
        <v>2259.9</v>
      </c>
      <c r="N17" s="20">
        <f>ROUND((2.721*I17*L17)+(E17*K17),1)</f>
        <v>458.7</v>
      </c>
      <c r="O17" s="1" t="s">
        <v>6</v>
      </c>
      <c r="P17" s="3">
        <v>470</v>
      </c>
    </row>
    <row r="18" spans="1:16">
      <c r="A18" s="1">
        <v>115</v>
      </c>
      <c r="B18" s="1">
        <v>2210</v>
      </c>
      <c r="C18" s="21" t="s">
        <v>28</v>
      </c>
      <c r="E18" s="23">
        <v>0.19</v>
      </c>
      <c r="F18" s="23">
        <v>57.7</v>
      </c>
      <c r="G18" s="23">
        <v>0</v>
      </c>
      <c r="H18" s="22">
        <v>1.35</v>
      </c>
      <c r="I18" s="26">
        <v>0.27400000000000002</v>
      </c>
      <c r="J18" s="26">
        <v>0.315</v>
      </c>
      <c r="K18" s="3">
        <f>831.39-0.05</f>
        <v>831.34</v>
      </c>
      <c r="L18" s="20">
        <f>(F18*J18*K18/12)+(G18*K18)</f>
        <v>1259.1683475</v>
      </c>
      <c r="M18" s="20">
        <f>ROUND(2.721*H18*L18,1)</f>
        <v>4625.3999999999996</v>
      </c>
      <c r="N18" s="20">
        <f>ROUND((2.721*I18*L18)+(E18*K18),1)</f>
        <v>1096.7</v>
      </c>
      <c r="O18" s="1" t="s">
        <v>6</v>
      </c>
      <c r="P18" s="3">
        <v>558</v>
      </c>
    </row>
    <row r="19" spans="1:16">
      <c r="A19" s="1">
        <v>116</v>
      </c>
      <c r="B19" s="1">
        <v>2210</v>
      </c>
      <c r="C19" s="21" t="s">
        <v>28</v>
      </c>
      <c r="E19" s="23">
        <v>0.19</v>
      </c>
      <c r="F19" s="23">
        <v>57.7</v>
      </c>
      <c r="G19" s="23">
        <v>0</v>
      </c>
      <c r="H19" s="22">
        <v>1.35</v>
      </c>
      <c r="I19" s="26">
        <v>0.27400000000000002</v>
      </c>
      <c r="J19" s="26">
        <v>0.315</v>
      </c>
      <c r="K19" s="3">
        <f>1742.52-1730</f>
        <v>12.519999999999982</v>
      </c>
      <c r="L19" s="20">
        <f>(F19*J19*K19/12)+(G19*K19)</f>
        <v>18.963104999999974</v>
      </c>
      <c r="M19" s="20">
        <f>ROUND(2.721*H19*L19,1)</f>
        <v>69.7</v>
      </c>
      <c r="N19" s="20">
        <f>ROUND((2.721*I19*L19)+(E19*K19),1)</f>
        <v>16.5</v>
      </c>
      <c r="O19" s="1" t="s">
        <v>6</v>
      </c>
      <c r="P19" s="3">
        <v>1100</v>
      </c>
    </row>
    <row r="20" spans="1:16">
      <c r="A20" s="1">
        <v>365</v>
      </c>
      <c r="B20" s="1">
        <v>2210</v>
      </c>
      <c r="C20" s="21" t="s">
        <v>28</v>
      </c>
      <c r="E20" s="23">
        <v>0.19</v>
      </c>
      <c r="F20" s="23">
        <v>57.7</v>
      </c>
      <c r="G20" s="23">
        <v>0</v>
      </c>
      <c r="H20" s="22">
        <v>1.35</v>
      </c>
      <c r="I20" s="26">
        <v>0.27400000000000002</v>
      </c>
      <c r="J20" s="26">
        <v>0.315</v>
      </c>
      <c r="K20" s="3">
        <v>197.25</v>
      </c>
      <c r="L20" s="20">
        <f>(F20*J20*K20/12)+(G20*K20)</f>
        <v>298.75978125</v>
      </c>
      <c r="M20" s="20">
        <f>ROUND(2.721*H20*L20,1)</f>
        <v>1097.4000000000001</v>
      </c>
      <c r="N20" s="20">
        <f>ROUND((2.721*I20*L20)+(E20*K20),1)</f>
        <v>260.2</v>
      </c>
      <c r="O20" s="1" t="s">
        <v>6</v>
      </c>
      <c r="P20" s="3">
        <v>193</v>
      </c>
    </row>
    <row r="21" spans="1:16">
      <c r="A21" s="1">
        <v>108</v>
      </c>
      <c r="B21" s="1">
        <v>2110</v>
      </c>
      <c r="C21" s="21" t="s">
        <v>28</v>
      </c>
      <c r="E21" s="23">
        <v>0.19</v>
      </c>
      <c r="F21" s="23">
        <v>57.7</v>
      </c>
      <c r="G21" s="23">
        <v>0</v>
      </c>
      <c r="H21" s="22">
        <v>1.35</v>
      </c>
      <c r="I21" s="26">
        <v>0.27400000000000002</v>
      </c>
      <c r="J21" s="26">
        <v>0.315</v>
      </c>
      <c r="K21" s="3">
        <f>279.49-136.16</f>
        <v>143.33000000000001</v>
      </c>
      <c r="L21" s="20">
        <f>(F21*J21*K21/12)+(G21*K21)</f>
        <v>217.09120125000001</v>
      </c>
      <c r="M21" s="20">
        <f>ROUND(2.721*H21*L21,1)</f>
        <v>797.5</v>
      </c>
      <c r="N21" s="20">
        <f>ROUND((2.721*I21*L21)+(E21*K21),1)</f>
        <v>189.1</v>
      </c>
      <c r="O21" s="1" t="s">
        <v>7</v>
      </c>
      <c r="P21" s="3">
        <v>200</v>
      </c>
    </row>
    <row r="22" spans="1:16">
      <c r="A22" s="1">
        <v>1105</v>
      </c>
      <c r="B22" s="1">
        <v>2210</v>
      </c>
      <c r="C22" s="21" t="s">
        <v>32</v>
      </c>
      <c r="E22" s="23">
        <v>0.63</v>
      </c>
      <c r="F22" s="23">
        <v>53.6</v>
      </c>
      <c r="G22" s="23">
        <v>0.66</v>
      </c>
      <c r="H22" s="22">
        <v>1.35</v>
      </c>
      <c r="I22" s="26">
        <v>0.27400000000000002</v>
      </c>
      <c r="J22" s="26">
        <v>0.315</v>
      </c>
      <c r="K22" s="3">
        <v>304.32</v>
      </c>
      <c r="L22" s="20">
        <f>(F22*J22*K22/12)+(G22*K22)</f>
        <v>629.02944000000002</v>
      </c>
      <c r="M22" s="20">
        <f>ROUND(2.721*H22*L22,1)</f>
        <v>2310.6</v>
      </c>
      <c r="N22" s="20">
        <f>ROUND((2.721*I22*L22)+(E22*K22),1)</f>
        <v>660.7</v>
      </c>
      <c r="O22" s="1" t="s">
        <v>14</v>
      </c>
      <c r="P22" s="3">
        <v>304.32</v>
      </c>
    </row>
    <row r="23" spans="1:16">
      <c r="A23" s="1">
        <v>1047</v>
      </c>
      <c r="B23" s="1">
        <v>2110</v>
      </c>
      <c r="C23" s="21" t="s">
        <v>27</v>
      </c>
      <c r="E23" s="23">
        <v>0.22</v>
      </c>
      <c r="F23" s="23">
        <v>50.8</v>
      </c>
      <c r="G23" s="23">
        <v>0</v>
      </c>
      <c r="H23" s="22">
        <v>1.35</v>
      </c>
      <c r="I23" s="26">
        <v>0.27400000000000002</v>
      </c>
      <c r="J23" s="26">
        <v>0.315</v>
      </c>
      <c r="K23" s="3">
        <f>210.04-3.14</f>
        <v>206.9</v>
      </c>
      <c r="L23" s="20">
        <f>(F23*J23*K23/12)+(G23*K23)</f>
        <v>275.90114999999997</v>
      </c>
      <c r="M23" s="20">
        <f>ROUND(2.721*H23*L23,1)</f>
        <v>1013.5</v>
      </c>
      <c r="N23" s="20">
        <f>ROUND((2.721*I23*L23)+(E23*K23),1)</f>
        <v>251.2</v>
      </c>
      <c r="O23" s="1" t="s">
        <v>13</v>
      </c>
      <c r="P23" s="3">
        <v>70</v>
      </c>
    </row>
    <row r="24" spans="1:16">
      <c r="A24" s="1">
        <v>457</v>
      </c>
      <c r="B24" s="1">
        <v>2110</v>
      </c>
      <c r="C24" s="21" t="s">
        <v>32</v>
      </c>
      <c r="E24" s="23">
        <v>0.63</v>
      </c>
      <c r="F24" s="23">
        <v>53.6</v>
      </c>
      <c r="G24" s="23">
        <v>0.66</v>
      </c>
      <c r="H24" s="22">
        <v>1.35</v>
      </c>
      <c r="I24" s="26">
        <v>0.27400000000000002</v>
      </c>
      <c r="J24" s="26">
        <v>0.315</v>
      </c>
      <c r="K24" s="3">
        <v>1910.58</v>
      </c>
      <c r="L24" s="20">
        <f>(F24*J24*K24/12)+(G24*K24)</f>
        <v>3949.1688599999998</v>
      </c>
      <c r="M24" s="20">
        <f>ROUND(2.721*H24*L24,1)</f>
        <v>14506.7</v>
      </c>
      <c r="N24" s="20">
        <f>ROUND((2.721*I24*L24)+(E24*K24),1)</f>
        <v>4148</v>
      </c>
      <c r="O24" s="1" t="s">
        <v>11</v>
      </c>
      <c r="P24" s="3">
        <v>1185</v>
      </c>
    </row>
    <row r="25" spans="1:16">
      <c r="A25" s="1">
        <v>259</v>
      </c>
      <c r="B25" s="1">
        <v>2120</v>
      </c>
      <c r="C25" s="21" t="s">
        <v>28</v>
      </c>
      <c r="E25" s="23">
        <v>0.19</v>
      </c>
      <c r="F25" s="23">
        <v>57.7</v>
      </c>
      <c r="G25" s="23">
        <v>0</v>
      </c>
      <c r="H25" s="22">
        <v>1.02</v>
      </c>
      <c r="I25" s="26">
        <v>0.19600000000000001</v>
      </c>
      <c r="J25" s="26">
        <v>0.26200000000000001</v>
      </c>
      <c r="K25" s="3">
        <v>15.43</v>
      </c>
      <c r="L25" s="20">
        <f>(F25*J25*K25/12)+(G25*K25)</f>
        <v>19.438456833333337</v>
      </c>
      <c r="M25" s="20">
        <f>ROUND(2.721*H25*L25,1)</f>
        <v>53.9</v>
      </c>
      <c r="N25" s="20">
        <f>ROUND((2.721*I25*L25)+(E25*K25),1)</f>
        <v>13.3</v>
      </c>
      <c r="O25" s="1" t="s">
        <v>9</v>
      </c>
      <c r="P25" s="3">
        <v>15.43</v>
      </c>
    </row>
    <row r="26" spans="1:16">
      <c r="A26" s="1">
        <v>184</v>
      </c>
      <c r="B26" s="1">
        <v>2210</v>
      </c>
      <c r="C26" s="21" t="s">
        <v>31</v>
      </c>
      <c r="E26" s="23">
        <v>0.8</v>
      </c>
      <c r="F26" s="23">
        <v>49.9</v>
      </c>
      <c r="G26" s="23">
        <v>0</v>
      </c>
      <c r="H26" s="22">
        <v>1.35</v>
      </c>
      <c r="I26" s="26">
        <v>0.27400000000000002</v>
      </c>
      <c r="J26" s="26">
        <v>0.315</v>
      </c>
      <c r="K26" s="3">
        <v>533.87</v>
      </c>
      <c r="L26" s="20">
        <f>(F26*J26*K26/12)+(G26*K26)</f>
        <v>699.30296624999994</v>
      </c>
      <c r="M26" s="20">
        <f>ROUND(2.721*H26*L26,1)</f>
        <v>2568.8000000000002</v>
      </c>
      <c r="N26" s="20">
        <f>ROUND((2.721*I26*L26)+(E26*K26),1)</f>
        <v>948.5</v>
      </c>
      <c r="O26" s="1" t="s">
        <v>8</v>
      </c>
      <c r="P26" s="3">
        <v>533.87</v>
      </c>
    </row>
    <row r="27" spans="1:16">
      <c r="A27" s="1">
        <v>395</v>
      </c>
      <c r="B27" s="1">
        <v>2210</v>
      </c>
      <c r="C27" s="21" t="s">
        <v>31</v>
      </c>
      <c r="E27" s="23">
        <v>0.8</v>
      </c>
      <c r="F27" s="23">
        <v>49.9</v>
      </c>
      <c r="G27" s="23">
        <v>0</v>
      </c>
      <c r="H27" s="22">
        <v>1.35</v>
      </c>
      <c r="I27" s="26">
        <v>0.27400000000000002</v>
      </c>
      <c r="J27" s="26">
        <v>0.315</v>
      </c>
      <c r="K27" s="3">
        <v>1726.41</v>
      </c>
      <c r="L27" s="20">
        <f>(F27*J27*K27/12)+(G27*K27)</f>
        <v>2261.38129875</v>
      </c>
      <c r="M27" s="20">
        <f>ROUND(2.721*H27*L27,1)</f>
        <v>8306.7999999999993</v>
      </c>
      <c r="N27" s="20">
        <f>ROUND((2.721*I27*L27)+(E27*K27),1)</f>
        <v>3067.1</v>
      </c>
      <c r="O27" s="1" t="s">
        <v>8</v>
      </c>
      <c r="P27" s="3">
        <v>1726.41</v>
      </c>
    </row>
    <row r="28" spans="1:16">
      <c r="A28" s="1">
        <v>518</v>
      </c>
      <c r="B28" s="1">
        <v>2210</v>
      </c>
      <c r="C28" s="21" t="s">
        <v>31</v>
      </c>
      <c r="E28" s="23">
        <v>0.8</v>
      </c>
      <c r="F28" s="23">
        <v>49.9</v>
      </c>
      <c r="G28" s="23">
        <v>0</v>
      </c>
      <c r="H28" s="22">
        <v>1.35</v>
      </c>
      <c r="I28" s="26">
        <v>0.27400000000000002</v>
      </c>
      <c r="J28" s="26">
        <v>0.315</v>
      </c>
      <c r="K28" s="3">
        <v>26.75</v>
      </c>
      <c r="L28" s="20">
        <f>(F28*J28*K28/12)+(G28*K28)</f>
        <v>35.039156249999998</v>
      </c>
      <c r="M28" s="20">
        <f>ROUND(2.721*H28*L28,1)</f>
        <v>128.69999999999999</v>
      </c>
      <c r="N28" s="20">
        <f>ROUND((2.721*I28*L28)+(E28*K28),1)</f>
        <v>47.5</v>
      </c>
      <c r="O28" s="1" t="s">
        <v>8</v>
      </c>
      <c r="P28" s="3">
        <v>26.75</v>
      </c>
    </row>
    <row r="29" spans="1:16">
      <c r="A29" s="1">
        <v>607</v>
      </c>
      <c r="B29" s="1">
        <v>2210</v>
      </c>
      <c r="C29" s="21" t="s">
        <v>31</v>
      </c>
      <c r="E29" s="23">
        <v>0.8</v>
      </c>
      <c r="F29" s="23">
        <v>49.9</v>
      </c>
      <c r="G29" s="23">
        <v>0</v>
      </c>
      <c r="H29" s="22">
        <v>1.35</v>
      </c>
      <c r="I29" s="26">
        <v>0.27400000000000002</v>
      </c>
      <c r="J29" s="26">
        <v>0.315</v>
      </c>
      <c r="K29" s="3">
        <v>286.2</v>
      </c>
      <c r="L29" s="20">
        <f>(F29*J29*K29/12)+(G29*K29)</f>
        <v>374.88622499999997</v>
      </c>
      <c r="M29" s="20">
        <f>ROUND(2.721*H29*L29,1)</f>
        <v>1377.1</v>
      </c>
      <c r="N29" s="20">
        <f>ROUND((2.721*I29*L29)+(E29*K29),1)</f>
        <v>508.5</v>
      </c>
      <c r="O29" s="1" t="s">
        <v>8</v>
      </c>
      <c r="P29" s="3">
        <v>286.2</v>
      </c>
    </row>
    <row r="30" spans="1:16">
      <c r="A30" s="1">
        <v>622</v>
      </c>
      <c r="B30" s="1">
        <v>2210</v>
      </c>
      <c r="C30" s="21" t="s">
        <v>31</v>
      </c>
      <c r="E30" s="23">
        <v>0.8</v>
      </c>
      <c r="F30" s="23">
        <v>49.9</v>
      </c>
      <c r="G30" s="23">
        <v>0</v>
      </c>
      <c r="H30" s="22">
        <v>1.35</v>
      </c>
      <c r="I30" s="26">
        <v>0.27400000000000002</v>
      </c>
      <c r="J30" s="26">
        <v>0.315</v>
      </c>
      <c r="K30" s="3">
        <v>15.04</v>
      </c>
      <c r="L30" s="20">
        <f>(F30*J30*K30/12)+(G30*K30)</f>
        <v>19.700519999999997</v>
      </c>
      <c r="M30" s="20">
        <f>ROUND(2.721*H30*L30,1)</f>
        <v>72.400000000000006</v>
      </c>
      <c r="N30" s="20">
        <f>ROUND((2.721*I30*L30)+(E30*K30),1)</f>
        <v>26.7</v>
      </c>
      <c r="O30" s="1" t="s">
        <v>8</v>
      </c>
      <c r="P30" s="3">
        <v>15.04</v>
      </c>
    </row>
    <row r="31" spans="1:16">
      <c r="A31" s="1">
        <v>624</v>
      </c>
      <c r="B31" s="1">
        <v>2210</v>
      </c>
      <c r="C31" s="21" t="s">
        <v>31</v>
      </c>
      <c r="E31" s="23">
        <v>0.8</v>
      </c>
      <c r="F31" s="23">
        <v>49.9</v>
      </c>
      <c r="G31" s="23">
        <v>0</v>
      </c>
      <c r="H31" s="22">
        <v>1.35</v>
      </c>
      <c r="I31" s="26">
        <v>0.27400000000000002</v>
      </c>
      <c r="J31" s="26">
        <v>0.315</v>
      </c>
      <c r="K31" s="3">
        <v>14.99</v>
      </c>
      <c r="L31" s="20">
        <f>(F31*J31*K31/12)+(G31*K31)</f>
        <v>19.635026249999999</v>
      </c>
      <c r="M31" s="20">
        <f>ROUND(2.721*H31*L31,1)</f>
        <v>72.099999999999994</v>
      </c>
      <c r="N31" s="20">
        <f>ROUND((2.721*I31*L31)+(E31*K31),1)</f>
        <v>26.6</v>
      </c>
      <c r="O31" s="1" t="s">
        <v>8</v>
      </c>
      <c r="P31" s="3">
        <v>14.99</v>
      </c>
    </row>
    <row r="32" spans="1:16">
      <c r="A32" s="1">
        <v>741</v>
      </c>
      <c r="B32" s="1">
        <v>2210</v>
      </c>
      <c r="C32" s="21" t="s">
        <v>31</v>
      </c>
      <c r="E32" s="23">
        <v>0.8</v>
      </c>
      <c r="F32" s="23">
        <v>49.9</v>
      </c>
      <c r="G32" s="23">
        <v>0</v>
      </c>
      <c r="H32" s="22">
        <v>1.35</v>
      </c>
      <c r="I32" s="26">
        <v>0.27400000000000002</v>
      </c>
      <c r="J32" s="26">
        <v>0.315</v>
      </c>
      <c r="K32" s="3">
        <v>18.09</v>
      </c>
      <c r="L32" s="20">
        <f>(F32*J32*K32/12)+(G32*K32)</f>
        <v>23.695638749999997</v>
      </c>
      <c r="M32" s="20">
        <f>ROUND(2.721*H32*L32,1)</f>
        <v>87</v>
      </c>
      <c r="N32" s="20">
        <f>ROUND((2.721*I32*L32)+(E32*K32),1)</f>
        <v>32.1</v>
      </c>
      <c r="O32" s="1" t="s">
        <v>8</v>
      </c>
      <c r="P32" s="3">
        <v>18.09</v>
      </c>
    </row>
    <row r="33" spans="1:16">
      <c r="A33" s="1">
        <v>755</v>
      </c>
      <c r="B33" s="1">
        <v>2110</v>
      </c>
      <c r="C33" s="21" t="s">
        <v>31</v>
      </c>
      <c r="E33" s="23">
        <v>0.8</v>
      </c>
      <c r="F33" s="23">
        <v>49.9</v>
      </c>
      <c r="G33" s="23">
        <v>0</v>
      </c>
      <c r="H33" s="22">
        <v>1.35</v>
      </c>
      <c r="I33" s="26">
        <v>0.27400000000000002</v>
      </c>
      <c r="J33" s="26">
        <v>0.315</v>
      </c>
      <c r="K33" s="3">
        <v>18.23</v>
      </c>
      <c r="L33" s="20">
        <f>(F33*J33*K33/12)+(G33*K33)</f>
        <v>23.879021249999997</v>
      </c>
      <c r="M33" s="20">
        <f>ROUND(2.721*H33*L33,1)</f>
        <v>87.7</v>
      </c>
      <c r="N33" s="20">
        <f>ROUND((2.721*I33*L33)+(E33*K33),1)</f>
        <v>32.4</v>
      </c>
      <c r="O33" s="1" t="s">
        <v>8</v>
      </c>
      <c r="P33" s="3">
        <v>18.23</v>
      </c>
    </row>
    <row r="34" spans="1:16">
      <c r="A34" s="1">
        <v>863</v>
      </c>
      <c r="B34" s="1">
        <v>2210</v>
      </c>
      <c r="C34" s="21" t="s">
        <v>31</v>
      </c>
      <c r="E34" s="23">
        <v>0.8</v>
      </c>
      <c r="F34" s="23">
        <v>49.9</v>
      </c>
      <c r="G34" s="23">
        <v>0</v>
      </c>
      <c r="H34" s="22">
        <v>1.35</v>
      </c>
      <c r="I34" s="26">
        <v>0.27400000000000002</v>
      </c>
      <c r="J34" s="26">
        <v>0.315</v>
      </c>
      <c r="K34" s="3">
        <v>164.13</v>
      </c>
      <c r="L34" s="20">
        <f>(F34*J34*K34/12)+(G34*K34)</f>
        <v>214.98978374999999</v>
      </c>
      <c r="M34" s="20">
        <f>ROUND(2.721*H34*L34,1)</f>
        <v>789.7</v>
      </c>
      <c r="N34" s="20">
        <f>ROUND((2.721*I34*L34)+(E34*K34),1)</f>
        <v>291.60000000000002</v>
      </c>
      <c r="O34" s="1" t="s">
        <v>8</v>
      </c>
      <c r="P34" s="3">
        <v>164.13</v>
      </c>
    </row>
    <row r="35" spans="1:16">
      <c r="A35" s="1">
        <v>955</v>
      </c>
      <c r="B35" s="1">
        <v>2210</v>
      </c>
      <c r="C35" s="21" t="s">
        <v>31</v>
      </c>
      <c r="E35" s="23">
        <v>0.8</v>
      </c>
      <c r="F35" s="23">
        <v>49.9</v>
      </c>
      <c r="G35" s="23">
        <v>0</v>
      </c>
      <c r="H35" s="22">
        <v>1.35</v>
      </c>
      <c r="I35" s="26">
        <v>0.27400000000000002</v>
      </c>
      <c r="J35" s="26">
        <v>0.315</v>
      </c>
      <c r="K35" s="3">
        <v>59.01</v>
      </c>
      <c r="L35" s="20">
        <f>(F35*J35*K35/12)+(G35*K35)</f>
        <v>77.295723749999993</v>
      </c>
      <c r="M35" s="20">
        <f>ROUND(2.721*H35*L35,1)</f>
        <v>283.89999999999998</v>
      </c>
      <c r="N35" s="20">
        <f>ROUND((2.721*I35*L35)+(E35*K35),1)</f>
        <v>104.8</v>
      </c>
      <c r="O35" s="1" t="s">
        <v>8</v>
      </c>
      <c r="P35" s="3">
        <v>59.01</v>
      </c>
    </row>
    <row r="36" spans="1:16">
      <c r="A36" s="1">
        <v>1006</v>
      </c>
      <c r="B36" s="1">
        <v>2210</v>
      </c>
      <c r="C36" s="21" t="s">
        <v>31</v>
      </c>
      <c r="E36" s="23">
        <v>0.8</v>
      </c>
      <c r="F36" s="23">
        <v>49.9</v>
      </c>
      <c r="G36" s="23">
        <v>0</v>
      </c>
      <c r="H36" s="22">
        <v>1.35</v>
      </c>
      <c r="I36" s="26">
        <v>0.27400000000000002</v>
      </c>
      <c r="J36" s="26">
        <v>0.315</v>
      </c>
      <c r="K36" s="3">
        <v>21.52</v>
      </c>
      <c r="L36" s="20">
        <f>(F36*J36*K36/12)+(G36*K36)</f>
        <v>28.188509999999997</v>
      </c>
      <c r="M36" s="20">
        <f>ROUND(2.721*H36*L36,1)</f>
        <v>103.5</v>
      </c>
      <c r="N36" s="20">
        <f>ROUND((2.721*I36*L36)+(E36*K36),1)</f>
        <v>38.200000000000003</v>
      </c>
      <c r="O36" s="1" t="s">
        <v>8</v>
      </c>
      <c r="P36" s="3">
        <v>21.52</v>
      </c>
    </row>
    <row r="37" spans="1:16">
      <c r="A37" s="1">
        <v>1067</v>
      </c>
      <c r="B37" s="1">
        <v>2210</v>
      </c>
      <c r="C37" s="21" t="s">
        <v>31</v>
      </c>
      <c r="E37" s="23">
        <v>0.8</v>
      </c>
      <c r="F37" s="23">
        <v>49.9</v>
      </c>
      <c r="G37" s="23">
        <v>0</v>
      </c>
      <c r="H37" s="22">
        <v>1.35</v>
      </c>
      <c r="I37" s="26">
        <v>0.27400000000000002</v>
      </c>
      <c r="J37" s="26">
        <v>0.315</v>
      </c>
      <c r="K37" s="3">
        <v>9.76</v>
      </c>
      <c r="L37" s="20">
        <f>(F37*J37*K37/12)+(G37*K37)</f>
        <v>12.784379999999999</v>
      </c>
      <c r="M37" s="20">
        <f>ROUND(2.721*H37*L37,1)</f>
        <v>47</v>
      </c>
      <c r="N37" s="20">
        <f>ROUND((2.721*I37*L37)+(E37*K37),1)</f>
        <v>17.3</v>
      </c>
      <c r="O37" s="1" t="s">
        <v>8</v>
      </c>
      <c r="P37" s="3">
        <v>9.76</v>
      </c>
    </row>
    <row r="38" spans="1:16">
      <c r="A38" s="1">
        <v>1291</v>
      </c>
      <c r="B38" s="1">
        <v>2210</v>
      </c>
      <c r="C38" s="21" t="s">
        <v>31</v>
      </c>
      <c r="E38" s="23">
        <v>0.8</v>
      </c>
      <c r="F38" s="23">
        <v>49.9</v>
      </c>
      <c r="G38" s="23">
        <v>0</v>
      </c>
      <c r="H38" s="22">
        <v>1.35</v>
      </c>
      <c r="I38" s="26">
        <v>0.27400000000000002</v>
      </c>
      <c r="J38" s="26">
        <v>0.315</v>
      </c>
      <c r="K38" s="3">
        <v>194.1</v>
      </c>
      <c r="L38" s="20">
        <f>(F38*J38*K38/12)+(G38*K38)</f>
        <v>254.24673749999997</v>
      </c>
      <c r="M38" s="20">
        <f>ROUND(2.721*H38*L38,1)</f>
        <v>933.9</v>
      </c>
      <c r="N38" s="20">
        <f>ROUND((2.721*I38*L38)+(E38*K38),1)</f>
        <v>344.8</v>
      </c>
      <c r="O38" s="1" t="s">
        <v>8</v>
      </c>
      <c r="P38" s="3">
        <v>194.1</v>
      </c>
    </row>
    <row r="39" spans="1:16">
      <c r="A39" s="1">
        <v>488</v>
      </c>
      <c r="B39" s="1">
        <v>2210</v>
      </c>
      <c r="C39" s="21" t="s">
        <v>32</v>
      </c>
      <c r="E39" s="23">
        <v>0.63</v>
      </c>
      <c r="F39" s="23">
        <v>53.6</v>
      </c>
      <c r="G39" s="23">
        <v>0.66</v>
      </c>
      <c r="H39" s="22">
        <v>1.35</v>
      </c>
      <c r="I39" s="26">
        <v>0.27400000000000002</v>
      </c>
      <c r="J39" s="26">
        <v>0.315</v>
      </c>
      <c r="K39" s="3">
        <v>94.37</v>
      </c>
      <c r="L39" s="20">
        <f>(F39*J39*K39/12)+(G39*K39)</f>
        <v>195.06279000000001</v>
      </c>
      <c r="M39" s="20">
        <f>ROUND(2.721*H39*L39,1)</f>
        <v>716.5</v>
      </c>
      <c r="N39" s="20">
        <f>ROUND((2.721*I39*L39)+(E39*K39),1)</f>
        <v>204.9</v>
      </c>
      <c r="O39" s="1" t="s">
        <v>8</v>
      </c>
      <c r="P39" s="3">
        <v>94.37</v>
      </c>
    </row>
    <row r="40" spans="1:16">
      <c r="A40" s="1">
        <v>489</v>
      </c>
      <c r="B40" s="1">
        <v>2210</v>
      </c>
      <c r="C40" s="21" t="s">
        <v>32</v>
      </c>
      <c r="E40" s="23">
        <v>0.63</v>
      </c>
      <c r="F40" s="23">
        <v>53.6</v>
      </c>
      <c r="G40" s="23">
        <v>0.66</v>
      </c>
      <c r="H40" s="22">
        <v>1.35</v>
      </c>
      <c r="I40" s="26">
        <v>0.27400000000000002</v>
      </c>
      <c r="J40" s="26">
        <v>0.315</v>
      </c>
      <c r="K40" s="3">
        <v>8.02</v>
      </c>
      <c r="L40" s="20">
        <f>(F40*J40*K40/12)+(G40*K40)</f>
        <v>16.57734</v>
      </c>
      <c r="M40" s="20">
        <f>ROUND(2.721*H40*L40,1)</f>
        <v>60.9</v>
      </c>
      <c r="N40" s="20">
        <f>ROUND((2.721*I40*L40)+(E40*K40),1)</f>
        <v>17.399999999999999</v>
      </c>
      <c r="O40" s="1" t="s">
        <v>8</v>
      </c>
      <c r="P40" s="3">
        <v>8.02</v>
      </c>
    </row>
    <row r="41" spans="1:16">
      <c r="A41" s="1">
        <v>706</v>
      </c>
      <c r="B41" s="1">
        <v>2210</v>
      </c>
      <c r="C41" s="21" t="s">
        <v>32</v>
      </c>
      <c r="E41" s="23">
        <v>0.63</v>
      </c>
      <c r="F41" s="23">
        <v>53.6</v>
      </c>
      <c r="G41" s="23">
        <v>0.66</v>
      </c>
      <c r="H41" s="22">
        <v>1.35</v>
      </c>
      <c r="I41" s="26">
        <v>0.27400000000000002</v>
      </c>
      <c r="J41" s="26">
        <v>0.315</v>
      </c>
      <c r="K41" s="3">
        <v>600.16999999999996</v>
      </c>
      <c r="L41" s="20">
        <f>(F41*J41*K41/12)+(G41*K41)</f>
        <v>1240.5513899999999</v>
      </c>
      <c r="M41" s="20">
        <f>ROUND(2.721*H41*L41,1)</f>
        <v>4557</v>
      </c>
      <c r="N41" s="20">
        <f>ROUND((2.721*I41*L41)+(E41*K41),1)</f>
        <v>1303</v>
      </c>
      <c r="O41" s="1" t="s">
        <v>8</v>
      </c>
      <c r="P41" s="3">
        <v>600.16999999999996</v>
      </c>
    </row>
    <row r="42" spans="1:16">
      <c r="A42" s="1">
        <v>239</v>
      </c>
      <c r="B42" s="1">
        <v>2210</v>
      </c>
      <c r="C42" s="21" t="s">
        <v>30</v>
      </c>
      <c r="E42" s="23">
        <v>0</v>
      </c>
      <c r="F42" s="23">
        <v>49.3</v>
      </c>
      <c r="G42" s="23">
        <v>0.33</v>
      </c>
      <c r="H42" s="22">
        <v>1.35</v>
      </c>
      <c r="I42" s="26">
        <v>0.27400000000000002</v>
      </c>
      <c r="J42" s="26">
        <v>0.315</v>
      </c>
      <c r="K42" s="3">
        <v>3259.14</v>
      </c>
      <c r="L42" s="20">
        <f>((F42*J42*K42/12)+(G42*K42))*0.765</f>
        <v>4049.3368256624995</v>
      </c>
      <c r="M42" s="20">
        <f>ROUND(2.721*H42*L42,1)</f>
        <v>14874.6</v>
      </c>
      <c r="N42" s="20">
        <f>ROUND((2.721*I42*L42)+(E42*K42),1)</f>
        <v>3019</v>
      </c>
      <c r="O42" s="1" t="s">
        <v>8</v>
      </c>
      <c r="P42" s="3">
        <v>3259.14</v>
      </c>
    </row>
    <row r="43" spans="1:16">
      <c r="A43" s="1">
        <v>274</v>
      </c>
      <c r="B43" s="1">
        <v>2210</v>
      </c>
      <c r="C43" s="21" t="s">
        <v>30</v>
      </c>
      <c r="E43" s="23">
        <v>0</v>
      </c>
      <c r="F43" s="23">
        <v>49.3</v>
      </c>
      <c r="G43" s="23">
        <v>0.33</v>
      </c>
      <c r="H43" s="22">
        <v>1.35</v>
      </c>
      <c r="I43" s="26">
        <v>0.27400000000000002</v>
      </c>
      <c r="J43" s="26">
        <v>0.315</v>
      </c>
      <c r="K43" s="3">
        <v>20.69</v>
      </c>
      <c r="L43" s="20">
        <f>((F43*J43*K43/12)+(G43*K43))*0.765</f>
        <v>25.70640688125</v>
      </c>
      <c r="M43" s="20">
        <f>ROUND(2.721*H43*L43,1)</f>
        <v>94.4</v>
      </c>
      <c r="N43" s="20">
        <f>ROUND((2.721*I43*L43)+(E43*K43),1)</f>
        <v>19.2</v>
      </c>
      <c r="O43" s="1" t="s">
        <v>8</v>
      </c>
      <c r="P43" s="3">
        <v>20.69</v>
      </c>
    </row>
    <row r="44" spans="1:16">
      <c r="A44" s="1">
        <v>697</v>
      </c>
      <c r="B44" s="1">
        <v>2210</v>
      </c>
      <c r="C44" s="21" t="s">
        <v>30</v>
      </c>
      <c r="E44" s="23">
        <v>0</v>
      </c>
      <c r="F44" s="23">
        <v>49.3</v>
      </c>
      <c r="G44" s="23">
        <v>0.33</v>
      </c>
      <c r="H44" s="22">
        <v>1.35</v>
      </c>
      <c r="I44" s="26">
        <v>0.27400000000000002</v>
      </c>
      <c r="J44" s="26">
        <v>0.315</v>
      </c>
      <c r="K44" s="3">
        <v>84.52</v>
      </c>
      <c r="L44" s="20">
        <f>((F44*J44*K44/12)+(G44*K44))*0.765</f>
        <v>105.012349425</v>
      </c>
      <c r="M44" s="20">
        <f>ROUND(2.721*H44*L44,1)</f>
        <v>385.7</v>
      </c>
      <c r="N44" s="20">
        <f>ROUND((2.721*I44*L44)+(E44*K44),1)</f>
        <v>78.3</v>
      </c>
      <c r="O44" s="1" t="s">
        <v>8</v>
      </c>
      <c r="P44" s="3">
        <v>84.52</v>
      </c>
    </row>
    <row r="45" spans="1:16">
      <c r="A45" s="1">
        <v>821</v>
      </c>
      <c r="B45" s="1">
        <v>2210</v>
      </c>
      <c r="C45" s="21" t="s">
        <v>30</v>
      </c>
      <c r="E45" s="23">
        <v>0</v>
      </c>
      <c r="F45" s="23">
        <v>49.3</v>
      </c>
      <c r="G45" s="23">
        <v>0.33</v>
      </c>
      <c r="H45" s="22">
        <v>1.35</v>
      </c>
      <c r="I45" s="26">
        <v>0.27400000000000002</v>
      </c>
      <c r="J45" s="26">
        <v>0.315</v>
      </c>
      <c r="K45" s="3">
        <v>7662.96</v>
      </c>
      <c r="L45" s="20">
        <f>((F45*J45*K45/12)+(G45*K45))*0.765</f>
        <v>9520.8877561499994</v>
      </c>
      <c r="M45" s="20">
        <f>ROUND(2.721*H45*L45,1)</f>
        <v>34973.599999999999</v>
      </c>
      <c r="N45" s="20">
        <f>ROUND((2.721*I45*L45)+(E45*K45),1)</f>
        <v>7098.3</v>
      </c>
      <c r="O45" s="1" t="s">
        <v>8</v>
      </c>
      <c r="P45" s="3">
        <v>7662.96</v>
      </c>
    </row>
    <row r="46" spans="1:16">
      <c r="A46" s="1">
        <v>1096</v>
      </c>
      <c r="B46" s="1">
        <v>2210</v>
      </c>
      <c r="C46" s="21" t="s">
        <v>30</v>
      </c>
      <c r="E46" s="23">
        <v>0</v>
      </c>
      <c r="F46" s="23">
        <v>49.3</v>
      </c>
      <c r="G46" s="23">
        <v>0.33</v>
      </c>
      <c r="H46" s="22">
        <v>1.35</v>
      </c>
      <c r="I46" s="26">
        <v>0.27400000000000002</v>
      </c>
      <c r="J46" s="26">
        <v>0.315</v>
      </c>
      <c r="K46" s="3">
        <v>70.599999999999994</v>
      </c>
      <c r="L46" s="20">
        <f>((F46*J46*K46/12)+(G46*K46))*0.765</f>
        <v>87.717367124999996</v>
      </c>
      <c r="M46" s="20">
        <f>ROUND(2.721*H46*L46,1)</f>
        <v>322.2</v>
      </c>
      <c r="N46" s="20">
        <f>ROUND((2.721*I46*L46)+(E46*K46),1)</f>
        <v>65.400000000000006</v>
      </c>
      <c r="O46" s="1" t="s">
        <v>8</v>
      </c>
      <c r="P46" s="3">
        <v>70.599999999999994</v>
      </c>
    </row>
    <row r="47" spans="1:16">
      <c r="A47" s="1">
        <v>1284</v>
      </c>
      <c r="B47" s="1">
        <v>2210</v>
      </c>
      <c r="C47" s="21" t="s">
        <v>30</v>
      </c>
      <c r="E47" s="23">
        <v>0</v>
      </c>
      <c r="F47" s="23">
        <v>49.3</v>
      </c>
      <c r="G47" s="23">
        <v>0.33</v>
      </c>
      <c r="H47" s="22">
        <v>1.35</v>
      </c>
      <c r="I47" s="26">
        <v>0.27400000000000002</v>
      </c>
      <c r="J47" s="26">
        <v>0.315</v>
      </c>
      <c r="K47" s="3">
        <v>473.2</v>
      </c>
      <c r="L47" s="20">
        <f>((F47*J47*K47/12)+(G47*K47))*0.765</f>
        <v>587.93000174999997</v>
      </c>
      <c r="M47" s="20">
        <f>ROUND(2.721*H47*L47,1)</f>
        <v>2159.6999999999998</v>
      </c>
      <c r="N47" s="20">
        <f>ROUND((2.721*I47*L47)+(E47*K47),1)</f>
        <v>438.3</v>
      </c>
      <c r="O47" s="1" t="s">
        <v>8</v>
      </c>
      <c r="P47" s="3">
        <v>473.2</v>
      </c>
    </row>
    <row r="48" spans="1:16">
      <c r="A48" s="1">
        <v>1285</v>
      </c>
      <c r="B48" s="1">
        <v>2210</v>
      </c>
      <c r="C48" s="21" t="s">
        <v>30</v>
      </c>
      <c r="E48" s="23">
        <v>0</v>
      </c>
      <c r="F48" s="23">
        <v>49.3</v>
      </c>
      <c r="G48" s="23">
        <v>0.33</v>
      </c>
      <c r="H48" s="22">
        <v>1.35</v>
      </c>
      <c r="I48" s="26">
        <v>0.27400000000000002</v>
      </c>
      <c r="J48" s="26">
        <v>0.315</v>
      </c>
      <c r="K48" s="3">
        <v>112.25</v>
      </c>
      <c r="L48" s="20">
        <f>((F48*J48*K48/12)+(G48*K48))*0.765</f>
        <v>139.46564390624999</v>
      </c>
      <c r="M48" s="20">
        <f>ROUND(2.721*H48*L48,1)</f>
        <v>512.29999999999995</v>
      </c>
      <c r="N48" s="20">
        <f>ROUND((2.721*I48*L48)+(E48*K48),1)</f>
        <v>104</v>
      </c>
      <c r="O48" s="1" t="s">
        <v>8</v>
      </c>
      <c r="P48" s="3">
        <v>112.25</v>
      </c>
    </row>
    <row r="49" spans="1:16">
      <c r="A49" s="1">
        <v>1286</v>
      </c>
      <c r="B49" s="1">
        <v>2210</v>
      </c>
      <c r="C49" s="21" t="s">
        <v>30</v>
      </c>
      <c r="E49" s="23">
        <v>0</v>
      </c>
      <c r="F49" s="23">
        <v>49.3</v>
      </c>
      <c r="G49" s="23">
        <v>0.33</v>
      </c>
      <c r="H49" s="22">
        <v>1.35</v>
      </c>
      <c r="I49" s="26">
        <v>0.27400000000000002</v>
      </c>
      <c r="J49" s="26">
        <v>0.315</v>
      </c>
      <c r="K49" s="3">
        <v>28.89</v>
      </c>
      <c r="L49" s="20">
        <f>((F49*J49*K49/12)+(G49*K49))*0.765</f>
        <v>35.894543006250004</v>
      </c>
      <c r="M49" s="20">
        <f>ROUND(2.721*H49*L49,1)</f>
        <v>131.9</v>
      </c>
      <c r="N49" s="20">
        <f>ROUND((2.721*I49*L49)+(E49*K49),1)</f>
        <v>26.8</v>
      </c>
      <c r="O49" s="1" t="s">
        <v>8</v>
      </c>
      <c r="P49" s="3">
        <v>28.89</v>
      </c>
    </row>
    <row r="50" spans="1:16">
      <c r="A50" s="1">
        <v>1296</v>
      </c>
      <c r="B50" s="1">
        <v>2210</v>
      </c>
      <c r="C50" s="21" t="s">
        <v>30</v>
      </c>
      <c r="E50" s="23">
        <v>0</v>
      </c>
      <c r="F50" s="23">
        <v>49.3</v>
      </c>
      <c r="G50" s="23">
        <v>0.33</v>
      </c>
      <c r="H50" s="22">
        <v>1.35</v>
      </c>
      <c r="I50" s="26">
        <v>0.27400000000000002</v>
      </c>
      <c r="J50" s="26">
        <v>0.315</v>
      </c>
      <c r="K50" s="3">
        <v>5.63</v>
      </c>
      <c r="L50" s="20">
        <f>((F50*J50*K50/12)+(G50*K50))*0.765</f>
        <v>6.9950251687499998</v>
      </c>
      <c r="M50" s="20">
        <f>ROUND(2.721*H50*L50,1)</f>
        <v>25.7</v>
      </c>
      <c r="N50" s="20">
        <f>ROUND((2.721*I50*L50)+(E50*K50),1)</f>
        <v>5.2</v>
      </c>
      <c r="O50" s="1" t="s">
        <v>8</v>
      </c>
      <c r="P50" s="3">
        <v>5.63</v>
      </c>
    </row>
    <row r="51" spans="1:16">
      <c r="A51" s="1">
        <v>1314</v>
      </c>
      <c r="B51" s="1">
        <v>2210</v>
      </c>
      <c r="C51" s="21" t="s">
        <v>30</v>
      </c>
      <c r="E51" s="23">
        <v>0</v>
      </c>
      <c r="F51" s="23">
        <v>49.3</v>
      </c>
      <c r="G51" s="23">
        <v>0.33</v>
      </c>
      <c r="H51" s="22">
        <v>1.35</v>
      </c>
      <c r="I51" s="26">
        <v>0.27400000000000002</v>
      </c>
      <c r="J51" s="26">
        <v>0.315</v>
      </c>
      <c r="K51" s="3">
        <v>22.67</v>
      </c>
      <c r="L51" s="20">
        <f>((F51*J51*K51/12)+(G51*K51))*0.765</f>
        <v>28.16646901875</v>
      </c>
      <c r="M51" s="20">
        <f>ROUND(2.721*H51*L51,1)</f>
        <v>103.5</v>
      </c>
      <c r="N51" s="20">
        <f>ROUND((2.721*I51*L51)+(E51*K51),1)</f>
        <v>21</v>
      </c>
      <c r="O51" s="1" t="s">
        <v>8</v>
      </c>
      <c r="P51" s="3">
        <v>22.67</v>
      </c>
    </row>
    <row r="52" spans="1:16">
      <c r="A52" s="1">
        <v>1337</v>
      </c>
      <c r="B52" s="1">
        <v>2150</v>
      </c>
      <c r="C52" s="21" t="s">
        <v>30</v>
      </c>
      <c r="E52" s="23">
        <v>0</v>
      </c>
      <c r="F52" s="23">
        <v>49.3</v>
      </c>
      <c r="G52" s="23">
        <v>0.33</v>
      </c>
      <c r="H52" s="22">
        <v>1.68</v>
      </c>
      <c r="I52" s="26">
        <v>0.48899999999999999</v>
      </c>
      <c r="J52" s="26">
        <v>0.28899999999999998</v>
      </c>
      <c r="K52" s="3">
        <v>30.76</v>
      </c>
      <c r="L52" s="20">
        <f>((F52*J52*K52/12)+(G52*K52))*0.765</f>
        <v>35.704389315</v>
      </c>
      <c r="M52" s="20">
        <f>ROUND(2.721*H52*L52,1)</f>
        <v>163.19999999999999</v>
      </c>
      <c r="N52" s="20">
        <f>ROUND((2.721*I52*L52)+(E52*K52),1)</f>
        <v>47.5</v>
      </c>
      <c r="O52" s="1" t="s">
        <v>8</v>
      </c>
      <c r="P52" s="3">
        <v>30.76</v>
      </c>
    </row>
    <row r="53" spans="1:16">
      <c r="A53" s="1">
        <v>1358</v>
      </c>
      <c r="B53" s="1">
        <v>2140</v>
      </c>
      <c r="C53" s="21" t="s">
        <v>30</v>
      </c>
      <c r="E53" s="23">
        <v>0</v>
      </c>
      <c r="F53" s="23">
        <v>49.3</v>
      </c>
      <c r="G53" s="23">
        <v>0.33</v>
      </c>
      <c r="H53" s="22">
        <v>1.74</v>
      </c>
      <c r="I53" s="26">
        <v>0.57999999999999996</v>
      </c>
      <c r="J53" s="26">
        <v>0.36699999999999999</v>
      </c>
      <c r="K53" s="3">
        <v>7.56</v>
      </c>
      <c r="L53" s="20">
        <f>((F53*J53*K53/12)+(G53*K53))*0.765</f>
        <v>10.628491544999997</v>
      </c>
      <c r="M53" s="20">
        <f>ROUND(2.721*H53*L53,1)</f>
        <v>50.3</v>
      </c>
      <c r="N53" s="20">
        <f>ROUND((2.721*I53*L53)+(E53*K53),1)</f>
        <v>16.8</v>
      </c>
      <c r="O53" s="1" t="s">
        <v>8</v>
      </c>
      <c r="P53" s="3">
        <v>7.56</v>
      </c>
    </row>
    <row r="54" spans="1:16">
      <c r="A54" s="1">
        <v>313</v>
      </c>
      <c r="B54" s="1">
        <v>2210</v>
      </c>
      <c r="C54" s="21" t="s">
        <v>27</v>
      </c>
      <c r="E54" s="23">
        <v>0.22</v>
      </c>
      <c r="F54" s="23">
        <v>50.8</v>
      </c>
      <c r="G54" s="23">
        <v>0</v>
      </c>
      <c r="H54" s="22">
        <v>1.35</v>
      </c>
      <c r="I54" s="26">
        <v>0.27400000000000002</v>
      </c>
      <c r="J54" s="26">
        <v>0.315</v>
      </c>
      <c r="K54" s="3">
        <f>5924.53-5241.12</f>
        <v>683.40999999999985</v>
      </c>
      <c r="L54" s="20">
        <f>(F54*J54*K54/12)+(G54*K54)</f>
        <v>911.32723499999975</v>
      </c>
      <c r="M54" s="20">
        <f>ROUND(2.721*H54*L54,1)</f>
        <v>3347.6</v>
      </c>
      <c r="N54" s="20">
        <f>ROUND((2.721*I54*L54)+(E54*K54),1)</f>
        <v>829.8</v>
      </c>
      <c r="O54" s="1" t="s">
        <v>8</v>
      </c>
      <c r="P54" s="3">
        <v>5924.53</v>
      </c>
    </row>
    <row r="55" spans="1:16">
      <c r="A55" s="1">
        <v>445</v>
      </c>
      <c r="B55" s="1">
        <v>2210</v>
      </c>
      <c r="C55" s="21" t="s">
        <v>27</v>
      </c>
      <c r="E55" s="23">
        <v>0.22</v>
      </c>
      <c r="F55" s="23">
        <v>50.8</v>
      </c>
      <c r="G55" s="23">
        <v>0</v>
      </c>
      <c r="H55" s="22">
        <v>1.35</v>
      </c>
      <c r="I55" s="26">
        <v>0.27400000000000002</v>
      </c>
      <c r="J55" s="26">
        <v>0.315</v>
      </c>
      <c r="K55" s="3">
        <v>19.600000000000001</v>
      </c>
      <c r="L55" s="20">
        <f>(F55*J55*K55/12)+(G55*K55)</f>
        <v>26.136600000000001</v>
      </c>
      <c r="M55" s="20">
        <f>ROUND(2.721*H55*L55,1)</f>
        <v>96</v>
      </c>
      <c r="N55" s="20">
        <f>ROUND((2.721*I55*L55)+(E55*K55),1)</f>
        <v>23.8</v>
      </c>
      <c r="O55" s="1" t="s">
        <v>8</v>
      </c>
      <c r="P55" s="3">
        <v>19.600000000000001</v>
      </c>
    </row>
    <row r="56" spans="1:16">
      <c r="A56" s="1">
        <v>482</v>
      </c>
      <c r="B56" s="1">
        <v>2210</v>
      </c>
      <c r="C56" s="21" t="s">
        <v>27</v>
      </c>
      <c r="E56" s="23">
        <v>0.22</v>
      </c>
      <c r="F56" s="23">
        <v>50.8</v>
      </c>
      <c r="G56" s="23">
        <v>0</v>
      </c>
      <c r="H56" s="22">
        <v>1.35</v>
      </c>
      <c r="I56" s="26">
        <v>0.27400000000000002</v>
      </c>
      <c r="J56" s="26">
        <v>0.315</v>
      </c>
      <c r="K56" s="3">
        <f>84.62-14.52</f>
        <v>70.100000000000009</v>
      </c>
      <c r="L56" s="20">
        <f>(F56*J56*K56/12)+(G56*K56)</f>
        <v>93.478349999999992</v>
      </c>
      <c r="M56" s="20">
        <f>ROUND(2.721*H56*L56,1)</f>
        <v>343.4</v>
      </c>
      <c r="N56" s="20">
        <f>ROUND((2.721*I56*L56)+(E56*K56),1)</f>
        <v>85.1</v>
      </c>
      <c r="O56" s="1" t="s">
        <v>8</v>
      </c>
      <c r="P56" s="3">
        <v>84.62</v>
      </c>
    </row>
    <row r="57" spans="1:16">
      <c r="A57" s="1">
        <v>485</v>
      </c>
      <c r="B57" s="1">
        <v>2140</v>
      </c>
      <c r="C57" s="21" t="s">
        <v>27</v>
      </c>
      <c r="E57" s="23">
        <v>0.22</v>
      </c>
      <c r="F57" s="23">
        <v>50.8</v>
      </c>
      <c r="G57" s="23">
        <v>0</v>
      </c>
      <c r="H57" s="22">
        <v>1.74</v>
      </c>
      <c r="I57" s="26">
        <v>0.57999999999999996</v>
      </c>
      <c r="J57" s="26">
        <v>0.36699999999999999</v>
      </c>
      <c r="K57" s="3">
        <f>97.51-0.24</f>
        <v>97.27000000000001</v>
      </c>
      <c r="L57" s="20">
        <f>(F57*J57*K57/12)+(G57*K57)</f>
        <v>151.12191433333334</v>
      </c>
      <c r="M57" s="20">
        <f>ROUND(2.721*H57*L57,1)</f>
        <v>715.5</v>
      </c>
      <c r="N57" s="20">
        <f>ROUND((2.721*I57*L57)+(E57*K57),1)</f>
        <v>259.89999999999998</v>
      </c>
      <c r="O57" s="1" t="s">
        <v>8</v>
      </c>
      <c r="P57" s="3">
        <v>97.51</v>
      </c>
    </row>
    <row r="58" spans="1:16">
      <c r="A58" s="1">
        <v>1032</v>
      </c>
      <c r="B58" s="1">
        <v>2210</v>
      </c>
      <c r="C58" s="21" t="s">
        <v>28</v>
      </c>
      <c r="E58" s="23">
        <v>0.19</v>
      </c>
      <c r="F58" s="23">
        <v>57.7</v>
      </c>
      <c r="G58" s="23">
        <v>0</v>
      </c>
      <c r="H58" s="22">
        <v>1.35</v>
      </c>
      <c r="I58" s="26">
        <v>0.27400000000000002</v>
      </c>
      <c r="J58" s="26">
        <v>0.315</v>
      </c>
      <c r="K58" s="3">
        <f>199.76-198.23</f>
        <v>1.5300000000000011</v>
      </c>
      <c r="L58" s="20">
        <f>(F58*J58*K58/12)+(G58*K58)</f>
        <v>2.3173762500000019</v>
      </c>
      <c r="M58" s="20">
        <f>ROUND(2.721*H58*L58,1)</f>
        <v>8.5</v>
      </c>
      <c r="N58" s="20">
        <f>ROUND((2.721*I58*L58)+(E58*K58),1)</f>
        <v>2</v>
      </c>
      <c r="O58" s="1" t="s">
        <v>8</v>
      </c>
      <c r="P58" s="3">
        <v>199.76</v>
      </c>
    </row>
    <row r="59" spans="1:16">
      <c r="A59" s="1">
        <v>613</v>
      </c>
      <c r="B59" s="1">
        <v>2430</v>
      </c>
      <c r="C59" s="21" t="s">
        <v>32</v>
      </c>
      <c r="E59" s="23">
        <v>0.63</v>
      </c>
      <c r="F59" s="23">
        <v>53.6</v>
      </c>
      <c r="G59" s="23">
        <v>0.66</v>
      </c>
      <c r="H59" s="22">
        <v>1.68</v>
      </c>
      <c r="I59" s="26">
        <v>0.48899999999999999</v>
      </c>
      <c r="J59" s="26">
        <v>0.28899999999999998</v>
      </c>
      <c r="K59" s="3">
        <v>16.12</v>
      </c>
      <c r="L59" s="20">
        <f>(F59*J59*K59/12)+(G59*K59)</f>
        <v>31.44797066666667</v>
      </c>
      <c r="M59" s="20">
        <f>ROUND(2.721*H59*L59,1)</f>
        <v>143.80000000000001</v>
      </c>
      <c r="N59" s="20">
        <f>ROUND((2.721*I59*L59)+(E59*K59),1)</f>
        <v>52</v>
      </c>
      <c r="O59" s="1" t="s">
        <v>12</v>
      </c>
      <c r="P59" s="3">
        <v>0</v>
      </c>
    </row>
    <row r="60" spans="1:16">
      <c r="A60" s="1">
        <v>1315</v>
      </c>
      <c r="B60" s="1">
        <v>2140</v>
      </c>
      <c r="C60" s="21" t="s">
        <v>30</v>
      </c>
      <c r="E60" s="23">
        <v>0</v>
      </c>
      <c r="F60" s="23">
        <v>49.3</v>
      </c>
      <c r="G60" s="23">
        <v>0.33</v>
      </c>
      <c r="H60" s="22">
        <v>1.74</v>
      </c>
      <c r="I60" s="26">
        <v>0.57999999999999996</v>
      </c>
      <c r="J60" s="26">
        <v>0.36699999999999999</v>
      </c>
      <c r="K60" s="3">
        <v>13.76</v>
      </c>
      <c r="L60" s="20">
        <f>((F60*J60*K60/12)+(G60*K60))*0.765</f>
        <v>19.34497932</v>
      </c>
      <c r="M60" s="20">
        <f>ROUND(2.721*H60*L60,1)</f>
        <v>91.6</v>
      </c>
      <c r="N60" s="20">
        <f>ROUND((2.721*I60*L60)+(E60*K60),1)</f>
        <v>30.5</v>
      </c>
      <c r="O60" s="1" t="s">
        <v>16</v>
      </c>
      <c r="P60" s="3">
        <v>0</v>
      </c>
    </row>
    <row r="61" spans="1:16">
      <c r="A61" s="1">
        <v>1303</v>
      </c>
      <c r="B61" s="1">
        <v>2156</v>
      </c>
      <c r="C61" s="21" t="s">
        <v>30</v>
      </c>
      <c r="E61" s="23">
        <v>0</v>
      </c>
      <c r="F61" s="23">
        <v>49.3</v>
      </c>
      <c r="G61" s="23">
        <v>0.33</v>
      </c>
      <c r="H61" s="22">
        <v>1.68</v>
      </c>
      <c r="I61" s="26">
        <v>0.48899999999999999</v>
      </c>
      <c r="J61" s="26">
        <v>0.28899999999999998</v>
      </c>
      <c r="K61" s="3">
        <v>0</v>
      </c>
      <c r="L61" s="20">
        <f>((F61*J61*K61/12)+(G61*K61))*0.765</f>
        <v>0</v>
      </c>
      <c r="M61" s="20">
        <f>ROUND(2.721*H61*L61,1)</f>
        <v>0</v>
      </c>
      <c r="N61" s="20">
        <f>ROUND((2.721*I61*L61)+(E61*K61),1)</f>
        <v>0</v>
      </c>
      <c r="O61" s="1" t="s">
        <v>5</v>
      </c>
      <c r="P61" s="3">
        <v>0</v>
      </c>
    </row>
    <row r="62" spans="1:16">
      <c r="A62" s="1">
        <v>80</v>
      </c>
      <c r="B62" s="1">
        <v>2210</v>
      </c>
      <c r="C62" s="21" t="s">
        <v>28</v>
      </c>
      <c r="E62" s="23">
        <v>0.19</v>
      </c>
      <c r="F62" s="23">
        <v>57.7</v>
      </c>
      <c r="G62" s="23">
        <v>0</v>
      </c>
      <c r="H62" s="22">
        <v>1.35</v>
      </c>
      <c r="I62" s="26">
        <v>0.27400000000000002</v>
      </c>
      <c r="J62" s="26">
        <v>0.315</v>
      </c>
      <c r="K62" s="3">
        <v>1.41</v>
      </c>
      <c r="L62" s="20">
        <f>(F62*J62*K62/12)+(G62*K62)</f>
        <v>2.1356212499999998</v>
      </c>
      <c r="M62" s="20">
        <f>ROUND(2.721*H62*L62,1)</f>
        <v>7.8</v>
      </c>
      <c r="N62" s="20">
        <f>ROUND((2.721*I62*L62)+(E62*K62),1)</f>
        <v>1.9</v>
      </c>
      <c r="O62" s="1" t="s">
        <v>5</v>
      </c>
      <c r="P62" s="3">
        <v>1.41</v>
      </c>
    </row>
    <row r="63" spans="1:16">
      <c r="A63" s="1">
        <v>1271</v>
      </c>
      <c r="B63" s="1">
        <v>2150</v>
      </c>
      <c r="C63" s="21" t="s">
        <v>31</v>
      </c>
      <c r="E63" s="23">
        <v>0.8</v>
      </c>
      <c r="F63" s="23">
        <v>49.9</v>
      </c>
      <c r="G63" s="23">
        <v>0</v>
      </c>
      <c r="H63" s="22">
        <v>1.68</v>
      </c>
      <c r="I63" s="26">
        <v>0.48899999999999999</v>
      </c>
      <c r="J63" s="26">
        <v>0.28899999999999998</v>
      </c>
      <c r="K63" s="3">
        <v>37.21</v>
      </c>
      <c r="L63" s="20">
        <f>(F63*J63*K63/12)+(G63*K63)</f>
        <v>44.717427583333325</v>
      </c>
      <c r="M63" s="20">
        <f>ROUND(2.721*H63*L63,1)</f>
        <v>204.4</v>
      </c>
      <c r="N63" s="20">
        <f>ROUND((2.721*I63*L63)+(E63*K63),1)</f>
        <v>89.3</v>
      </c>
      <c r="O63" s="1" t="s">
        <v>15</v>
      </c>
      <c r="P63" s="3">
        <v>0</v>
      </c>
    </row>
    <row r="64" spans="1:16">
      <c r="A64" s="1">
        <v>1281</v>
      </c>
      <c r="B64" s="1">
        <v>2150</v>
      </c>
      <c r="C64" s="21" t="s">
        <v>31</v>
      </c>
      <c r="E64" s="23">
        <v>0.8</v>
      </c>
      <c r="F64" s="23">
        <v>49.9</v>
      </c>
      <c r="G64" s="23">
        <v>0</v>
      </c>
      <c r="H64" s="22">
        <v>1.68</v>
      </c>
      <c r="I64" s="26">
        <v>0.48899999999999999</v>
      </c>
      <c r="J64" s="26">
        <v>0.28899999999999998</v>
      </c>
      <c r="K64" s="3">
        <v>165.59</v>
      </c>
      <c r="L64" s="20">
        <f>(F64*J64*K64/12)+(G64*K64)</f>
        <v>198.99916241666665</v>
      </c>
      <c r="M64" s="20">
        <f>ROUND(2.721*H64*L64,1)</f>
        <v>909.7</v>
      </c>
      <c r="N64" s="20">
        <f>ROUND((2.721*I64*L64)+(E64*K64),1)</f>
        <v>397.3</v>
      </c>
      <c r="O64" s="1" t="s">
        <v>15</v>
      </c>
      <c r="P64" s="3">
        <v>0</v>
      </c>
    </row>
    <row r="65" spans="1:16">
      <c r="A65" s="1">
        <v>1312</v>
      </c>
      <c r="B65" s="1">
        <v>2140</v>
      </c>
      <c r="C65" s="21" t="s">
        <v>30</v>
      </c>
      <c r="E65" s="23">
        <v>0</v>
      </c>
      <c r="F65" s="23">
        <v>49.3</v>
      </c>
      <c r="G65" s="23">
        <v>0.33</v>
      </c>
      <c r="H65" s="22">
        <v>1.74</v>
      </c>
      <c r="I65" s="26">
        <v>0.57999999999999996</v>
      </c>
      <c r="J65" s="26">
        <v>0.36699999999999999</v>
      </c>
      <c r="K65" s="3">
        <v>2.99</v>
      </c>
      <c r="L65" s="20">
        <f>((F65*J65*K65/12)+(G65*K65))*0.765</f>
        <v>4.2035965237500008</v>
      </c>
      <c r="M65" s="20">
        <f>ROUND(2.721*H65*L65,1)</f>
        <v>19.899999999999999</v>
      </c>
      <c r="N65" s="20">
        <f>ROUND((2.721*I65*L65)+(E65*K65),1)</f>
        <v>6.6</v>
      </c>
      <c r="O65" s="1" t="s">
        <v>15</v>
      </c>
      <c r="P65" s="3">
        <v>0</v>
      </c>
    </row>
    <row r="66" spans="1:16">
      <c r="A66" s="1">
        <v>261</v>
      </c>
      <c r="B66" s="1">
        <v>2120</v>
      </c>
      <c r="C66" s="21" t="s">
        <v>29</v>
      </c>
      <c r="E66" s="23">
        <v>0.33</v>
      </c>
      <c r="F66" s="23">
        <v>53.9</v>
      </c>
      <c r="G66" s="23">
        <v>0.08</v>
      </c>
      <c r="H66" s="22">
        <v>1.02</v>
      </c>
      <c r="I66" s="26">
        <v>0.19600000000000001</v>
      </c>
      <c r="J66" s="26">
        <v>0.26200000000000001</v>
      </c>
      <c r="K66" s="3">
        <v>62.38</v>
      </c>
      <c r="L66" s="20">
        <f>(F66*J66*K66/12)+(G66*K66)</f>
        <v>78.400223666666662</v>
      </c>
      <c r="M66" s="20">
        <f>ROUND(2.721*H66*L66,1)</f>
        <v>217.6</v>
      </c>
      <c r="N66" s="20">
        <f>ROUND((2.721*I66*L66)+(E66*K66),1)</f>
        <v>62.4</v>
      </c>
      <c r="O66" s="1" t="s">
        <v>3</v>
      </c>
      <c r="P66" s="3">
        <v>62.38</v>
      </c>
    </row>
    <row r="67" spans="1:16">
      <c r="A67" s="1">
        <v>392</v>
      </c>
      <c r="B67" s="1">
        <v>2110</v>
      </c>
      <c r="C67" s="21" t="s">
        <v>29</v>
      </c>
      <c r="E67" s="23">
        <v>0.33</v>
      </c>
      <c r="F67" s="23">
        <v>53.9</v>
      </c>
      <c r="G67" s="23">
        <v>0.08</v>
      </c>
      <c r="H67" s="22">
        <v>1.35</v>
      </c>
      <c r="I67" s="26">
        <v>0.27400000000000002</v>
      </c>
      <c r="J67" s="26">
        <v>0.315</v>
      </c>
      <c r="K67" s="3">
        <v>225.13</v>
      </c>
      <c r="L67" s="20">
        <f>(F67*J67*K67/12)+(G67*K67)</f>
        <v>336.54120875000001</v>
      </c>
      <c r="M67" s="20">
        <f>ROUND(2.721*H67*L67,1)</f>
        <v>1236.2</v>
      </c>
      <c r="N67" s="20">
        <f>ROUND((2.721*I67*L67)+(E67*K67),1)</f>
        <v>325.2</v>
      </c>
      <c r="O67" s="1" t="s">
        <v>3</v>
      </c>
      <c r="P67" s="3">
        <v>225.13</v>
      </c>
    </row>
    <row r="68" spans="1:16">
      <c r="A68" s="1">
        <v>437</v>
      </c>
      <c r="B68" s="1">
        <v>2210</v>
      </c>
      <c r="C68" s="21" t="s">
        <v>32</v>
      </c>
      <c r="E68" s="23">
        <v>0.63</v>
      </c>
      <c r="F68" s="23">
        <v>53.6</v>
      </c>
      <c r="G68" s="23">
        <v>0.66</v>
      </c>
      <c r="H68" s="22">
        <v>1.35</v>
      </c>
      <c r="I68" s="26">
        <v>0.27400000000000002</v>
      </c>
      <c r="J68" s="26">
        <v>0.315</v>
      </c>
      <c r="K68" s="3">
        <v>680.71</v>
      </c>
      <c r="L68" s="20">
        <f>(F68*J68*K68/12)+(G68*K68)</f>
        <v>1407.02757</v>
      </c>
      <c r="M68" s="20">
        <f>ROUND(2.721*H68*L68,1)</f>
        <v>5168.5</v>
      </c>
      <c r="N68" s="20">
        <f>ROUND((2.721*I68*L68)+(E68*K68),1)</f>
        <v>1477.9</v>
      </c>
      <c r="O68" s="1" t="s">
        <v>3</v>
      </c>
      <c r="P68" s="3">
        <v>680.71</v>
      </c>
    </row>
    <row r="69" spans="1:16">
      <c r="A69" s="1">
        <v>19</v>
      </c>
      <c r="B69" s="1">
        <v>3300</v>
      </c>
      <c r="C69" s="21" t="s">
        <v>27</v>
      </c>
      <c r="E69" s="23">
        <v>0.22</v>
      </c>
      <c r="F69" s="23">
        <v>50.8</v>
      </c>
      <c r="G69" s="23">
        <v>0</v>
      </c>
      <c r="H69" s="22">
        <v>0.69</v>
      </c>
      <c r="I69" s="26">
        <v>3.5999999999999997E-2</v>
      </c>
      <c r="J69" s="26">
        <v>0.26200000000000001</v>
      </c>
      <c r="K69" s="3">
        <v>7.99</v>
      </c>
      <c r="L69" s="20">
        <f>(F69*J69*K69/12)+(G69*K69)</f>
        <v>8.8619753333333335</v>
      </c>
      <c r="M69" s="20">
        <f>ROUND(2.721*H69*L69,1)</f>
        <v>16.600000000000001</v>
      </c>
      <c r="N69" s="20">
        <f>ROUND((2.721*I69*L69)+(E69*K69),1)</f>
        <v>2.6</v>
      </c>
      <c r="O69" s="1" t="s">
        <v>3</v>
      </c>
      <c r="P69" s="3">
        <v>7.99</v>
      </c>
    </row>
    <row r="70" spans="1:16">
      <c r="A70" s="1">
        <v>1125</v>
      </c>
      <c r="B70" s="1">
        <v>2110</v>
      </c>
      <c r="C70" s="21" t="s">
        <v>27</v>
      </c>
      <c r="E70" s="23">
        <v>0.22</v>
      </c>
      <c r="F70" s="23">
        <v>50.8</v>
      </c>
      <c r="G70" s="23">
        <v>0</v>
      </c>
      <c r="H70" s="22">
        <v>1.35</v>
      </c>
      <c r="I70" s="26">
        <v>0.27400000000000002</v>
      </c>
      <c r="J70" s="26">
        <v>0.315</v>
      </c>
      <c r="K70" s="3">
        <f>468.62-171.32</f>
        <v>297.3</v>
      </c>
      <c r="L70" s="20">
        <f>(F70*J70*K70/12)+(G70*K70)</f>
        <v>396.44954999999999</v>
      </c>
      <c r="M70" s="20">
        <f>ROUND(2.721*H70*L70,1)</f>
        <v>1456.3</v>
      </c>
      <c r="N70" s="20">
        <f>ROUND((2.721*I70*L70)+(E70*K70),1)</f>
        <v>361</v>
      </c>
      <c r="O70" s="1" t="s">
        <v>3</v>
      </c>
      <c r="P70" s="3">
        <v>468.62</v>
      </c>
    </row>
    <row r="71" spans="1:16">
      <c r="A71" s="1">
        <v>21</v>
      </c>
      <c r="B71" s="1">
        <v>3300</v>
      </c>
      <c r="C71" s="21" t="s">
        <v>28</v>
      </c>
      <c r="E71" s="23">
        <v>0.19</v>
      </c>
      <c r="F71" s="23">
        <v>57.7</v>
      </c>
      <c r="G71" s="23">
        <v>0</v>
      </c>
      <c r="H71" s="22">
        <v>0.69</v>
      </c>
      <c r="I71" s="26">
        <v>3.5999999999999997E-2</v>
      </c>
      <c r="J71" s="26">
        <v>0.26200000000000001</v>
      </c>
      <c r="K71" s="3">
        <v>18.079999999999998</v>
      </c>
      <c r="L71" s="20">
        <f>(F71*J71*K71/12)+(G71*K71)</f>
        <v>22.776882666666666</v>
      </c>
      <c r="M71" s="20">
        <f>ROUND(2.721*H71*L71,1)</f>
        <v>42.8</v>
      </c>
      <c r="N71" s="20">
        <f>ROUND((2.721*I71*L71)+(E71*K71),1)</f>
        <v>5.7</v>
      </c>
      <c r="O71" s="1" t="s">
        <v>3</v>
      </c>
      <c r="P71" s="3">
        <v>18.079999999999998</v>
      </c>
    </row>
    <row r="72" spans="1:16">
      <c r="A72" s="1">
        <v>40</v>
      </c>
      <c r="B72" s="1">
        <v>3300</v>
      </c>
      <c r="C72" s="21" t="s">
        <v>28</v>
      </c>
      <c r="E72" s="23">
        <v>0.19</v>
      </c>
      <c r="F72" s="23">
        <v>57.7</v>
      </c>
      <c r="G72" s="23">
        <v>0</v>
      </c>
      <c r="H72" s="22">
        <v>0.69</v>
      </c>
      <c r="I72" s="26">
        <v>3.5999999999999997E-2</v>
      </c>
      <c r="J72" s="26">
        <v>0.26200000000000001</v>
      </c>
      <c r="K72" s="3">
        <v>8.36</v>
      </c>
      <c r="L72" s="20">
        <f>(F72*J72*K72/12)+(G72*K72)</f>
        <v>10.531788666666667</v>
      </c>
      <c r="M72" s="20">
        <f>ROUND(2.721*H72*L72,1)</f>
        <v>19.8</v>
      </c>
      <c r="N72" s="20">
        <f>ROUND((2.721*I72*L72)+(E72*K72),1)</f>
        <v>2.6</v>
      </c>
      <c r="O72" s="1" t="s">
        <v>3</v>
      </c>
      <c r="P72" s="3">
        <v>8.36</v>
      </c>
    </row>
    <row r="73" spans="1:16">
      <c r="A73" s="1">
        <v>255</v>
      </c>
      <c r="B73" s="1">
        <v>2110</v>
      </c>
      <c r="C73" s="21" t="s">
        <v>28</v>
      </c>
      <c r="E73" s="23">
        <v>0.19</v>
      </c>
      <c r="F73" s="23">
        <v>57.7</v>
      </c>
      <c r="G73" s="23">
        <v>0</v>
      </c>
      <c r="H73" s="22">
        <v>1.35</v>
      </c>
      <c r="I73" s="26">
        <v>0.27400000000000002</v>
      </c>
      <c r="J73" s="26">
        <v>0.315</v>
      </c>
      <c r="K73" s="3">
        <v>21.39</v>
      </c>
      <c r="L73" s="20">
        <f>(F73*J73*K73/12)+(G73*K73)</f>
        <v>32.397828750000002</v>
      </c>
      <c r="M73" s="20">
        <f>ROUND(2.721*H73*L73,1)</f>
        <v>119</v>
      </c>
      <c r="N73" s="20">
        <f>ROUND((2.721*I73*L73)+(E73*K73),1)</f>
        <v>28.2</v>
      </c>
      <c r="O73" s="1" t="s">
        <v>3</v>
      </c>
      <c r="P73" s="3">
        <v>21.39</v>
      </c>
    </row>
    <row r="74" spans="1:16">
      <c r="A74" s="1">
        <v>360</v>
      </c>
      <c r="B74" s="1">
        <v>2130</v>
      </c>
      <c r="C74" s="21" t="s">
        <v>28</v>
      </c>
      <c r="E74" s="23">
        <v>0.19</v>
      </c>
      <c r="F74" s="23">
        <v>57.7</v>
      </c>
      <c r="G74" s="23">
        <v>0</v>
      </c>
      <c r="H74" s="22">
        <v>1.02</v>
      </c>
      <c r="I74" s="26">
        <v>0.19600000000000001</v>
      </c>
      <c r="J74" s="26">
        <v>0.26200000000000001</v>
      </c>
      <c r="K74" s="3">
        <v>17.8</v>
      </c>
      <c r="L74" s="20">
        <f>(F74*J74*K74/12)+(G74*K74)</f>
        <v>22.424143333333337</v>
      </c>
      <c r="M74" s="20">
        <f>ROUND(2.721*H74*L74,1)</f>
        <v>62.2</v>
      </c>
      <c r="N74" s="20">
        <f>ROUND((2.721*I74*L74)+(E74*K74),1)</f>
        <v>15.3</v>
      </c>
      <c r="O74" s="1" t="s">
        <v>3</v>
      </c>
      <c r="P74" s="3">
        <v>17.8</v>
      </c>
    </row>
    <row r="75" spans="1:16">
      <c r="A75" s="1">
        <v>1109</v>
      </c>
      <c r="B75" s="1">
        <v>2130</v>
      </c>
      <c r="C75" s="21" t="s">
        <v>28</v>
      </c>
      <c r="E75" s="23">
        <v>0.19</v>
      </c>
      <c r="F75" s="23">
        <v>57.7</v>
      </c>
      <c r="G75" s="23">
        <v>0</v>
      </c>
      <c r="H75" s="22">
        <v>1.02</v>
      </c>
      <c r="I75" s="26">
        <v>0.19600000000000001</v>
      </c>
      <c r="J75" s="26">
        <v>0.26200000000000001</v>
      </c>
      <c r="K75" s="3">
        <v>20.309999999999999</v>
      </c>
      <c r="L75" s="20">
        <f>(F75*J75*K75/12)+(G75*K75)</f>
        <v>25.586199500000003</v>
      </c>
      <c r="M75" s="20">
        <f>ROUND(2.721*H75*L75,1)</f>
        <v>71</v>
      </c>
      <c r="N75" s="20">
        <f>ROUND((2.721*I75*L75)+(E75*K75),1)</f>
        <v>17.5</v>
      </c>
      <c r="O75" s="1" t="s">
        <v>3</v>
      </c>
      <c r="P75" s="3">
        <v>20.309999999999999</v>
      </c>
    </row>
    <row r="76" spans="1:16">
      <c r="A76" s="1">
        <v>1192</v>
      </c>
      <c r="B76" s="1">
        <v>2120</v>
      </c>
      <c r="C76" s="21" t="s">
        <v>28</v>
      </c>
      <c r="E76" s="23">
        <v>0.19</v>
      </c>
      <c r="F76" s="23">
        <v>57.7</v>
      </c>
      <c r="G76" s="23">
        <v>0</v>
      </c>
      <c r="H76" s="22">
        <v>1.02</v>
      </c>
      <c r="I76" s="26">
        <v>0.19600000000000001</v>
      </c>
      <c r="J76" s="26">
        <v>0.26200000000000001</v>
      </c>
      <c r="K76" s="3">
        <v>36.299999999999997</v>
      </c>
      <c r="L76" s="20">
        <f>(F76*J76*K76/12)+(G76*K76)</f>
        <v>45.730134999999997</v>
      </c>
      <c r="M76" s="20">
        <f>ROUND(2.721*H76*L76,1)</f>
        <v>126.9</v>
      </c>
      <c r="N76" s="20">
        <f>ROUND((2.721*I76*L76)+(E76*K76),1)</f>
        <v>31.3</v>
      </c>
      <c r="O76" s="1" t="s">
        <v>3</v>
      </c>
      <c r="P76" s="3">
        <v>36.299999999999997</v>
      </c>
    </row>
    <row r="77" spans="1:16">
      <c r="A77" s="1">
        <v>73</v>
      </c>
      <c r="B77" s="1">
        <v>2110</v>
      </c>
      <c r="C77" s="21" t="s">
        <v>29</v>
      </c>
      <c r="E77" s="23">
        <v>0.33</v>
      </c>
      <c r="F77" s="23">
        <v>53.9</v>
      </c>
      <c r="G77" s="23">
        <v>0.08</v>
      </c>
      <c r="H77" s="22">
        <v>1.35</v>
      </c>
      <c r="I77" s="26">
        <v>0.27400000000000002</v>
      </c>
      <c r="J77" s="26">
        <v>0.315</v>
      </c>
      <c r="K77" s="3">
        <v>23.07</v>
      </c>
      <c r="L77" s="20">
        <f>(F77*J77*K77/12)+(G77*K77)</f>
        <v>34.486766250000002</v>
      </c>
      <c r="M77" s="20">
        <f>ROUND(2.721*H77*L77,1)</f>
        <v>126.7</v>
      </c>
      <c r="N77" s="20">
        <f>ROUND((2.721*I77*L77)+(E77*K77),1)</f>
        <v>33.299999999999997</v>
      </c>
      <c r="O77" s="1" t="s">
        <v>4</v>
      </c>
      <c r="P77" s="3">
        <v>23.07</v>
      </c>
    </row>
    <row r="78" spans="1:16">
      <c r="A78" s="1">
        <v>121</v>
      </c>
      <c r="B78" s="1">
        <v>2110</v>
      </c>
      <c r="C78" s="21" t="s">
        <v>29</v>
      </c>
      <c r="E78" s="23">
        <v>0.33</v>
      </c>
      <c r="F78" s="23">
        <v>53.9</v>
      </c>
      <c r="G78" s="23">
        <v>0.08</v>
      </c>
      <c r="H78" s="22">
        <v>1.35</v>
      </c>
      <c r="I78" s="26">
        <v>0.27400000000000002</v>
      </c>
      <c r="J78" s="26">
        <v>0.315</v>
      </c>
      <c r="K78" s="3">
        <v>84.85</v>
      </c>
      <c r="L78" s="20">
        <f>(F78*J78*K78/12)+(G78*K78)</f>
        <v>126.84014374999998</v>
      </c>
      <c r="M78" s="20">
        <f>ROUND(2.721*H78*L78,1)</f>
        <v>465.9</v>
      </c>
      <c r="N78" s="20">
        <f>ROUND((2.721*I78*L78)+(E78*K78),1)</f>
        <v>122.6</v>
      </c>
      <c r="O78" s="1" t="s">
        <v>4</v>
      </c>
      <c r="P78" s="3">
        <v>84.85</v>
      </c>
    </row>
    <row r="79" spans="1:16">
      <c r="A79" s="1">
        <v>144</v>
      </c>
      <c r="B79" s="1">
        <v>2110</v>
      </c>
      <c r="C79" s="21" t="s">
        <v>29</v>
      </c>
      <c r="E79" s="23">
        <v>0.33</v>
      </c>
      <c r="F79" s="23">
        <v>53.9</v>
      </c>
      <c r="G79" s="23">
        <v>0.08</v>
      </c>
      <c r="H79" s="22">
        <v>1.35</v>
      </c>
      <c r="I79" s="26">
        <v>0.27400000000000002</v>
      </c>
      <c r="J79" s="26">
        <v>0.315</v>
      </c>
      <c r="K79" s="3">
        <v>13.97</v>
      </c>
      <c r="L79" s="20">
        <f>(F79*J79*K79/12)+(G79*K79)</f>
        <v>20.883403749999999</v>
      </c>
      <c r="M79" s="20">
        <f>ROUND(2.721*H79*L79,1)</f>
        <v>76.7</v>
      </c>
      <c r="N79" s="20">
        <f>ROUND((2.721*I79*L79)+(E79*K79),1)</f>
        <v>20.2</v>
      </c>
      <c r="O79" s="1" t="s">
        <v>4</v>
      </c>
      <c r="P79" s="3">
        <v>13.97</v>
      </c>
    </row>
    <row r="80" spans="1:16">
      <c r="A80" s="1">
        <v>327</v>
      </c>
      <c r="B80" s="1">
        <v>2110</v>
      </c>
      <c r="C80" s="21" t="s">
        <v>29</v>
      </c>
      <c r="E80" s="23">
        <v>0.33</v>
      </c>
      <c r="F80" s="23">
        <v>53.9</v>
      </c>
      <c r="G80" s="23">
        <v>0.08</v>
      </c>
      <c r="H80" s="22">
        <v>1.35</v>
      </c>
      <c r="I80" s="26">
        <v>0.27400000000000002</v>
      </c>
      <c r="J80" s="26">
        <v>0.315</v>
      </c>
      <c r="K80" s="3">
        <v>22.49</v>
      </c>
      <c r="L80" s="20">
        <f>(F80*J80*K80/12)+(G80*K80)</f>
        <v>33.619738749999996</v>
      </c>
      <c r="M80" s="20">
        <f>ROUND(2.721*H80*L80,1)</f>
        <v>123.5</v>
      </c>
      <c r="N80" s="20">
        <f>ROUND((2.721*I80*L80)+(E80*K80),1)</f>
        <v>32.5</v>
      </c>
      <c r="O80" s="1" t="s">
        <v>4</v>
      </c>
      <c r="P80" s="3">
        <v>22.49</v>
      </c>
    </row>
    <row r="81" spans="13:14">
      <c r="M81" s="22">
        <f>SUM(M2:M80)</f>
        <v>374862.90000000014</v>
      </c>
      <c r="N81" s="22">
        <f>SUM(N2:N80)</f>
        <v>108221.6</v>
      </c>
    </row>
  </sheetData>
  <sortState ref="A2:P80">
    <sortCondition ref="O1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7"/>
  <sheetViews>
    <sheetView workbookViewId="0">
      <pane ySplit="1" topLeftCell="A80" activePane="bottomLeft" state="frozen"/>
      <selection pane="bottomLeft" activeCell="E120" sqref="E120"/>
    </sheetView>
  </sheetViews>
  <sheetFormatPr defaultRowHeight="15"/>
  <cols>
    <col min="1" max="1" width="11.28515625" style="21" bestFit="1" customWidth="1"/>
    <col min="2" max="2" width="12.85546875" style="21" bestFit="1" customWidth="1"/>
    <col min="3" max="3" width="13.42578125" style="21" bestFit="1" customWidth="1"/>
    <col min="4" max="4" width="8.140625" style="21" bestFit="1" customWidth="1"/>
    <col min="5" max="5" width="8" style="23" bestFit="1" customWidth="1"/>
    <col min="6" max="6" width="8.42578125" style="23" bestFit="1" customWidth="1"/>
    <col min="7" max="7" width="12.140625" style="23" bestFit="1" customWidth="1"/>
    <col min="8" max="8" width="8.28515625" style="21" bestFit="1" customWidth="1"/>
    <col min="9" max="9" width="8" style="21" bestFit="1" customWidth="1"/>
    <col min="10" max="10" width="5.5703125" style="2" bestFit="1" customWidth="1"/>
    <col min="11" max="11" width="8.5703125" style="22" bestFit="1" customWidth="1"/>
    <col min="12" max="12" width="12.7109375" style="22" customWidth="1"/>
    <col min="13" max="13" width="9.5703125" style="22" bestFit="1" customWidth="1"/>
    <col min="14" max="14" width="8.5703125" style="22" customWidth="1"/>
    <col min="15" max="15" width="47" style="21" bestFit="1" customWidth="1"/>
    <col min="16" max="16" width="8.5703125" style="22" bestFit="1" customWidth="1"/>
    <col min="17" max="16384" width="9.140625" style="20"/>
  </cols>
  <sheetData>
    <row r="1" spans="1:16">
      <c r="A1" s="21" t="s">
        <v>0</v>
      </c>
      <c r="B1" s="21" t="s">
        <v>17</v>
      </c>
      <c r="C1" s="21" t="s">
        <v>18</v>
      </c>
      <c r="D1" s="21" t="s">
        <v>19</v>
      </c>
      <c r="E1" s="23" t="s">
        <v>20</v>
      </c>
      <c r="F1" s="23" t="s">
        <v>21</v>
      </c>
      <c r="G1" s="23" t="s">
        <v>22</v>
      </c>
      <c r="H1" s="23" t="s">
        <v>23</v>
      </c>
      <c r="I1" s="23" t="s">
        <v>24</v>
      </c>
      <c r="J1" s="23" t="s">
        <v>25</v>
      </c>
      <c r="K1" s="22" t="s">
        <v>26</v>
      </c>
      <c r="L1" s="24" t="s">
        <v>33</v>
      </c>
      <c r="M1" s="25" t="s">
        <v>34</v>
      </c>
      <c r="N1" s="25" t="s">
        <v>35</v>
      </c>
      <c r="O1" s="21" t="s">
        <v>1</v>
      </c>
      <c r="P1" s="22" t="s">
        <v>2</v>
      </c>
    </row>
    <row r="2" spans="1:16">
      <c r="A2" s="36">
        <v>408</v>
      </c>
      <c r="B2" s="36">
        <v>2110</v>
      </c>
      <c r="C2" s="36" t="s">
        <v>28</v>
      </c>
      <c r="D2" s="36"/>
      <c r="E2" s="37">
        <v>0.19</v>
      </c>
      <c r="F2" s="37">
        <v>57.7</v>
      </c>
      <c r="G2" s="37">
        <v>0</v>
      </c>
      <c r="H2" s="38">
        <v>1.35</v>
      </c>
      <c r="I2" s="39">
        <v>0.27400000000000002</v>
      </c>
      <c r="J2" s="39">
        <v>0.315</v>
      </c>
      <c r="K2" s="38">
        <v>19.28</v>
      </c>
      <c r="L2" s="40">
        <f>(F2*J2*K2/12)+(G2*K2)</f>
        <v>29.201970000000003</v>
      </c>
      <c r="M2" s="40">
        <f>ROUND(2.721*H2*L2,1)</f>
        <v>107.3</v>
      </c>
      <c r="N2" s="40">
        <f>ROUND((2.721*I2*L2)+(E2*K2),1)</f>
        <v>25.4</v>
      </c>
      <c r="O2" s="36" t="s">
        <v>46</v>
      </c>
      <c r="P2" s="38">
        <v>19.28</v>
      </c>
    </row>
    <row r="3" spans="1:16">
      <c r="A3" s="16">
        <v>594</v>
      </c>
      <c r="B3" s="16">
        <v>2210</v>
      </c>
      <c r="C3" s="16" t="s">
        <v>31</v>
      </c>
      <c r="D3" s="16"/>
      <c r="E3" s="14">
        <v>0.8</v>
      </c>
      <c r="F3" s="14">
        <v>49.9</v>
      </c>
      <c r="G3" s="14">
        <v>0</v>
      </c>
      <c r="H3" s="13">
        <v>1.35</v>
      </c>
      <c r="I3" s="12">
        <v>0.27400000000000002</v>
      </c>
      <c r="J3" s="12">
        <v>0.315</v>
      </c>
      <c r="K3" s="13">
        <f>10736.4-P3</f>
        <v>5379.4</v>
      </c>
      <c r="L3" s="19">
        <f>(F3*J3*K3/12)+(G3*K3)</f>
        <v>7046.3415749999986</v>
      </c>
      <c r="M3" s="19">
        <f>ROUND(2.721*H3*L3,1)</f>
        <v>25883.7</v>
      </c>
      <c r="N3" s="19">
        <f>ROUND((2.721*I3*L3)+(E3*K3),1)</f>
        <v>9556.9</v>
      </c>
      <c r="O3" s="16" t="s">
        <v>44</v>
      </c>
      <c r="P3" s="13">
        <v>5357</v>
      </c>
    </row>
    <row r="4" spans="1:16">
      <c r="A4" s="32">
        <v>594</v>
      </c>
      <c r="B4" s="32">
        <v>2210</v>
      </c>
      <c r="C4" s="32" t="s">
        <v>31</v>
      </c>
      <c r="D4" s="32"/>
      <c r="E4" s="9">
        <v>0.8</v>
      </c>
      <c r="F4" s="9">
        <v>49.9</v>
      </c>
      <c r="G4" s="9">
        <v>0</v>
      </c>
      <c r="H4" s="33">
        <v>0.69</v>
      </c>
      <c r="I4" s="34">
        <v>3.5999999999999997E-2</v>
      </c>
      <c r="J4" s="34">
        <v>0.26200000000000001</v>
      </c>
      <c r="K4" s="33">
        <v>5357</v>
      </c>
      <c r="L4" s="35">
        <f>(F4*J4*K4/12)+(G4*K4)</f>
        <v>5836.3622166666673</v>
      </c>
      <c r="M4" s="35">
        <f>ROUND(2.721*H4*L4,1)</f>
        <v>10957.7</v>
      </c>
      <c r="N4" s="35">
        <f>ROUND((2.721*I4*L4)+(E4*K4),1)</f>
        <v>4857.3</v>
      </c>
      <c r="O4" s="32" t="s">
        <v>42</v>
      </c>
      <c r="P4" s="33">
        <v>5357</v>
      </c>
    </row>
    <row r="5" spans="1:16">
      <c r="A5" s="16">
        <v>804</v>
      </c>
      <c r="B5" s="16">
        <v>2210</v>
      </c>
      <c r="C5" s="16" t="s">
        <v>31</v>
      </c>
      <c r="D5" s="16"/>
      <c r="E5" s="14">
        <v>0.8</v>
      </c>
      <c r="F5" s="14">
        <v>49.9</v>
      </c>
      <c r="G5" s="14">
        <v>0</v>
      </c>
      <c r="H5" s="13">
        <v>1.35</v>
      </c>
      <c r="I5" s="12">
        <v>0.27400000000000002</v>
      </c>
      <c r="J5" s="12">
        <v>0.315</v>
      </c>
      <c r="K5" s="13">
        <f>1041.34-P5</f>
        <v>213.33999999999992</v>
      </c>
      <c r="L5" s="19">
        <f>(F5*J5*K5/12)+(G5*K5)</f>
        <v>279.44873249999983</v>
      </c>
      <c r="M5" s="19">
        <f>ROUND(2.721*H5*L5,1)</f>
        <v>1026.5</v>
      </c>
      <c r="N5" s="19">
        <f>ROUND((2.721*I5*L5)+(E5*K5),1)</f>
        <v>379</v>
      </c>
      <c r="O5" s="16" t="s">
        <v>44</v>
      </c>
      <c r="P5" s="13">
        <v>828</v>
      </c>
    </row>
    <row r="6" spans="1:16">
      <c r="A6" s="32">
        <v>804</v>
      </c>
      <c r="B6" s="32">
        <v>2210</v>
      </c>
      <c r="C6" s="32" t="s">
        <v>31</v>
      </c>
      <c r="D6" s="32"/>
      <c r="E6" s="9">
        <v>0.8</v>
      </c>
      <c r="F6" s="9">
        <v>49.9</v>
      </c>
      <c r="G6" s="9">
        <v>0</v>
      </c>
      <c r="H6" s="33">
        <v>0.69</v>
      </c>
      <c r="I6" s="34">
        <v>3.5999999999999997E-2</v>
      </c>
      <c r="J6" s="34">
        <v>0.26200000000000001</v>
      </c>
      <c r="K6" s="33">
        <v>828</v>
      </c>
      <c r="L6" s="35">
        <f>(F6*J6*K6/12)+(G6*K6)</f>
        <v>902.09220000000005</v>
      </c>
      <c r="M6" s="35">
        <f>ROUND(2.721*H6*L6,1)</f>
        <v>1693.7</v>
      </c>
      <c r="N6" s="35">
        <f>ROUND((2.721*I6*L6)+(E6*K6),1)</f>
        <v>750.8</v>
      </c>
      <c r="O6" s="32" t="s">
        <v>42</v>
      </c>
      <c r="P6" s="33">
        <v>828</v>
      </c>
    </row>
    <row r="7" spans="1:16">
      <c r="A7" s="16">
        <v>845</v>
      </c>
      <c r="B7" s="16">
        <v>2210</v>
      </c>
      <c r="C7" s="16" t="s">
        <v>31</v>
      </c>
      <c r="D7" s="16"/>
      <c r="E7" s="14">
        <v>0.8</v>
      </c>
      <c r="F7" s="14">
        <v>49.9</v>
      </c>
      <c r="G7" s="14">
        <v>0</v>
      </c>
      <c r="H7" s="13">
        <v>1.35</v>
      </c>
      <c r="I7" s="12">
        <v>0.27400000000000002</v>
      </c>
      <c r="J7" s="12">
        <v>0.315</v>
      </c>
      <c r="K7" s="13">
        <f>1748.56-P7</f>
        <v>695.56</v>
      </c>
      <c r="L7" s="19">
        <f>(F7*J7*K7/12)+(G7*K7)</f>
        <v>911.09665499999983</v>
      </c>
      <c r="M7" s="19">
        <f>ROUND(2.721*H7*L7,1)</f>
        <v>3346.8</v>
      </c>
      <c r="N7" s="19">
        <f>ROUND((2.721*I7*L7)+(E7*K7),1)</f>
        <v>1235.7</v>
      </c>
      <c r="O7" s="16" t="s">
        <v>44</v>
      </c>
      <c r="P7" s="13">
        <v>1053</v>
      </c>
    </row>
    <row r="8" spans="1:16">
      <c r="A8" s="32">
        <v>845</v>
      </c>
      <c r="B8" s="32">
        <v>2210</v>
      </c>
      <c r="C8" s="32" t="s">
        <v>31</v>
      </c>
      <c r="D8" s="32"/>
      <c r="E8" s="9">
        <v>0.8</v>
      </c>
      <c r="F8" s="9">
        <v>49.9</v>
      </c>
      <c r="G8" s="9">
        <v>0</v>
      </c>
      <c r="H8" s="33">
        <v>0.69</v>
      </c>
      <c r="I8" s="34">
        <v>3.5999999999999997E-2</v>
      </c>
      <c r="J8" s="34">
        <v>0.26200000000000001</v>
      </c>
      <c r="K8" s="33">
        <v>1053</v>
      </c>
      <c r="L8" s="35">
        <f>(F8*J8*K8/12)+(G8*K8)</f>
        <v>1147.22595</v>
      </c>
      <c r="M8" s="35">
        <f>ROUND(2.721*H8*L8,1)</f>
        <v>2153.9</v>
      </c>
      <c r="N8" s="35">
        <f>ROUND((2.721*I8*L8)+(E8*K8),1)</f>
        <v>954.8</v>
      </c>
      <c r="O8" s="32" t="s">
        <v>42</v>
      </c>
      <c r="P8" s="33">
        <v>1053</v>
      </c>
    </row>
    <row r="9" spans="1:16">
      <c r="A9" s="16">
        <v>1016</v>
      </c>
      <c r="B9" s="16">
        <v>2210</v>
      </c>
      <c r="C9" s="16" t="s">
        <v>31</v>
      </c>
      <c r="D9" s="16"/>
      <c r="E9" s="14">
        <v>0.8</v>
      </c>
      <c r="F9" s="14">
        <v>49.9</v>
      </c>
      <c r="G9" s="14">
        <v>0</v>
      </c>
      <c r="H9" s="13">
        <v>1.35</v>
      </c>
      <c r="I9" s="12">
        <v>0.27400000000000002</v>
      </c>
      <c r="J9" s="12">
        <v>0.315</v>
      </c>
      <c r="K9" s="13">
        <f>8059.84-P9</f>
        <v>2241.84</v>
      </c>
      <c r="L9" s="19">
        <f>(F9*J9*K9/12)+(G9*K9)</f>
        <v>2936.53017</v>
      </c>
      <c r="M9" s="19">
        <f>ROUND(2.721*H9*L9,1)</f>
        <v>10786.9</v>
      </c>
      <c r="N9" s="19">
        <f>ROUND((2.721*I9*L9)+(E9*K9),1)</f>
        <v>3982.8</v>
      </c>
      <c r="O9" s="16" t="s">
        <v>44</v>
      </c>
      <c r="P9" s="13">
        <v>5818</v>
      </c>
    </row>
    <row r="10" spans="1:16">
      <c r="A10" s="32">
        <v>1016</v>
      </c>
      <c r="B10" s="32">
        <v>2210</v>
      </c>
      <c r="C10" s="32" t="s">
        <v>31</v>
      </c>
      <c r="D10" s="32"/>
      <c r="E10" s="9">
        <v>0.8</v>
      </c>
      <c r="F10" s="9">
        <v>49.9</v>
      </c>
      <c r="G10" s="9">
        <v>0</v>
      </c>
      <c r="H10" s="33">
        <v>0.69</v>
      </c>
      <c r="I10" s="34">
        <v>3.5999999999999997E-2</v>
      </c>
      <c r="J10" s="34">
        <v>0.26200000000000001</v>
      </c>
      <c r="K10" s="33">
        <v>5818</v>
      </c>
      <c r="L10" s="35">
        <f>(F10*J10*K10/12)+(G10*K10)</f>
        <v>6338.6140333333342</v>
      </c>
      <c r="M10" s="35">
        <f>ROUND(2.721*H10*L10,1)</f>
        <v>11900.7</v>
      </c>
      <c r="N10" s="35">
        <f>ROUND((2.721*I10*L10)+(E10*K10),1)</f>
        <v>5275.3</v>
      </c>
      <c r="O10" s="32" t="s">
        <v>42</v>
      </c>
      <c r="P10" s="33">
        <v>5818</v>
      </c>
    </row>
    <row r="11" spans="1:16">
      <c r="A11" s="16">
        <v>248</v>
      </c>
      <c r="B11" s="16">
        <v>2210</v>
      </c>
      <c r="C11" s="16" t="s">
        <v>32</v>
      </c>
      <c r="D11" s="16"/>
      <c r="E11" s="14">
        <v>0.63</v>
      </c>
      <c r="F11" s="14">
        <v>53.6</v>
      </c>
      <c r="G11" s="14">
        <v>0.66</v>
      </c>
      <c r="H11" s="13">
        <v>1.35</v>
      </c>
      <c r="I11" s="12">
        <v>0.27400000000000002</v>
      </c>
      <c r="J11" s="12">
        <v>0.315</v>
      </c>
      <c r="K11" s="13">
        <f>3760.99-P11</f>
        <v>1859.9899999999998</v>
      </c>
      <c r="L11" s="19">
        <f>(F11*J11*K11/12)+(G11*K11)</f>
        <v>3844.59933</v>
      </c>
      <c r="M11" s="19">
        <f>ROUND(2.721*H11*L11,1)</f>
        <v>14122.6</v>
      </c>
      <c r="N11" s="19">
        <f>ROUND((2.721*I11*L11)+(E11*K11),1)</f>
        <v>4038.2</v>
      </c>
      <c r="O11" s="16" t="s">
        <v>44</v>
      </c>
      <c r="P11" s="13">
        <v>1901</v>
      </c>
    </row>
    <row r="12" spans="1:16">
      <c r="A12" s="32">
        <v>248</v>
      </c>
      <c r="B12" s="32">
        <v>2210</v>
      </c>
      <c r="C12" s="32" t="s">
        <v>32</v>
      </c>
      <c r="D12" s="32"/>
      <c r="E12" s="9">
        <v>0.63</v>
      </c>
      <c r="F12" s="9">
        <v>53.6</v>
      </c>
      <c r="G12" s="9">
        <v>0.66</v>
      </c>
      <c r="H12" s="33">
        <v>0.69</v>
      </c>
      <c r="I12" s="34">
        <v>3.5999999999999997E-2</v>
      </c>
      <c r="J12" s="34">
        <v>0.26200000000000001</v>
      </c>
      <c r="K12" s="33">
        <v>1901</v>
      </c>
      <c r="L12" s="35">
        <f>(F12*J12*K12/12)+(G12*K12)</f>
        <v>3479.3369333333339</v>
      </c>
      <c r="M12" s="35">
        <f>ROUND(2.721*H12*L12,1)</f>
        <v>6532.4</v>
      </c>
      <c r="N12" s="35">
        <f>ROUND((2.721*I12*L12)+(E12*K12),1)</f>
        <v>1538.5</v>
      </c>
      <c r="O12" s="32" t="s">
        <v>42</v>
      </c>
      <c r="P12" s="33">
        <v>1901</v>
      </c>
    </row>
    <row r="13" spans="1:16">
      <c r="A13" s="16">
        <v>681</v>
      </c>
      <c r="B13" s="16">
        <v>2210</v>
      </c>
      <c r="C13" s="16" t="s">
        <v>32</v>
      </c>
      <c r="D13" s="16"/>
      <c r="E13" s="14">
        <v>0.63</v>
      </c>
      <c r="F13" s="14">
        <v>53.6</v>
      </c>
      <c r="G13" s="14">
        <v>0.66</v>
      </c>
      <c r="H13" s="13">
        <v>1.35</v>
      </c>
      <c r="I13" s="12">
        <v>0.27400000000000002</v>
      </c>
      <c r="J13" s="12">
        <v>0.315</v>
      </c>
      <c r="K13" s="13">
        <f>2184.92-P13</f>
        <v>484.92000000000007</v>
      </c>
      <c r="L13" s="19">
        <f>(F13*J13*K13/12)+(G13*K13)</f>
        <v>1002.3296400000002</v>
      </c>
      <c r="M13" s="19">
        <f>ROUND(2.721*H13*L13,1)</f>
        <v>3681.9</v>
      </c>
      <c r="N13" s="19">
        <f>ROUND((2.721*I13*L13)+(E13*K13),1)</f>
        <v>1052.8</v>
      </c>
      <c r="O13" s="16" t="s">
        <v>44</v>
      </c>
      <c r="P13" s="13">
        <v>1700</v>
      </c>
    </row>
    <row r="14" spans="1:16">
      <c r="A14" s="32">
        <v>681</v>
      </c>
      <c r="B14" s="32">
        <v>2210</v>
      </c>
      <c r="C14" s="32" t="s">
        <v>32</v>
      </c>
      <c r="D14" s="32"/>
      <c r="E14" s="9">
        <v>0.63</v>
      </c>
      <c r="F14" s="9">
        <v>53.6</v>
      </c>
      <c r="G14" s="9">
        <v>0.66</v>
      </c>
      <c r="H14" s="33">
        <v>0.69</v>
      </c>
      <c r="I14" s="34">
        <v>3.5999999999999997E-2</v>
      </c>
      <c r="J14" s="34">
        <v>0.26200000000000001</v>
      </c>
      <c r="K14" s="33">
        <v>1700</v>
      </c>
      <c r="L14" s="35">
        <f>(F14*J14*K14/12)+(G14*K14)</f>
        <v>3111.4533333333338</v>
      </c>
      <c r="M14" s="35">
        <f>ROUND(2.721*H14*L14,1)</f>
        <v>5841.7</v>
      </c>
      <c r="N14" s="35">
        <f>ROUND((2.721*I14*L14)+(E14*K14),1)</f>
        <v>1375.8</v>
      </c>
      <c r="O14" s="32" t="s">
        <v>42</v>
      </c>
      <c r="P14" s="33">
        <v>1700</v>
      </c>
    </row>
    <row r="15" spans="1:16">
      <c r="A15" s="16">
        <v>980</v>
      </c>
      <c r="B15" s="16">
        <v>2210</v>
      </c>
      <c r="C15" s="16" t="s">
        <v>32</v>
      </c>
      <c r="D15" s="16"/>
      <c r="E15" s="14">
        <v>0.63</v>
      </c>
      <c r="F15" s="14">
        <v>53.6</v>
      </c>
      <c r="G15" s="14">
        <v>0.66</v>
      </c>
      <c r="H15" s="13">
        <v>1.35</v>
      </c>
      <c r="I15" s="12">
        <v>0.27400000000000002</v>
      </c>
      <c r="J15" s="12">
        <v>0.315</v>
      </c>
      <c r="K15" s="13">
        <f>6362.61-P15</f>
        <v>2868.6099999999997</v>
      </c>
      <c r="L15" s="19">
        <f>(F15*J15*K15/12)+(G15*K15)</f>
        <v>5929.41687</v>
      </c>
      <c r="M15" s="19">
        <f>ROUND(2.721*H15*L15,1)</f>
        <v>21780.799999999999</v>
      </c>
      <c r="N15" s="19">
        <f>ROUND((2.721*I15*L15)+(E15*K15),1)</f>
        <v>6227.9</v>
      </c>
      <c r="O15" s="16" t="s">
        <v>44</v>
      </c>
      <c r="P15" s="13">
        <v>3494</v>
      </c>
    </row>
    <row r="16" spans="1:16">
      <c r="A16" s="32">
        <v>980</v>
      </c>
      <c r="B16" s="32">
        <v>2210</v>
      </c>
      <c r="C16" s="32" t="s">
        <v>32</v>
      </c>
      <c r="D16" s="32"/>
      <c r="E16" s="9">
        <v>0.63</v>
      </c>
      <c r="F16" s="9">
        <v>53.6</v>
      </c>
      <c r="G16" s="9">
        <v>0.66</v>
      </c>
      <c r="H16" s="33">
        <v>0.69</v>
      </c>
      <c r="I16" s="34">
        <v>3.5999999999999997E-2</v>
      </c>
      <c r="J16" s="34">
        <v>0.26200000000000001</v>
      </c>
      <c r="K16" s="33">
        <v>3494</v>
      </c>
      <c r="L16" s="35">
        <f>(F16*J16*K16/12)+(G16*K16)</f>
        <v>6394.9517333333333</v>
      </c>
      <c r="M16" s="35">
        <f>ROUND(2.721*H16*L16,1)</f>
        <v>12006.5</v>
      </c>
      <c r="N16" s="35">
        <f>ROUND((2.721*I16*L16)+(E16*K16),1)</f>
        <v>2827.6</v>
      </c>
      <c r="O16" s="32" t="s">
        <v>42</v>
      </c>
      <c r="P16" s="33">
        <v>3494</v>
      </c>
    </row>
    <row r="17" spans="1:16">
      <c r="A17" s="16">
        <v>1022</v>
      </c>
      <c r="B17" s="16">
        <v>2210</v>
      </c>
      <c r="C17" s="16" t="s">
        <v>32</v>
      </c>
      <c r="D17" s="16"/>
      <c r="E17" s="14">
        <v>0.63</v>
      </c>
      <c r="F17" s="14">
        <v>53.6</v>
      </c>
      <c r="G17" s="14">
        <v>0.66</v>
      </c>
      <c r="H17" s="13">
        <v>1.35</v>
      </c>
      <c r="I17" s="12">
        <v>0.27400000000000002</v>
      </c>
      <c r="J17" s="12">
        <v>0.315</v>
      </c>
      <c r="K17" s="13">
        <f>2017.14-P17</f>
        <v>536.1400000000001</v>
      </c>
      <c r="L17" s="19">
        <f>(F17*J17*K17/12)+(G17*K17)</f>
        <v>1108.2013800000004</v>
      </c>
      <c r="M17" s="19">
        <f>ROUND(2.721*H17*L17,1)</f>
        <v>4070.8</v>
      </c>
      <c r="N17" s="19">
        <f>ROUND((2.721*I17*L17)+(E17*K17),1)</f>
        <v>1164</v>
      </c>
      <c r="O17" s="16" t="s">
        <v>44</v>
      </c>
      <c r="P17" s="13">
        <v>1481</v>
      </c>
    </row>
    <row r="18" spans="1:16">
      <c r="A18" s="32">
        <v>1022</v>
      </c>
      <c r="B18" s="32">
        <v>2210</v>
      </c>
      <c r="C18" s="32" t="s">
        <v>32</v>
      </c>
      <c r="D18" s="32"/>
      <c r="E18" s="9">
        <v>0.63</v>
      </c>
      <c r="F18" s="9">
        <v>53.6</v>
      </c>
      <c r="G18" s="9">
        <v>0.66</v>
      </c>
      <c r="H18" s="33">
        <v>0.69</v>
      </c>
      <c r="I18" s="34">
        <v>3.5999999999999997E-2</v>
      </c>
      <c r="J18" s="34">
        <v>0.26200000000000001</v>
      </c>
      <c r="K18" s="33">
        <v>1481</v>
      </c>
      <c r="L18" s="35">
        <f>(F18*J18*K18/12)+(G18*K18)</f>
        <v>2710.6249333333335</v>
      </c>
      <c r="M18" s="35">
        <f>ROUND(2.721*H18*L18,1)</f>
        <v>5089.2</v>
      </c>
      <c r="N18" s="35">
        <f>ROUND((2.721*I18*L18)+(E18*K18),1)</f>
        <v>1198.5999999999999</v>
      </c>
      <c r="O18" s="32" t="s">
        <v>42</v>
      </c>
      <c r="P18" s="33">
        <v>1481</v>
      </c>
    </row>
    <row r="19" spans="1:16">
      <c r="A19" s="32">
        <v>1029</v>
      </c>
      <c r="B19" s="32">
        <v>2210</v>
      </c>
      <c r="C19" s="32" t="s">
        <v>32</v>
      </c>
      <c r="D19" s="32"/>
      <c r="E19" s="9">
        <v>0.63</v>
      </c>
      <c r="F19" s="9">
        <v>53.6</v>
      </c>
      <c r="G19" s="9">
        <v>0.66</v>
      </c>
      <c r="H19" s="33">
        <v>0.69</v>
      </c>
      <c r="I19" s="34">
        <v>3.5999999999999997E-2</v>
      </c>
      <c r="J19" s="34">
        <v>0.26200000000000001</v>
      </c>
      <c r="K19" s="33">
        <f>3772.71-3755.81</f>
        <v>16.900000000000091</v>
      </c>
      <c r="L19" s="35">
        <f>(F19*J19*K19/12)+(G19*K19)</f>
        <v>30.931506666666834</v>
      </c>
      <c r="M19" s="35">
        <f>ROUND(2.721*H19*L19,1)</f>
        <v>58.1</v>
      </c>
      <c r="N19" s="35">
        <f>ROUND((2.721*I19*L19)+(E19*K19),1)</f>
        <v>13.7</v>
      </c>
      <c r="O19" s="32" t="s">
        <v>42</v>
      </c>
      <c r="P19" s="33">
        <v>10489</v>
      </c>
    </row>
    <row r="20" spans="1:16">
      <c r="A20" s="32">
        <v>103</v>
      </c>
      <c r="B20" s="32">
        <v>2210</v>
      </c>
      <c r="C20" s="32" t="s">
        <v>30</v>
      </c>
      <c r="D20" s="32"/>
      <c r="E20" s="9">
        <v>0</v>
      </c>
      <c r="F20" s="9">
        <v>49.3</v>
      </c>
      <c r="G20" s="9">
        <v>0.33</v>
      </c>
      <c r="H20" s="33">
        <v>0.69</v>
      </c>
      <c r="I20" s="34">
        <v>3.5999999999999997E-2</v>
      </c>
      <c r="J20" s="34">
        <v>0.26200000000000001</v>
      </c>
      <c r="K20" s="33">
        <f>7129.57-2751.55</f>
        <v>4378.0199999999995</v>
      </c>
      <c r="L20" s="35">
        <f>((F20*J20*K20/12)+(G20*K20))*0.765</f>
        <v>4710.2383861649996</v>
      </c>
      <c r="M20" s="35">
        <f>ROUND(2.721*H20*L20,1)</f>
        <v>8843.4</v>
      </c>
      <c r="N20" s="35">
        <f>ROUND((2.721*I20*L20)+(E20*K20),1)</f>
        <v>461.4</v>
      </c>
      <c r="O20" s="32" t="s">
        <v>42</v>
      </c>
      <c r="P20" s="33">
        <v>4927</v>
      </c>
    </row>
    <row r="21" spans="1:16">
      <c r="A21" s="16">
        <v>173</v>
      </c>
      <c r="B21" s="16">
        <v>2210</v>
      </c>
      <c r="C21" s="16" t="s">
        <v>30</v>
      </c>
      <c r="D21" s="16"/>
      <c r="E21" s="14">
        <v>0</v>
      </c>
      <c r="F21" s="14">
        <v>49.3</v>
      </c>
      <c r="G21" s="14">
        <v>0.33</v>
      </c>
      <c r="H21" s="13">
        <v>1.35</v>
      </c>
      <c r="I21" s="12">
        <v>0.27400000000000002</v>
      </c>
      <c r="J21" s="12">
        <v>0.315</v>
      </c>
      <c r="K21" s="13">
        <f>2480.76-P21</f>
        <v>210.76000000000022</v>
      </c>
      <c r="L21" s="19">
        <f>((F21*J21*K21/12)+(G21*K21))*0.765</f>
        <v>261.85994752500028</v>
      </c>
      <c r="M21" s="19">
        <f>ROUND(2.721*H21*L21,1)</f>
        <v>961.9</v>
      </c>
      <c r="N21" s="19">
        <f>ROUND((2.721*I21*L21)+(E21*K21),1)</f>
        <v>195.2</v>
      </c>
      <c r="O21" s="16" t="s">
        <v>44</v>
      </c>
      <c r="P21" s="13">
        <v>2270</v>
      </c>
    </row>
    <row r="22" spans="1:16">
      <c r="A22" s="32">
        <v>173</v>
      </c>
      <c r="B22" s="32">
        <v>2210</v>
      </c>
      <c r="C22" s="32" t="s">
        <v>30</v>
      </c>
      <c r="D22" s="32"/>
      <c r="E22" s="9">
        <v>0</v>
      </c>
      <c r="F22" s="9">
        <v>49.3</v>
      </c>
      <c r="G22" s="9">
        <v>0.33</v>
      </c>
      <c r="H22" s="33">
        <v>0.69</v>
      </c>
      <c r="I22" s="34">
        <v>3.5999999999999997E-2</v>
      </c>
      <c r="J22" s="34">
        <v>0.26200000000000001</v>
      </c>
      <c r="K22" s="33">
        <v>2270</v>
      </c>
      <c r="L22" s="35">
        <f>((F22*J22*K22/12)+(G22*K22))*0.765</f>
        <v>2442.2549774999998</v>
      </c>
      <c r="M22" s="35">
        <f>ROUND(2.721*H22*L22,1)</f>
        <v>4585.3</v>
      </c>
      <c r="N22" s="35">
        <f>ROUND((2.721*I22*L22)+(E22*K22),1)</f>
        <v>239.2</v>
      </c>
      <c r="O22" s="32" t="s">
        <v>42</v>
      </c>
      <c r="P22" s="33">
        <v>2270</v>
      </c>
    </row>
    <row r="23" spans="1:16">
      <c r="A23" s="16">
        <v>880</v>
      </c>
      <c r="B23" s="16">
        <v>2210</v>
      </c>
      <c r="C23" s="16" t="s">
        <v>30</v>
      </c>
      <c r="D23" s="16"/>
      <c r="E23" s="14">
        <v>0</v>
      </c>
      <c r="F23" s="14">
        <v>49.3</v>
      </c>
      <c r="G23" s="14">
        <v>0.33</v>
      </c>
      <c r="H23" s="13">
        <v>1.35</v>
      </c>
      <c r="I23" s="12">
        <v>0.27400000000000002</v>
      </c>
      <c r="J23" s="12">
        <v>0.315</v>
      </c>
      <c r="K23" s="13">
        <f>2736.14-P23</f>
        <v>141.13999999999987</v>
      </c>
      <c r="L23" s="19">
        <f>((F23*J23*K23/12)+(G23*K23))*0.765</f>
        <v>175.36018691249981</v>
      </c>
      <c r="M23" s="19">
        <f>ROUND(2.721*H23*L23,1)</f>
        <v>644.20000000000005</v>
      </c>
      <c r="N23" s="19">
        <f>ROUND((2.721*I23*L23)+(E23*K23),1)</f>
        <v>130.69999999999999</v>
      </c>
      <c r="O23" s="16" t="s">
        <v>44</v>
      </c>
      <c r="P23" s="13">
        <v>2595</v>
      </c>
    </row>
    <row r="24" spans="1:16">
      <c r="A24" s="32">
        <v>880</v>
      </c>
      <c r="B24" s="32">
        <v>2210</v>
      </c>
      <c r="C24" s="32" t="s">
        <v>30</v>
      </c>
      <c r="D24" s="32"/>
      <c r="E24" s="9">
        <v>0</v>
      </c>
      <c r="F24" s="9">
        <v>49.3</v>
      </c>
      <c r="G24" s="9">
        <v>0.33</v>
      </c>
      <c r="H24" s="33">
        <v>0.69</v>
      </c>
      <c r="I24" s="34">
        <v>3.5999999999999997E-2</v>
      </c>
      <c r="J24" s="34">
        <v>0.26200000000000001</v>
      </c>
      <c r="K24" s="33">
        <v>2595</v>
      </c>
      <c r="L24" s="35">
        <f>((F24*J24*K24/12)+(G24*K24))*0.765</f>
        <v>2791.9170337499995</v>
      </c>
      <c r="M24" s="35">
        <f>ROUND(2.721*H24*L24,1)</f>
        <v>5241.8</v>
      </c>
      <c r="N24" s="35">
        <f>ROUND((2.721*I24*L24)+(E24*K24),1)</f>
        <v>273.5</v>
      </c>
      <c r="O24" s="32" t="s">
        <v>42</v>
      </c>
      <c r="P24" s="33">
        <v>2595</v>
      </c>
    </row>
    <row r="25" spans="1:16">
      <c r="A25" s="16">
        <v>1236</v>
      </c>
      <c r="B25" s="16">
        <v>2210</v>
      </c>
      <c r="C25" s="16" t="s">
        <v>30</v>
      </c>
      <c r="D25" s="16"/>
      <c r="E25" s="14">
        <v>0</v>
      </c>
      <c r="F25" s="14">
        <v>49.3</v>
      </c>
      <c r="G25" s="14">
        <v>0.33</v>
      </c>
      <c r="H25" s="13">
        <v>1.35</v>
      </c>
      <c r="I25" s="12">
        <v>0.27400000000000002</v>
      </c>
      <c r="J25" s="12">
        <v>0.315</v>
      </c>
      <c r="K25" s="13">
        <f>444.41-P25</f>
        <v>236.41000000000003</v>
      </c>
      <c r="L25" s="19">
        <f>((F25*J25*K25/12)+(G25*K25))*0.765</f>
        <v>293.72893430625004</v>
      </c>
      <c r="M25" s="19">
        <f>ROUND(2.721*H25*L25,1)</f>
        <v>1079</v>
      </c>
      <c r="N25" s="19">
        <f>ROUND((2.721*I25*L25)+(E25*K25),1)</f>
        <v>219</v>
      </c>
      <c r="O25" s="16" t="s">
        <v>44</v>
      </c>
      <c r="P25" s="13">
        <v>208</v>
      </c>
    </row>
    <row r="26" spans="1:16">
      <c r="A26" s="32">
        <v>1236</v>
      </c>
      <c r="B26" s="32">
        <v>2210</v>
      </c>
      <c r="C26" s="32" t="s">
        <v>30</v>
      </c>
      <c r="D26" s="32"/>
      <c r="E26" s="9">
        <v>0</v>
      </c>
      <c r="F26" s="9">
        <v>49.3</v>
      </c>
      <c r="G26" s="9">
        <v>0.33</v>
      </c>
      <c r="H26" s="33">
        <v>0.69</v>
      </c>
      <c r="I26" s="34">
        <v>3.5999999999999997E-2</v>
      </c>
      <c r="J26" s="34">
        <v>0.26200000000000001</v>
      </c>
      <c r="K26" s="33">
        <v>208</v>
      </c>
      <c r="L26" s="35">
        <f>((F26*J26*K26/12)+(G26*K26))*0.765</f>
        <v>223.783716</v>
      </c>
      <c r="M26" s="35">
        <f>ROUND(2.721*H26*L26,1)</f>
        <v>420.2</v>
      </c>
      <c r="N26" s="35">
        <f>ROUND((2.721*I26*L26)+(E26*K26),1)</f>
        <v>21.9</v>
      </c>
      <c r="O26" s="32" t="s">
        <v>42</v>
      </c>
      <c r="P26" s="33">
        <v>208</v>
      </c>
    </row>
    <row r="27" spans="1:16">
      <c r="A27" s="16">
        <v>1265</v>
      </c>
      <c r="B27" s="16">
        <v>2210</v>
      </c>
      <c r="C27" s="16" t="s">
        <v>30</v>
      </c>
      <c r="D27" s="16"/>
      <c r="E27" s="14">
        <v>0</v>
      </c>
      <c r="F27" s="14">
        <v>49.3</v>
      </c>
      <c r="G27" s="14">
        <v>0.33</v>
      </c>
      <c r="H27" s="13">
        <v>1.35</v>
      </c>
      <c r="I27" s="12">
        <v>0.27400000000000002</v>
      </c>
      <c r="J27" s="12">
        <v>0.315</v>
      </c>
      <c r="K27" s="13">
        <f>50.14-P27</f>
        <v>25.14</v>
      </c>
      <c r="L27" s="19">
        <f>((F27*J27*K27/12)+(G27*K27))*0.765</f>
        <v>31.235334412500002</v>
      </c>
      <c r="M27" s="19">
        <f>ROUND(2.721*H27*L27,1)</f>
        <v>114.7</v>
      </c>
      <c r="N27" s="19">
        <f>ROUND((2.721*I27*L27)+(E27*K27),1)</f>
        <v>23.3</v>
      </c>
      <c r="O27" s="16" t="s">
        <v>44</v>
      </c>
      <c r="P27" s="13">
        <v>25</v>
      </c>
    </row>
    <row r="28" spans="1:16">
      <c r="A28" s="32">
        <v>1265</v>
      </c>
      <c r="B28" s="32">
        <v>2210</v>
      </c>
      <c r="C28" s="32" t="s">
        <v>30</v>
      </c>
      <c r="D28" s="32"/>
      <c r="E28" s="9">
        <v>0</v>
      </c>
      <c r="F28" s="9">
        <v>49.3</v>
      </c>
      <c r="G28" s="9">
        <v>0.33</v>
      </c>
      <c r="H28" s="33">
        <v>0.69</v>
      </c>
      <c r="I28" s="34">
        <v>3.5999999999999997E-2</v>
      </c>
      <c r="J28" s="34">
        <v>0.26200000000000001</v>
      </c>
      <c r="K28" s="33">
        <v>25</v>
      </c>
      <c r="L28" s="35">
        <f>((F28*J28*K28/12)+(G28*K28))*0.765</f>
        <v>26.897081249999999</v>
      </c>
      <c r="M28" s="35">
        <f>ROUND(2.721*H28*L28,1)</f>
        <v>50.5</v>
      </c>
      <c r="N28" s="35">
        <f>ROUND((2.721*I28*L28)+(E28*K28),1)</f>
        <v>2.6</v>
      </c>
      <c r="O28" s="32" t="s">
        <v>42</v>
      </c>
      <c r="P28" s="33">
        <v>25</v>
      </c>
    </row>
    <row r="29" spans="1:16">
      <c r="A29" s="16">
        <v>1333</v>
      </c>
      <c r="B29" s="16">
        <v>2210</v>
      </c>
      <c r="C29" s="16" t="s">
        <v>30</v>
      </c>
      <c r="D29" s="16"/>
      <c r="E29" s="14">
        <v>0</v>
      </c>
      <c r="F29" s="14">
        <v>49.3</v>
      </c>
      <c r="G29" s="14">
        <v>0.33</v>
      </c>
      <c r="H29" s="13">
        <v>1.35</v>
      </c>
      <c r="I29" s="12">
        <v>0.27400000000000002</v>
      </c>
      <c r="J29" s="12">
        <v>0.315</v>
      </c>
      <c r="K29" s="13">
        <f>495.15-P29</f>
        <v>25.149999999999977</v>
      </c>
      <c r="L29" s="19">
        <f>((F29*J29*K29/12)+(G29*K29))*0.765</f>
        <v>31.247758968749974</v>
      </c>
      <c r="M29" s="19">
        <f>ROUND(2.721*H29*L29,1)</f>
        <v>114.8</v>
      </c>
      <c r="N29" s="19">
        <f>ROUND((2.721*I29*L29)+(E29*K29),1)</f>
        <v>23.3</v>
      </c>
      <c r="O29" s="16" t="s">
        <v>44</v>
      </c>
      <c r="P29" s="13">
        <v>470</v>
      </c>
    </row>
    <row r="30" spans="1:16">
      <c r="A30" s="32">
        <v>1333</v>
      </c>
      <c r="B30" s="32">
        <v>2210</v>
      </c>
      <c r="C30" s="32" t="s">
        <v>30</v>
      </c>
      <c r="D30" s="32"/>
      <c r="E30" s="9">
        <v>0</v>
      </c>
      <c r="F30" s="9">
        <v>49.3</v>
      </c>
      <c r="G30" s="9">
        <v>0.33</v>
      </c>
      <c r="H30" s="33">
        <v>0.69</v>
      </c>
      <c r="I30" s="34">
        <v>3.5999999999999997E-2</v>
      </c>
      <c r="J30" s="34">
        <v>0.26200000000000001</v>
      </c>
      <c r="K30" s="33">
        <v>470</v>
      </c>
      <c r="L30" s="35">
        <f>((F30*J30*K30/12)+(G30*K30))*0.765</f>
        <v>505.66512749999993</v>
      </c>
      <c r="M30" s="35">
        <f>ROUND(2.721*H30*L30,1)</f>
        <v>949.4</v>
      </c>
      <c r="N30" s="35">
        <f>ROUND((2.721*I30*L30)+(E30*K30),1)</f>
        <v>49.5</v>
      </c>
      <c r="O30" s="32" t="s">
        <v>42</v>
      </c>
      <c r="P30" s="33">
        <v>470</v>
      </c>
    </row>
    <row r="31" spans="1:16">
      <c r="A31" s="16">
        <v>115</v>
      </c>
      <c r="B31" s="16">
        <v>2210</v>
      </c>
      <c r="C31" s="16" t="s">
        <v>28</v>
      </c>
      <c r="D31" s="16"/>
      <c r="E31" s="14">
        <v>0.19</v>
      </c>
      <c r="F31" s="14">
        <v>57.7</v>
      </c>
      <c r="G31" s="14">
        <v>0</v>
      </c>
      <c r="H31" s="13">
        <v>1.35</v>
      </c>
      <c r="I31" s="12">
        <v>0.27400000000000002</v>
      </c>
      <c r="J31" s="12">
        <v>0.315</v>
      </c>
      <c r="K31" s="13">
        <f>831.39-0.05-P31</f>
        <v>273.34000000000003</v>
      </c>
      <c r="L31" s="19">
        <f>(F31*J31*K31/12)+(G31*K31)</f>
        <v>414.00759750000003</v>
      </c>
      <c r="M31" s="19">
        <f>ROUND(2.721*H31*L31,1)</f>
        <v>1520.8</v>
      </c>
      <c r="N31" s="19">
        <f>ROUND((2.721*I31*L31)+(E31*K31),1)</f>
        <v>360.6</v>
      </c>
      <c r="O31" s="16" t="s">
        <v>44</v>
      </c>
      <c r="P31" s="13">
        <v>558</v>
      </c>
    </row>
    <row r="32" spans="1:16">
      <c r="A32" s="32">
        <v>115</v>
      </c>
      <c r="B32" s="32">
        <v>2210</v>
      </c>
      <c r="C32" s="32" t="s">
        <v>28</v>
      </c>
      <c r="D32" s="32"/>
      <c r="E32" s="9">
        <v>0.19</v>
      </c>
      <c r="F32" s="9">
        <v>57.7</v>
      </c>
      <c r="G32" s="9">
        <v>0</v>
      </c>
      <c r="H32" s="33">
        <v>0.69</v>
      </c>
      <c r="I32" s="34">
        <v>3.5999999999999997E-2</v>
      </c>
      <c r="J32" s="34">
        <v>0.26200000000000001</v>
      </c>
      <c r="K32" s="33">
        <v>558</v>
      </c>
      <c r="L32" s="35">
        <f>(F32*J32*K32/12)+(G32*K32)</f>
        <v>702.95910000000003</v>
      </c>
      <c r="M32" s="35">
        <f>ROUND(2.721*H32*L32,1)</f>
        <v>1319.8</v>
      </c>
      <c r="N32" s="35">
        <f>ROUND((2.721*I32*L32)+(E32*K32),1)</f>
        <v>174.9</v>
      </c>
      <c r="O32" s="32" t="s">
        <v>42</v>
      </c>
      <c r="P32" s="33">
        <v>558</v>
      </c>
    </row>
    <row r="33" spans="1:16">
      <c r="A33" s="32">
        <v>116</v>
      </c>
      <c r="B33" s="32">
        <v>2210</v>
      </c>
      <c r="C33" s="32" t="s">
        <v>28</v>
      </c>
      <c r="D33" s="32"/>
      <c r="E33" s="9">
        <v>0.19</v>
      </c>
      <c r="F33" s="9">
        <v>57.7</v>
      </c>
      <c r="G33" s="9">
        <v>0</v>
      </c>
      <c r="H33" s="33">
        <v>0.69</v>
      </c>
      <c r="I33" s="34">
        <v>3.5999999999999997E-2</v>
      </c>
      <c r="J33" s="34">
        <v>0.26200000000000001</v>
      </c>
      <c r="K33" s="33">
        <f>1742.52-1730</f>
        <v>12.519999999999982</v>
      </c>
      <c r="L33" s="35">
        <f>(F33*J33*K33/12)+(G33*K33)</f>
        <v>15.772487333333311</v>
      </c>
      <c r="M33" s="35">
        <f>ROUND(2.721*H33*L33,1)</f>
        <v>29.6</v>
      </c>
      <c r="N33" s="35">
        <f>ROUND((2.721*I33*L33)+(E33*K33),1)</f>
        <v>3.9</v>
      </c>
      <c r="O33" s="32" t="s">
        <v>42</v>
      </c>
      <c r="P33" s="33">
        <v>1100</v>
      </c>
    </row>
    <row r="34" spans="1:16">
      <c r="A34" s="16">
        <v>365</v>
      </c>
      <c r="B34" s="16">
        <v>2210</v>
      </c>
      <c r="C34" s="16" t="s">
        <v>28</v>
      </c>
      <c r="D34" s="16"/>
      <c r="E34" s="14">
        <v>0.19</v>
      </c>
      <c r="F34" s="14">
        <v>57.7</v>
      </c>
      <c r="G34" s="14">
        <v>0</v>
      </c>
      <c r="H34" s="13">
        <v>1.35</v>
      </c>
      <c r="I34" s="12">
        <v>0.27400000000000002</v>
      </c>
      <c r="J34" s="12">
        <v>0.315</v>
      </c>
      <c r="K34" s="13">
        <f>197.25-P34</f>
        <v>4.25</v>
      </c>
      <c r="L34" s="19">
        <f>(F34*J34*K34/12)+(G34*K34)</f>
        <v>6.4371562500000001</v>
      </c>
      <c r="M34" s="19">
        <f>ROUND(2.721*H34*L34,1)</f>
        <v>23.6</v>
      </c>
      <c r="N34" s="19">
        <f>ROUND((2.721*I34*L34)+(E34*K34),1)</f>
        <v>5.6</v>
      </c>
      <c r="O34" s="16" t="s">
        <v>44</v>
      </c>
      <c r="P34" s="13">
        <v>193</v>
      </c>
    </row>
    <row r="35" spans="1:16">
      <c r="A35" s="32">
        <v>365</v>
      </c>
      <c r="B35" s="32">
        <v>2210</v>
      </c>
      <c r="C35" s="32" t="s">
        <v>28</v>
      </c>
      <c r="D35" s="32"/>
      <c r="E35" s="9">
        <v>0.19</v>
      </c>
      <c r="F35" s="9">
        <v>57.7</v>
      </c>
      <c r="G35" s="9">
        <v>0</v>
      </c>
      <c r="H35" s="33">
        <v>0.69</v>
      </c>
      <c r="I35" s="34">
        <v>3.5999999999999997E-2</v>
      </c>
      <c r="J35" s="34">
        <v>0.26200000000000001</v>
      </c>
      <c r="K35" s="33">
        <v>193</v>
      </c>
      <c r="L35" s="35">
        <f>(F35*J35*K35/12)+(G35*K35)</f>
        <v>243.13818333333336</v>
      </c>
      <c r="M35" s="35">
        <f>ROUND(2.721*H35*L35,1)</f>
        <v>456.5</v>
      </c>
      <c r="N35" s="35">
        <f>ROUND((2.721*I35*L35)+(E35*K35),1)</f>
        <v>60.5</v>
      </c>
      <c r="O35" s="32" t="s">
        <v>42</v>
      </c>
      <c r="P35" s="33">
        <v>193</v>
      </c>
    </row>
    <row r="36" spans="1:16">
      <c r="A36" s="36">
        <v>108</v>
      </c>
      <c r="B36" s="36">
        <v>2110</v>
      </c>
      <c r="C36" s="36" t="s">
        <v>28</v>
      </c>
      <c r="D36" s="36"/>
      <c r="E36" s="37">
        <v>0.19</v>
      </c>
      <c r="F36" s="37">
        <v>57.7</v>
      </c>
      <c r="G36" s="37">
        <v>0</v>
      </c>
      <c r="H36" s="38">
        <v>1.35</v>
      </c>
      <c r="I36" s="39">
        <v>0.27400000000000002</v>
      </c>
      <c r="J36" s="39">
        <v>0.315</v>
      </c>
      <c r="K36" s="38">
        <f>279.49-136.16</f>
        <v>143.33000000000001</v>
      </c>
      <c r="L36" s="40">
        <f>(F36*J36*K36/12)+(G36*K36)</f>
        <v>217.09120125000001</v>
      </c>
      <c r="M36" s="40">
        <f>ROUND(2.721*H36*L36,1)</f>
        <v>797.5</v>
      </c>
      <c r="N36" s="40">
        <f>ROUND((2.721*I36*L36)+(E36*K36),1)</f>
        <v>189.1</v>
      </c>
      <c r="O36" s="36" t="s">
        <v>48</v>
      </c>
      <c r="P36" s="38">
        <v>200</v>
      </c>
    </row>
    <row r="37" spans="1:16">
      <c r="A37" s="36">
        <v>1105</v>
      </c>
      <c r="B37" s="36">
        <v>2210</v>
      </c>
      <c r="C37" s="36" t="s">
        <v>32</v>
      </c>
      <c r="D37" s="36"/>
      <c r="E37" s="37">
        <v>0.63</v>
      </c>
      <c r="F37" s="37">
        <v>53.6</v>
      </c>
      <c r="G37" s="37">
        <v>0.66</v>
      </c>
      <c r="H37" s="38">
        <v>1.35</v>
      </c>
      <c r="I37" s="39">
        <v>0.27400000000000002</v>
      </c>
      <c r="J37" s="39">
        <v>0.315</v>
      </c>
      <c r="K37" s="38">
        <f>304.32/2</f>
        <v>152.16</v>
      </c>
      <c r="L37" s="40">
        <f>(F37*J37*K37/12)+(G37*K37)</f>
        <v>314.51472000000001</v>
      </c>
      <c r="M37" s="40">
        <f>ROUND(2.721*H37*L37,1)</f>
        <v>1155.3</v>
      </c>
      <c r="N37" s="40">
        <f>ROUND((2.721*I37*L37)+(E37*K37),1)</f>
        <v>330.3</v>
      </c>
      <c r="O37" s="36" t="s">
        <v>51</v>
      </c>
      <c r="P37" s="38">
        <v>304.32</v>
      </c>
    </row>
    <row r="38" spans="1:16">
      <c r="A38" s="32">
        <v>1105</v>
      </c>
      <c r="B38" s="32">
        <v>2210</v>
      </c>
      <c r="C38" s="32" t="s">
        <v>32</v>
      </c>
      <c r="D38" s="32"/>
      <c r="E38" s="9">
        <v>0.63</v>
      </c>
      <c r="F38" s="9">
        <v>53.6</v>
      </c>
      <c r="G38" s="9">
        <v>0.66</v>
      </c>
      <c r="H38" s="33">
        <v>0.69</v>
      </c>
      <c r="I38" s="34">
        <v>3.5999999999999997E-2</v>
      </c>
      <c r="J38" s="34">
        <v>0.26200000000000001</v>
      </c>
      <c r="K38" s="33">
        <f>304.32/2</f>
        <v>152.16</v>
      </c>
      <c r="L38" s="35">
        <f>(F38*J38*K38/12)+(G38*K38)</f>
        <v>278.49337600000001</v>
      </c>
      <c r="M38" s="35">
        <f>ROUND(2.721*H38*L38,1)</f>
        <v>522.9</v>
      </c>
      <c r="N38" s="35">
        <f>ROUND((2.721*I38*L38)+(E38*K38),1)</f>
        <v>123.1</v>
      </c>
      <c r="O38" s="32" t="s">
        <v>42</v>
      </c>
      <c r="P38" s="33">
        <v>304.32</v>
      </c>
    </row>
    <row r="39" spans="1:16">
      <c r="A39" s="36">
        <v>1047</v>
      </c>
      <c r="B39" s="36">
        <v>2110</v>
      </c>
      <c r="C39" s="36" t="s">
        <v>27</v>
      </c>
      <c r="D39" s="36"/>
      <c r="E39" s="37">
        <v>0.22</v>
      </c>
      <c r="F39" s="37">
        <v>50.8</v>
      </c>
      <c r="G39" s="37">
        <v>0</v>
      </c>
      <c r="H39" s="38">
        <v>1.35</v>
      </c>
      <c r="I39" s="39">
        <v>0.27400000000000002</v>
      </c>
      <c r="J39" s="39">
        <v>0.315</v>
      </c>
      <c r="K39" s="38">
        <f>210.04-3.14</f>
        <v>206.9</v>
      </c>
      <c r="L39" s="40">
        <f>(F39*J39*K39/12)+(G39*K39)</f>
        <v>275.90114999999997</v>
      </c>
      <c r="M39" s="40">
        <f>ROUND(2.721*H39*L39,1)</f>
        <v>1013.5</v>
      </c>
      <c r="N39" s="40">
        <f>ROUND((2.721*I39*L39)+(E39*K39),1)</f>
        <v>251.2</v>
      </c>
      <c r="O39" s="36" t="s">
        <v>49</v>
      </c>
      <c r="P39" s="38">
        <v>70</v>
      </c>
    </row>
    <row r="40" spans="1:16">
      <c r="A40" s="36">
        <v>457</v>
      </c>
      <c r="B40" s="36">
        <v>2110</v>
      </c>
      <c r="C40" s="36" t="s">
        <v>32</v>
      </c>
      <c r="D40" s="36"/>
      <c r="E40" s="37">
        <v>0.63</v>
      </c>
      <c r="F40" s="37">
        <v>53.6</v>
      </c>
      <c r="G40" s="37">
        <v>0.66</v>
      </c>
      <c r="H40" s="38">
        <v>1.35</v>
      </c>
      <c r="I40" s="39">
        <v>0.27400000000000002</v>
      </c>
      <c r="J40" s="39">
        <v>0.315</v>
      </c>
      <c r="K40" s="38">
        <v>1910.58</v>
      </c>
      <c r="L40" s="40">
        <f>(F40*J40*K40/12)+(G40*K40)</f>
        <v>3949.1688599999998</v>
      </c>
      <c r="M40" s="40">
        <f>ROUND(2.721*H40*L40,1)</f>
        <v>14506.7</v>
      </c>
      <c r="N40" s="40">
        <f>ROUND((2.721*I40*L40)+(E40*K40),1)</f>
        <v>4148</v>
      </c>
      <c r="O40" s="36" t="s">
        <v>50</v>
      </c>
      <c r="P40" s="38">
        <v>1185</v>
      </c>
    </row>
    <row r="41" spans="1:16">
      <c r="A41" s="32">
        <v>259</v>
      </c>
      <c r="B41" s="32">
        <v>2120</v>
      </c>
      <c r="C41" s="32" t="s">
        <v>28</v>
      </c>
      <c r="D41" s="32"/>
      <c r="E41" s="9">
        <v>0.19</v>
      </c>
      <c r="F41" s="9">
        <v>57.7</v>
      </c>
      <c r="G41" s="9">
        <v>0</v>
      </c>
      <c r="H41" s="33">
        <v>0.69</v>
      </c>
      <c r="I41" s="34">
        <v>3.5999999999999997E-2</v>
      </c>
      <c r="J41" s="34">
        <v>0.26200000000000001</v>
      </c>
      <c r="K41" s="33">
        <v>15.43</v>
      </c>
      <c r="L41" s="35">
        <f>(F41*J41*K41/12)+(G41*K41)</f>
        <v>19.438456833333337</v>
      </c>
      <c r="M41" s="35">
        <f>ROUND(2.721*H41*L41,1)</f>
        <v>36.5</v>
      </c>
      <c r="N41" s="35">
        <f>ROUND((2.721*I41*L41)+(E41*K41),1)</f>
        <v>4.8</v>
      </c>
      <c r="O41" s="32" t="s">
        <v>43</v>
      </c>
      <c r="P41" s="33">
        <v>15.43</v>
      </c>
    </row>
    <row r="42" spans="1:16">
      <c r="A42" s="32">
        <v>184</v>
      </c>
      <c r="B42" s="32">
        <v>2210</v>
      </c>
      <c r="C42" s="32" t="s">
        <v>31</v>
      </c>
      <c r="D42" s="32"/>
      <c r="E42" s="9">
        <v>0.8</v>
      </c>
      <c r="F42" s="9">
        <v>49.9</v>
      </c>
      <c r="G42" s="9">
        <v>0</v>
      </c>
      <c r="H42" s="33">
        <v>0.69</v>
      </c>
      <c r="I42" s="34">
        <v>3.5999999999999997E-2</v>
      </c>
      <c r="J42" s="34">
        <v>0.26200000000000001</v>
      </c>
      <c r="K42" s="33">
        <v>533.87</v>
      </c>
      <c r="L42" s="35">
        <f>(F42*J42*K42/12)+(G42*K42)</f>
        <v>581.64246716666673</v>
      </c>
      <c r="M42" s="35">
        <f>ROUND(2.721*H42*L42,1)</f>
        <v>1092</v>
      </c>
      <c r="N42" s="35">
        <f>ROUND((2.721*I42*L42)+(E42*K42),1)</f>
        <v>484.1</v>
      </c>
      <c r="O42" s="32" t="s">
        <v>42</v>
      </c>
      <c r="P42" s="33">
        <v>533.87</v>
      </c>
    </row>
    <row r="43" spans="1:16">
      <c r="A43" s="32">
        <v>395</v>
      </c>
      <c r="B43" s="32">
        <v>2210</v>
      </c>
      <c r="C43" s="32" t="s">
        <v>31</v>
      </c>
      <c r="D43" s="32"/>
      <c r="E43" s="9">
        <v>0.8</v>
      </c>
      <c r="F43" s="9">
        <v>49.9</v>
      </c>
      <c r="G43" s="9">
        <v>0</v>
      </c>
      <c r="H43" s="33">
        <v>0.69</v>
      </c>
      <c r="I43" s="34">
        <v>3.5999999999999997E-2</v>
      </c>
      <c r="J43" s="34">
        <v>0.26200000000000001</v>
      </c>
      <c r="K43" s="33">
        <v>1726.41</v>
      </c>
      <c r="L43" s="35">
        <f>(F43*J43*K43/12)+(G43*K43)</f>
        <v>1880.8949215000002</v>
      </c>
      <c r="M43" s="35">
        <f>ROUND(2.721*H43*L43,1)</f>
        <v>3531.4</v>
      </c>
      <c r="N43" s="35">
        <f>ROUND((2.721*I43*L43)+(E43*K43),1)</f>
        <v>1565.4</v>
      </c>
      <c r="O43" s="32" t="s">
        <v>42</v>
      </c>
      <c r="P43" s="33">
        <v>1726.41</v>
      </c>
    </row>
    <row r="44" spans="1:16">
      <c r="A44" s="32">
        <v>518</v>
      </c>
      <c r="B44" s="32">
        <v>2210</v>
      </c>
      <c r="C44" s="32" t="s">
        <v>31</v>
      </c>
      <c r="D44" s="32"/>
      <c r="E44" s="9">
        <v>0.8</v>
      </c>
      <c r="F44" s="9">
        <v>49.9</v>
      </c>
      <c r="G44" s="9">
        <v>0</v>
      </c>
      <c r="H44" s="33">
        <v>0.69</v>
      </c>
      <c r="I44" s="34">
        <v>3.5999999999999997E-2</v>
      </c>
      <c r="J44" s="34">
        <v>0.26200000000000001</v>
      </c>
      <c r="K44" s="33">
        <v>26.75</v>
      </c>
      <c r="L44" s="35">
        <f>(F44*J44*K44/12)+(G44*K44)</f>
        <v>29.143679166666669</v>
      </c>
      <c r="M44" s="35">
        <f>ROUND(2.721*H44*L44,1)</f>
        <v>54.7</v>
      </c>
      <c r="N44" s="35">
        <f>ROUND((2.721*I44*L44)+(E44*K44),1)</f>
        <v>24.3</v>
      </c>
      <c r="O44" s="32" t="s">
        <v>42</v>
      </c>
      <c r="P44" s="33">
        <v>26.75</v>
      </c>
    </row>
    <row r="45" spans="1:16">
      <c r="A45" s="32">
        <v>607</v>
      </c>
      <c r="B45" s="32">
        <v>2210</v>
      </c>
      <c r="C45" s="32" t="s">
        <v>31</v>
      </c>
      <c r="D45" s="32"/>
      <c r="E45" s="9">
        <v>0.8</v>
      </c>
      <c r="F45" s="9">
        <v>49.9</v>
      </c>
      <c r="G45" s="9">
        <v>0</v>
      </c>
      <c r="H45" s="33">
        <v>0.69</v>
      </c>
      <c r="I45" s="34">
        <v>3.5999999999999997E-2</v>
      </c>
      <c r="J45" s="34">
        <v>0.26200000000000001</v>
      </c>
      <c r="K45" s="33">
        <v>286.2</v>
      </c>
      <c r="L45" s="35">
        <f>(F45*J45*K45/12)+(G45*K45)</f>
        <v>311.81013000000002</v>
      </c>
      <c r="M45" s="35">
        <f>ROUND(2.721*H45*L45,1)</f>
        <v>585.4</v>
      </c>
      <c r="N45" s="35">
        <f>ROUND((2.721*I45*L45)+(E45*K45),1)</f>
        <v>259.5</v>
      </c>
      <c r="O45" s="32" t="s">
        <v>42</v>
      </c>
      <c r="P45" s="33">
        <v>286.2</v>
      </c>
    </row>
    <row r="46" spans="1:16">
      <c r="A46" s="32">
        <v>622</v>
      </c>
      <c r="B46" s="32">
        <v>2210</v>
      </c>
      <c r="C46" s="32" t="s">
        <v>31</v>
      </c>
      <c r="D46" s="32"/>
      <c r="E46" s="9">
        <v>0.8</v>
      </c>
      <c r="F46" s="9">
        <v>49.9</v>
      </c>
      <c r="G46" s="9">
        <v>0</v>
      </c>
      <c r="H46" s="33">
        <v>0.69</v>
      </c>
      <c r="I46" s="34">
        <v>3.5999999999999997E-2</v>
      </c>
      <c r="J46" s="34">
        <v>0.26200000000000001</v>
      </c>
      <c r="K46" s="33">
        <v>15.04</v>
      </c>
      <c r="L46" s="35">
        <f>(F46*J46*K46/12)+(G46*K46)</f>
        <v>16.385829333333334</v>
      </c>
      <c r="M46" s="35">
        <f>ROUND(2.721*H46*L46,1)</f>
        <v>30.8</v>
      </c>
      <c r="N46" s="35">
        <f>ROUND((2.721*I46*L46)+(E46*K46),1)</f>
        <v>13.6</v>
      </c>
      <c r="O46" s="32" t="s">
        <v>42</v>
      </c>
      <c r="P46" s="33">
        <v>15.04</v>
      </c>
    </row>
    <row r="47" spans="1:16">
      <c r="A47" s="32">
        <v>624</v>
      </c>
      <c r="B47" s="32">
        <v>2210</v>
      </c>
      <c r="C47" s="32" t="s">
        <v>31</v>
      </c>
      <c r="D47" s="32"/>
      <c r="E47" s="9">
        <v>0.8</v>
      </c>
      <c r="F47" s="9">
        <v>49.9</v>
      </c>
      <c r="G47" s="9">
        <v>0</v>
      </c>
      <c r="H47" s="33">
        <v>0.69</v>
      </c>
      <c r="I47" s="34">
        <v>3.5999999999999997E-2</v>
      </c>
      <c r="J47" s="34">
        <v>0.26200000000000001</v>
      </c>
      <c r="K47" s="33">
        <v>14.99</v>
      </c>
      <c r="L47" s="35">
        <f>(F47*J47*K47/12)+(G47*K47)</f>
        <v>16.331355166666668</v>
      </c>
      <c r="M47" s="35">
        <f>ROUND(2.721*H47*L47,1)</f>
        <v>30.7</v>
      </c>
      <c r="N47" s="35">
        <f>ROUND((2.721*I47*L47)+(E47*K47),1)</f>
        <v>13.6</v>
      </c>
      <c r="O47" s="32" t="s">
        <v>42</v>
      </c>
      <c r="P47" s="33">
        <v>14.99</v>
      </c>
    </row>
    <row r="48" spans="1:16">
      <c r="A48" s="32">
        <v>741</v>
      </c>
      <c r="B48" s="32">
        <v>2210</v>
      </c>
      <c r="C48" s="32" t="s">
        <v>31</v>
      </c>
      <c r="D48" s="32"/>
      <c r="E48" s="9">
        <v>0.8</v>
      </c>
      <c r="F48" s="9">
        <v>49.9</v>
      </c>
      <c r="G48" s="9">
        <v>0</v>
      </c>
      <c r="H48" s="33">
        <v>0.69</v>
      </c>
      <c r="I48" s="34">
        <v>3.5999999999999997E-2</v>
      </c>
      <c r="J48" s="34">
        <v>0.26200000000000001</v>
      </c>
      <c r="K48" s="33">
        <v>18.09</v>
      </c>
      <c r="L48" s="35">
        <f>(F48*J48*K48/12)+(G48*K48)</f>
        <v>19.7087535</v>
      </c>
      <c r="M48" s="35">
        <f>ROUND(2.721*H48*L48,1)</f>
        <v>37</v>
      </c>
      <c r="N48" s="35">
        <f>ROUND((2.721*I48*L48)+(E48*K48),1)</f>
        <v>16.399999999999999</v>
      </c>
      <c r="O48" s="32" t="s">
        <v>42</v>
      </c>
      <c r="P48" s="33">
        <v>18.09</v>
      </c>
    </row>
    <row r="49" spans="1:16">
      <c r="A49" s="32">
        <v>755</v>
      </c>
      <c r="B49" s="32">
        <v>2110</v>
      </c>
      <c r="C49" s="32" t="s">
        <v>31</v>
      </c>
      <c r="D49" s="32"/>
      <c r="E49" s="9">
        <v>0.8</v>
      </c>
      <c r="F49" s="9">
        <v>49.9</v>
      </c>
      <c r="G49" s="9">
        <v>0</v>
      </c>
      <c r="H49" s="33">
        <v>0.69</v>
      </c>
      <c r="I49" s="34">
        <v>3.5999999999999997E-2</v>
      </c>
      <c r="J49" s="34">
        <v>0.26200000000000001</v>
      </c>
      <c r="K49" s="33">
        <v>18.23</v>
      </c>
      <c r="L49" s="35">
        <f>(F49*J49*K49/12)+(G49*K49)</f>
        <v>19.861281166666668</v>
      </c>
      <c r="M49" s="35">
        <f>ROUND(2.721*H49*L49,1)</f>
        <v>37.299999999999997</v>
      </c>
      <c r="N49" s="35">
        <f>ROUND((2.721*I49*L49)+(E49*K49),1)</f>
        <v>16.5</v>
      </c>
      <c r="O49" s="32" t="s">
        <v>42</v>
      </c>
      <c r="P49" s="33">
        <v>18.23</v>
      </c>
    </row>
    <row r="50" spans="1:16">
      <c r="A50" s="32">
        <v>863</v>
      </c>
      <c r="B50" s="32">
        <v>2210</v>
      </c>
      <c r="C50" s="32" t="s">
        <v>31</v>
      </c>
      <c r="D50" s="32"/>
      <c r="E50" s="9">
        <v>0.8</v>
      </c>
      <c r="F50" s="9">
        <v>49.9</v>
      </c>
      <c r="G50" s="9">
        <v>0</v>
      </c>
      <c r="H50" s="33">
        <v>0.69</v>
      </c>
      <c r="I50" s="34">
        <v>3.5999999999999997E-2</v>
      </c>
      <c r="J50" s="34">
        <v>0.26200000000000001</v>
      </c>
      <c r="K50" s="33">
        <v>164.13</v>
      </c>
      <c r="L50" s="35">
        <f>(F50*J50*K50/12)+(G50*K50)</f>
        <v>178.81689950000001</v>
      </c>
      <c r="M50" s="35">
        <f>ROUND(2.721*H50*L50,1)</f>
        <v>335.7</v>
      </c>
      <c r="N50" s="35">
        <f>ROUND((2.721*I50*L50)+(E50*K50),1)</f>
        <v>148.80000000000001</v>
      </c>
      <c r="O50" s="32" t="s">
        <v>42</v>
      </c>
      <c r="P50" s="33">
        <v>164.13</v>
      </c>
    </row>
    <row r="51" spans="1:16">
      <c r="A51" s="32">
        <v>955</v>
      </c>
      <c r="B51" s="32">
        <v>2210</v>
      </c>
      <c r="C51" s="32" t="s">
        <v>31</v>
      </c>
      <c r="D51" s="32"/>
      <c r="E51" s="9">
        <v>0.8</v>
      </c>
      <c r="F51" s="9">
        <v>49.9</v>
      </c>
      <c r="G51" s="9">
        <v>0</v>
      </c>
      <c r="H51" s="33">
        <v>0.69</v>
      </c>
      <c r="I51" s="34">
        <v>3.5999999999999997E-2</v>
      </c>
      <c r="J51" s="34">
        <v>0.26200000000000001</v>
      </c>
      <c r="K51" s="33">
        <v>59.01</v>
      </c>
      <c r="L51" s="35">
        <f>(F51*J51*K51/12)+(G51*K51)</f>
        <v>64.29041149999999</v>
      </c>
      <c r="M51" s="35">
        <f>ROUND(2.721*H51*L51,1)</f>
        <v>120.7</v>
      </c>
      <c r="N51" s="35">
        <f>ROUND((2.721*I51*L51)+(E51*K51),1)</f>
        <v>53.5</v>
      </c>
      <c r="O51" s="32" t="s">
        <v>42</v>
      </c>
      <c r="P51" s="33">
        <v>59.01</v>
      </c>
    </row>
    <row r="52" spans="1:16">
      <c r="A52" s="32">
        <v>1006</v>
      </c>
      <c r="B52" s="32">
        <v>2210</v>
      </c>
      <c r="C52" s="32" t="s">
        <v>31</v>
      </c>
      <c r="D52" s="32"/>
      <c r="E52" s="9">
        <v>0.8</v>
      </c>
      <c r="F52" s="9">
        <v>49.9</v>
      </c>
      <c r="G52" s="9">
        <v>0</v>
      </c>
      <c r="H52" s="33">
        <v>0.69</v>
      </c>
      <c r="I52" s="34">
        <v>3.5999999999999997E-2</v>
      </c>
      <c r="J52" s="34">
        <v>0.26200000000000001</v>
      </c>
      <c r="K52" s="33">
        <v>21.52</v>
      </c>
      <c r="L52" s="35">
        <f>(F52*J52*K52/12)+(G52*K52)</f>
        <v>23.445681333333336</v>
      </c>
      <c r="M52" s="35">
        <f>ROUND(2.721*H52*L52,1)</f>
        <v>44</v>
      </c>
      <c r="N52" s="35">
        <f>ROUND((2.721*I52*L52)+(E52*K52),1)</f>
        <v>19.5</v>
      </c>
      <c r="O52" s="32" t="s">
        <v>42</v>
      </c>
      <c r="P52" s="33">
        <v>21.52</v>
      </c>
    </row>
    <row r="53" spans="1:16">
      <c r="A53" s="32">
        <v>1067</v>
      </c>
      <c r="B53" s="32">
        <v>2210</v>
      </c>
      <c r="C53" s="32" t="s">
        <v>31</v>
      </c>
      <c r="D53" s="32"/>
      <c r="E53" s="9">
        <v>0.8</v>
      </c>
      <c r="F53" s="9">
        <v>49.9</v>
      </c>
      <c r="G53" s="9">
        <v>0</v>
      </c>
      <c r="H53" s="33">
        <v>0.69</v>
      </c>
      <c r="I53" s="34">
        <v>3.5999999999999997E-2</v>
      </c>
      <c r="J53" s="34">
        <v>0.26200000000000001</v>
      </c>
      <c r="K53" s="33">
        <v>9.76</v>
      </c>
      <c r="L53" s="35">
        <f>(F53*J53*K53/12)+(G53*K53)</f>
        <v>10.633357333333334</v>
      </c>
      <c r="M53" s="35">
        <f>ROUND(2.721*H53*L53,1)</f>
        <v>20</v>
      </c>
      <c r="N53" s="35">
        <f>ROUND((2.721*I53*L53)+(E53*K53),1)</f>
        <v>8.8000000000000007</v>
      </c>
      <c r="O53" s="32" t="s">
        <v>42</v>
      </c>
      <c r="P53" s="33">
        <v>9.76</v>
      </c>
    </row>
    <row r="54" spans="1:16">
      <c r="A54" s="32">
        <v>1291</v>
      </c>
      <c r="B54" s="32">
        <v>2210</v>
      </c>
      <c r="C54" s="32" t="s">
        <v>31</v>
      </c>
      <c r="D54" s="32"/>
      <c r="E54" s="9">
        <v>0.8</v>
      </c>
      <c r="F54" s="9">
        <v>49.9</v>
      </c>
      <c r="G54" s="9">
        <v>0</v>
      </c>
      <c r="H54" s="33">
        <v>0.69</v>
      </c>
      <c r="I54" s="34">
        <v>3.5999999999999997E-2</v>
      </c>
      <c r="J54" s="34">
        <v>0.26200000000000001</v>
      </c>
      <c r="K54" s="33">
        <v>194.1</v>
      </c>
      <c r="L54" s="35">
        <f>(F54*J54*K54/12)+(G54*K54)</f>
        <v>211.468715</v>
      </c>
      <c r="M54" s="35">
        <f>ROUND(2.721*H54*L54,1)</f>
        <v>397</v>
      </c>
      <c r="N54" s="35">
        <f>ROUND((2.721*I54*L54)+(E54*K54),1)</f>
        <v>176</v>
      </c>
      <c r="O54" s="32" t="s">
        <v>42</v>
      </c>
      <c r="P54" s="33">
        <v>194.1</v>
      </c>
    </row>
    <row r="55" spans="1:16">
      <c r="A55" s="32">
        <v>488</v>
      </c>
      <c r="B55" s="32">
        <v>2210</v>
      </c>
      <c r="C55" s="32" t="s">
        <v>32</v>
      </c>
      <c r="D55" s="32"/>
      <c r="E55" s="9">
        <v>0.63</v>
      </c>
      <c r="F55" s="9">
        <v>53.6</v>
      </c>
      <c r="G55" s="9">
        <v>0.66</v>
      </c>
      <c r="H55" s="33">
        <v>0.69</v>
      </c>
      <c r="I55" s="34">
        <v>3.5999999999999997E-2</v>
      </c>
      <c r="J55" s="34">
        <v>0.26200000000000001</v>
      </c>
      <c r="K55" s="33">
        <v>94.37</v>
      </c>
      <c r="L55" s="35">
        <f>(F55*J55*K55/12)+(G55*K55)</f>
        <v>172.72226533333335</v>
      </c>
      <c r="M55" s="35">
        <f>ROUND(2.721*H55*L55,1)</f>
        <v>324.3</v>
      </c>
      <c r="N55" s="35">
        <f>ROUND((2.721*I55*L55)+(E55*K55),1)</f>
        <v>76.400000000000006</v>
      </c>
      <c r="O55" s="32" t="s">
        <v>42</v>
      </c>
      <c r="P55" s="33">
        <v>94.37</v>
      </c>
    </row>
    <row r="56" spans="1:16">
      <c r="A56" s="32">
        <v>489</v>
      </c>
      <c r="B56" s="32">
        <v>2210</v>
      </c>
      <c r="C56" s="32" t="s">
        <v>32</v>
      </c>
      <c r="D56" s="32"/>
      <c r="E56" s="9">
        <v>0.63</v>
      </c>
      <c r="F56" s="9">
        <v>53.6</v>
      </c>
      <c r="G56" s="9">
        <v>0.66</v>
      </c>
      <c r="H56" s="33">
        <v>0.69</v>
      </c>
      <c r="I56" s="34">
        <v>3.5999999999999997E-2</v>
      </c>
      <c r="J56" s="34">
        <v>0.26200000000000001</v>
      </c>
      <c r="K56" s="33">
        <v>8.02</v>
      </c>
      <c r="L56" s="35">
        <f>(F56*J56*K56/12)+(G56*K56)</f>
        <v>14.678738666666668</v>
      </c>
      <c r="M56" s="35">
        <f>ROUND(2.721*H56*L56,1)</f>
        <v>27.6</v>
      </c>
      <c r="N56" s="35">
        <f>ROUND((2.721*I56*L56)+(E56*K56),1)</f>
        <v>6.5</v>
      </c>
      <c r="O56" s="32" t="s">
        <v>42</v>
      </c>
      <c r="P56" s="33">
        <v>8.02</v>
      </c>
    </row>
    <row r="57" spans="1:16">
      <c r="A57" s="32">
        <v>706</v>
      </c>
      <c r="B57" s="32">
        <v>2210</v>
      </c>
      <c r="C57" s="32" t="s">
        <v>32</v>
      </c>
      <c r="D57" s="32"/>
      <c r="E57" s="9">
        <v>0.63</v>
      </c>
      <c r="F57" s="9">
        <v>53.6</v>
      </c>
      <c r="G57" s="9">
        <v>0.66</v>
      </c>
      <c r="H57" s="33">
        <v>0.69</v>
      </c>
      <c r="I57" s="34">
        <v>3.5999999999999997E-2</v>
      </c>
      <c r="J57" s="34">
        <v>0.26200000000000001</v>
      </c>
      <c r="K57" s="33">
        <v>600.16999999999996</v>
      </c>
      <c r="L57" s="35">
        <f>(F57*J57*K57/12)+(G57*K57)</f>
        <v>1098.4711453333332</v>
      </c>
      <c r="M57" s="35">
        <f>ROUND(2.721*H57*L57,1)</f>
        <v>2062.4</v>
      </c>
      <c r="N57" s="35">
        <f>ROUND((2.721*I57*L57)+(E57*K57),1)</f>
        <v>485.7</v>
      </c>
      <c r="O57" s="32" t="s">
        <v>42</v>
      </c>
      <c r="P57" s="33">
        <v>600.16999999999996</v>
      </c>
    </row>
    <row r="58" spans="1:16">
      <c r="A58" s="32">
        <v>239</v>
      </c>
      <c r="B58" s="32">
        <v>2210</v>
      </c>
      <c r="C58" s="32" t="s">
        <v>30</v>
      </c>
      <c r="D58" s="32"/>
      <c r="E58" s="9">
        <v>0</v>
      </c>
      <c r="F58" s="9">
        <v>49.3</v>
      </c>
      <c r="G58" s="9">
        <v>0.33</v>
      </c>
      <c r="H58" s="33">
        <v>0.69</v>
      </c>
      <c r="I58" s="34">
        <v>3.5999999999999997E-2</v>
      </c>
      <c r="J58" s="34">
        <v>0.26200000000000001</v>
      </c>
      <c r="K58" s="33">
        <v>3259.14</v>
      </c>
      <c r="L58" s="35">
        <f>((F58*J58*K58/12)+(G58*K58))*0.765</f>
        <v>3506.4541354050002</v>
      </c>
      <c r="M58" s="35">
        <f>ROUND(2.721*H58*L58,1)</f>
        <v>6583.3</v>
      </c>
      <c r="N58" s="35">
        <f>ROUND((2.721*I58*L58)+(E58*K58),1)</f>
        <v>343.5</v>
      </c>
      <c r="O58" s="32" t="s">
        <v>42</v>
      </c>
      <c r="P58" s="33">
        <v>3259.14</v>
      </c>
    </row>
    <row r="59" spans="1:16">
      <c r="A59" s="32">
        <v>274</v>
      </c>
      <c r="B59" s="32">
        <v>2210</v>
      </c>
      <c r="C59" s="32" t="s">
        <v>30</v>
      </c>
      <c r="D59" s="32"/>
      <c r="E59" s="9">
        <v>0</v>
      </c>
      <c r="F59" s="9">
        <v>49.3</v>
      </c>
      <c r="G59" s="9">
        <v>0.33</v>
      </c>
      <c r="H59" s="33">
        <v>0.69</v>
      </c>
      <c r="I59" s="34">
        <v>3.5999999999999997E-2</v>
      </c>
      <c r="J59" s="34">
        <v>0.26200000000000001</v>
      </c>
      <c r="K59" s="33">
        <v>20.69</v>
      </c>
      <c r="L59" s="35">
        <f>((F59*J59*K59/12)+(G59*K59))*0.765</f>
        <v>22.260024442500001</v>
      </c>
      <c r="M59" s="35">
        <f>ROUND(2.721*H59*L59,1)</f>
        <v>41.8</v>
      </c>
      <c r="N59" s="35">
        <f>ROUND((2.721*I59*L59)+(E59*K59),1)</f>
        <v>2.2000000000000002</v>
      </c>
      <c r="O59" s="32" t="s">
        <v>42</v>
      </c>
      <c r="P59" s="33">
        <v>20.69</v>
      </c>
    </row>
    <row r="60" spans="1:16">
      <c r="A60" s="32">
        <v>697</v>
      </c>
      <c r="B60" s="32">
        <v>2210</v>
      </c>
      <c r="C60" s="32" t="s">
        <v>30</v>
      </c>
      <c r="D60" s="32"/>
      <c r="E60" s="9">
        <v>0</v>
      </c>
      <c r="F60" s="9">
        <v>49.3</v>
      </c>
      <c r="G60" s="9">
        <v>0.33</v>
      </c>
      <c r="H60" s="33">
        <v>0.69</v>
      </c>
      <c r="I60" s="34">
        <v>3.5999999999999997E-2</v>
      </c>
      <c r="J60" s="34">
        <v>0.26200000000000001</v>
      </c>
      <c r="K60" s="33">
        <v>84.52</v>
      </c>
      <c r="L60" s="35">
        <f>((F60*J60*K60/12)+(G60*K60))*0.765</f>
        <v>90.933652289999998</v>
      </c>
      <c r="M60" s="35">
        <f>ROUND(2.721*H60*L60,1)</f>
        <v>170.7</v>
      </c>
      <c r="N60" s="35">
        <f>ROUND((2.721*I60*L60)+(E60*K60),1)</f>
        <v>8.9</v>
      </c>
      <c r="O60" s="32" t="s">
        <v>42</v>
      </c>
      <c r="P60" s="33">
        <v>84.52</v>
      </c>
    </row>
    <row r="61" spans="1:16">
      <c r="A61" s="32">
        <v>821</v>
      </c>
      <c r="B61" s="32">
        <v>2210</v>
      </c>
      <c r="C61" s="32" t="s">
        <v>30</v>
      </c>
      <c r="D61" s="32"/>
      <c r="E61" s="9">
        <v>0</v>
      </c>
      <c r="F61" s="9">
        <v>49.3</v>
      </c>
      <c r="G61" s="9">
        <v>0.33</v>
      </c>
      <c r="H61" s="33">
        <v>0.69</v>
      </c>
      <c r="I61" s="34">
        <v>3.5999999999999997E-2</v>
      </c>
      <c r="J61" s="34">
        <v>0.26200000000000001</v>
      </c>
      <c r="K61" s="33">
        <v>7662.96</v>
      </c>
      <c r="L61" s="35">
        <f>((F61*J61*K61/12)+(G61*K61))*0.765</f>
        <v>8244.4503094200008</v>
      </c>
      <c r="M61" s="35">
        <f>ROUND(2.721*H61*L61,1)</f>
        <v>15478.9</v>
      </c>
      <c r="N61" s="35">
        <f>ROUND((2.721*I61*L61)+(E61*K61),1)</f>
        <v>807.6</v>
      </c>
      <c r="O61" s="32" t="s">
        <v>42</v>
      </c>
      <c r="P61" s="33">
        <v>7662.96</v>
      </c>
    </row>
    <row r="62" spans="1:16">
      <c r="A62" s="32">
        <v>1096</v>
      </c>
      <c r="B62" s="32">
        <v>2210</v>
      </c>
      <c r="C62" s="32" t="s">
        <v>30</v>
      </c>
      <c r="D62" s="32"/>
      <c r="E62" s="9">
        <v>0</v>
      </c>
      <c r="F62" s="9">
        <v>49.3</v>
      </c>
      <c r="G62" s="9">
        <v>0.33</v>
      </c>
      <c r="H62" s="33">
        <v>0.69</v>
      </c>
      <c r="I62" s="34">
        <v>3.5999999999999997E-2</v>
      </c>
      <c r="J62" s="34">
        <v>0.26200000000000001</v>
      </c>
      <c r="K62" s="33">
        <v>70.599999999999994</v>
      </c>
      <c r="L62" s="35">
        <f>((F62*J62*K62/12)+(G62*K62))*0.765</f>
        <v>75.957357450000003</v>
      </c>
      <c r="M62" s="35">
        <f>ROUND(2.721*H62*L62,1)</f>
        <v>142.6</v>
      </c>
      <c r="N62" s="35">
        <f>ROUND((2.721*I62*L62)+(E62*K62),1)</f>
        <v>7.4</v>
      </c>
      <c r="O62" s="32" t="s">
        <v>42</v>
      </c>
      <c r="P62" s="33">
        <v>70.599999999999994</v>
      </c>
    </row>
    <row r="63" spans="1:16">
      <c r="A63" s="32">
        <v>1284</v>
      </c>
      <c r="B63" s="32">
        <v>2210</v>
      </c>
      <c r="C63" s="32" t="s">
        <v>30</v>
      </c>
      <c r="D63" s="32"/>
      <c r="E63" s="9">
        <v>0</v>
      </c>
      <c r="F63" s="9">
        <v>49.3</v>
      </c>
      <c r="G63" s="9">
        <v>0.33</v>
      </c>
      <c r="H63" s="33">
        <v>0.69</v>
      </c>
      <c r="I63" s="34">
        <v>3.5999999999999997E-2</v>
      </c>
      <c r="J63" s="34">
        <v>0.26200000000000001</v>
      </c>
      <c r="K63" s="33">
        <v>473.2</v>
      </c>
      <c r="L63" s="35">
        <f>((F63*J63*K63/12)+(G63*K63))*0.765</f>
        <v>509.10795389999993</v>
      </c>
      <c r="M63" s="35">
        <f>ROUND(2.721*H63*L63,1)</f>
        <v>955.8</v>
      </c>
      <c r="N63" s="35">
        <f>ROUND((2.721*I63*L63)+(E63*K63),1)</f>
        <v>49.9</v>
      </c>
      <c r="O63" s="32" t="s">
        <v>42</v>
      </c>
      <c r="P63" s="33">
        <v>473.2</v>
      </c>
    </row>
    <row r="64" spans="1:16">
      <c r="A64" s="32">
        <v>1285</v>
      </c>
      <c r="B64" s="32">
        <v>2210</v>
      </c>
      <c r="C64" s="32" t="s">
        <v>30</v>
      </c>
      <c r="D64" s="32"/>
      <c r="E64" s="9">
        <v>0</v>
      </c>
      <c r="F64" s="9">
        <v>49.3</v>
      </c>
      <c r="G64" s="9">
        <v>0.33</v>
      </c>
      <c r="H64" s="33">
        <v>0.69</v>
      </c>
      <c r="I64" s="34">
        <v>3.5999999999999997E-2</v>
      </c>
      <c r="J64" s="34">
        <v>0.26200000000000001</v>
      </c>
      <c r="K64" s="33">
        <v>112.25</v>
      </c>
      <c r="L64" s="35">
        <f>((F64*J64*K64/12)+(G64*K64))*0.765</f>
        <v>120.76789481250002</v>
      </c>
      <c r="M64" s="35">
        <f>ROUND(2.721*H64*L64,1)</f>
        <v>226.7</v>
      </c>
      <c r="N64" s="35">
        <f>ROUND((2.721*I64*L64)+(E64*K64),1)</f>
        <v>11.8</v>
      </c>
      <c r="O64" s="32" t="s">
        <v>42</v>
      </c>
      <c r="P64" s="33">
        <v>112.25</v>
      </c>
    </row>
    <row r="65" spans="1:16">
      <c r="A65" s="32">
        <v>1286</v>
      </c>
      <c r="B65" s="32">
        <v>2210</v>
      </c>
      <c r="C65" s="32" t="s">
        <v>30</v>
      </c>
      <c r="D65" s="32"/>
      <c r="E65" s="9">
        <v>0</v>
      </c>
      <c r="F65" s="9">
        <v>49.3</v>
      </c>
      <c r="G65" s="9">
        <v>0.33</v>
      </c>
      <c r="H65" s="33">
        <v>0.69</v>
      </c>
      <c r="I65" s="34">
        <v>3.5999999999999997E-2</v>
      </c>
      <c r="J65" s="34">
        <v>0.26200000000000001</v>
      </c>
      <c r="K65" s="33">
        <v>28.89</v>
      </c>
      <c r="L65" s="35">
        <f>((F65*J65*K65/12)+(G65*K65))*0.765</f>
        <v>31.0822670925</v>
      </c>
      <c r="M65" s="35">
        <f>ROUND(2.721*H65*L65,1)</f>
        <v>58.4</v>
      </c>
      <c r="N65" s="35">
        <f>ROUND((2.721*I65*L65)+(E65*K65),1)</f>
        <v>3</v>
      </c>
      <c r="O65" s="32" t="s">
        <v>42</v>
      </c>
      <c r="P65" s="33">
        <v>28.89</v>
      </c>
    </row>
    <row r="66" spans="1:16">
      <c r="A66" s="32">
        <v>1296</v>
      </c>
      <c r="B66" s="32">
        <v>2210</v>
      </c>
      <c r="C66" s="32" t="s">
        <v>30</v>
      </c>
      <c r="D66" s="32"/>
      <c r="E66" s="9">
        <v>0</v>
      </c>
      <c r="F66" s="9">
        <v>49.3</v>
      </c>
      <c r="G66" s="9">
        <v>0.33</v>
      </c>
      <c r="H66" s="33">
        <v>0.69</v>
      </c>
      <c r="I66" s="34">
        <v>3.5999999999999997E-2</v>
      </c>
      <c r="J66" s="34">
        <v>0.26200000000000001</v>
      </c>
      <c r="K66" s="33">
        <v>5.63</v>
      </c>
      <c r="L66" s="35">
        <f>((F66*J66*K66/12)+(G66*K66))*0.765</f>
        <v>6.0572226974999994</v>
      </c>
      <c r="M66" s="35">
        <f>ROUND(2.721*H66*L66,1)</f>
        <v>11.4</v>
      </c>
      <c r="N66" s="35">
        <f>ROUND((2.721*I66*L66)+(E66*K66),1)</f>
        <v>0.6</v>
      </c>
      <c r="O66" s="32" t="s">
        <v>42</v>
      </c>
      <c r="P66" s="33">
        <v>5.63</v>
      </c>
    </row>
    <row r="67" spans="1:16">
      <c r="A67" s="32">
        <v>1314</v>
      </c>
      <c r="B67" s="32">
        <v>2210</v>
      </c>
      <c r="C67" s="32" t="s">
        <v>30</v>
      </c>
      <c r="D67" s="32"/>
      <c r="E67" s="9">
        <v>0</v>
      </c>
      <c r="F67" s="9">
        <v>49.3</v>
      </c>
      <c r="G67" s="9">
        <v>0.33</v>
      </c>
      <c r="H67" s="33">
        <v>0.69</v>
      </c>
      <c r="I67" s="34">
        <v>3.5999999999999997E-2</v>
      </c>
      <c r="J67" s="34">
        <v>0.26200000000000001</v>
      </c>
      <c r="K67" s="33">
        <v>22.67</v>
      </c>
      <c r="L67" s="35">
        <f>((F67*J67*K67/12)+(G67*K67))*0.765</f>
        <v>24.390273277500004</v>
      </c>
      <c r="M67" s="35">
        <f>ROUND(2.721*H67*L67,1)</f>
        <v>45.8</v>
      </c>
      <c r="N67" s="35">
        <f>ROUND((2.721*I67*L67)+(E67*K67),1)</f>
        <v>2.4</v>
      </c>
      <c r="O67" s="32" t="s">
        <v>42</v>
      </c>
      <c r="P67" s="33">
        <v>22.67</v>
      </c>
    </row>
    <row r="68" spans="1:16">
      <c r="A68" s="32">
        <v>1337</v>
      </c>
      <c r="B68" s="32">
        <v>2150</v>
      </c>
      <c r="C68" s="32" t="s">
        <v>30</v>
      </c>
      <c r="D68" s="32"/>
      <c r="E68" s="9">
        <v>0</v>
      </c>
      <c r="F68" s="9">
        <v>49.3</v>
      </c>
      <c r="G68" s="9">
        <v>0.33</v>
      </c>
      <c r="H68" s="33">
        <v>0.69</v>
      </c>
      <c r="I68" s="34">
        <v>3.5999999999999997E-2</v>
      </c>
      <c r="J68" s="34">
        <v>0.26200000000000001</v>
      </c>
      <c r="K68" s="33">
        <v>30.76</v>
      </c>
      <c r="L68" s="35">
        <f>((F68*J68*K68/12)+(G68*K68))*0.765</f>
        <v>33.094168770000003</v>
      </c>
      <c r="M68" s="35">
        <f>ROUND(2.721*H68*L68,1)</f>
        <v>62.1</v>
      </c>
      <c r="N68" s="35">
        <f>ROUND((2.721*I68*L68)+(E68*K68),1)</f>
        <v>3.2</v>
      </c>
      <c r="O68" s="32" t="s">
        <v>42</v>
      </c>
      <c r="P68" s="33">
        <v>30.76</v>
      </c>
    </row>
    <row r="69" spans="1:16">
      <c r="A69" s="32">
        <v>1358</v>
      </c>
      <c r="B69" s="32">
        <v>2140</v>
      </c>
      <c r="C69" s="32" t="s">
        <v>30</v>
      </c>
      <c r="D69" s="32"/>
      <c r="E69" s="9">
        <v>0</v>
      </c>
      <c r="F69" s="9">
        <v>49.3</v>
      </c>
      <c r="G69" s="9">
        <v>0.33</v>
      </c>
      <c r="H69" s="33">
        <v>0.69</v>
      </c>
      <c r="I69" s="34">
        <v>3.5999999999999997E-2</v>
      </c>
      <c r="J69" s="34">
        <v>0.26200000000000001</v>
      </c>
      <c r="K69" s="33">
        <v>7.56</v>
      </c>
      <c r="L69" s="35">
        <f>((F69*J69*K69/12)+(G69*K69))*0.765</f>
        <v>8.1336773699999991</v>
      </c>
      <c r="M69" s="35">
        <f>ROUND(2.721*H69*L69,1)</f>
        <v>15.3</v>
      </c>
      <c r="N69" s="35">
        <f>ROUND((2.721*I69*L69)+(E69*K69),1)</f>
        <v>0.8</v>
      </c>
      <c r="O69" s="32" t="s">
        <v>42</v>
      </c>
      <c r="P69" s="33">
        <v>7.56</v>
      </c>
    </row>
    <row r="70" spans="1:16">
      <c r="A70" s="32">
        <v>313</v>
      </c>
      <c r="B70" s="32">
        <v>2210</v>
      </c>
      <c r="C70" s="32" t="s">
        <v>27</v>
      </c>
      <c r="D70" s="32"/>
      <c r="E70" s="9">
        <v>0.22</v>
      </c>
      <c r="F70" s="9">
        <v>50.8</v>
      </c>
      <c r="G70" s="9">
        <v>0</v>
      </c>
      <c r="H70" s="33">
        <v>0.69</v>
      </c>
      <c r="I70" s="34">
        <v>3.5999999999999997E-2</v>
      </c>
      <c r="J70" s="34">
        <v>0.26200000000000001</v>
      </c>
      <c r="K70" s="33">
        <f>5924.53-5241.12</f>
        <v>683.40999999999985</v>
      </c>
      <c r="L70" s="35">
        <f>(F70*J70*K70/12)+(G70*K70)</f>
        <v>757.99281133333318</v>
      </c>
      <c r="M70" s="35">
        <f>ROUND(2.721*H70*L70,1)</f>
        <v>1423.1</v>
      </c>
      <c r="N70" s="35">
        <f>ROUND((2.721*I70*L70)+(E70*K70),1)</f>
        <v>224.6</v>
      </c>
      <c r="O70" s="32" t="s">
        <v>42</v>
      </c>
      <c r="P70" s="33">
        <v>5924.53</v>
      </c>
    </row>
    <row r="71" spans="1:16">
      <c r="A71" s="32">
        <v>445</v>
      </c>
      <c r="B71" s="32">
        <v>2210</v>
      </c>
      <c r="C71" s="32" t="s">
        <v>27</v>
      </c>
      <c r="D71" s="32"/>
      <c r="E71" s="9">
        <v>0.22</v>
      </c>
      <c r="F71" s="9">
        <v>50.8</v>
      </c>
      <c r="G71" s="9">
        <v>0</v>
      </c>
      <c r="H71" s="33">
        <v>0.69</v>
      </c>
      <c r="I71" s="34">
        <v>3.5999999999999997E-2</v>
      </c>
      <c r="J71" s="34">
        <v>0.26200000000000001</v>
      </c>
      <c r="K71" s="33">
        <v>19.600000000000001</v>
      </c>
      <c r="L71" s="35">
        <f>(F71*J71*K71/12)+(G71*K71)</f>
        <v>21.739013333333332</v>
      </c>
      <c r="M71" s="35">
        <f>ROUND(2.721*H71*L71,1)</f>
        <v>40.799999999999997</v>
      </c>
      <c r="N71" s="35">
        <f>ROUND((2.721*I71*L71)+(E71*K71),1)</f>
        <v>6.4</v>
      </c>
      <c r="O71" s="32" t="s">
        <v>42</v>
      </c>
      <c r="P71" s="33">
        <v>19.600000000000001</v>
      </c>
    </row>
    <row r="72" spans="1:16">
      <c r="A72" s="32">
        <v>482</v>
      </c>
      <c r="B72" s="32">
        <v>2210</v>
      </c>
      <c r="C72" s="32" t="s">
        <v>27</v>
      </c>
      <c r="D72" s="32"/>
      <c r="E72" s="9">
        <v>0.22</v>
      </c>
      <c r="F72" s="9">
        <v>50.8</v>
      </c>
      <c r="G72" s="9">
        <v>0</v>
      </c>
      <c r="H72" s="33">
        <v>0.69</v>
      </c>
      <c r="I72" s="34">
        <v>3.5999999999999997E-2</v>
      </c>
      <c r="J72" s="34">
        <v>0.26200000000000001</v>
      </c>
      <c r="K72" s="33">
        <f>84.62-14.52</f>
        <v>70.100000000000009</v>
      </c>
      <c r="L72" s="35">
        <f>(F72*J72*K72/12)+(G72*K72)</f>
        <v>77.750246666666683</v>
      </c>
      <c r="M72" s="35">
        <f>ROUND(2.721*H72*L72,1)</f>
        <v>146</v>
      </c>
      <c r="N72" s="35">
        <f>ROUND((2.721*I72*L72)+(E72*K72),1)</f>
        <v>23</v>
      </c>
      <c r="O72" s="32" t="s">
        <v>42</v>
      </c>
      <c r="P72" s="33">
        <v>84.62</v>
      </c>
    </row>
    <row r="73" spans="1:16">
      <c r="A73" s="32">
        <v>485</v>
      </c>
      <c r="B73" s="32">
        <v>2140</v>
      </c>
      <c r="C73" s="32" t="s">
        <v>27</v>
      </c>
      <c r="D73" s="32"/>
      <c r="E73" s="9">
        <v>0.22</v>
      </c>
      <c r="F73" s="9">
        <v>50.8</v>
      </c>
      <c r="G73" s="9">
        <v>0</v>
      </c>
      <c r="H73" s="33">
        <v>0.69</v>
      </c>
      <c r="I73" s="34">
        <v>3.5999999999999997E-2</v>
      </c>
      <c r="J73" s="34">
        <v>0.26200000000000001</v>
      </c>
      <c r="K73" s="33">
        <f>97.51-0.24</f>
        <v>97.27000000000001</v>
      </c>
      <c r="L73" s="35">
        <f>(F73*J73*K73/12)+(G73*K73)</f>
        <v>107.88539933333334</v>
      </c>
      <c r="M73" s="35">
        <f>ROUND(2.721*H73*L73,1)</f>
        <v>202.6</v>
      </c>
      <c r="N73" s="35">
        <f>ROUND((2.721*I73*L73)+(E73*K73),1)</f>
        <v>32</v>
      </c>
      <c r="O73" s="32" t="s">
        <v>42</v>
      </c>
      <c r="P73" s="33">
        <v>97.51</v>
      </c>
    </row>
    <row r="74" spans="1:16">
      <c r="A74" s="32">
        <v>1032</v>
      </c>
      <c r="B74" s="32">
        <v>2210</v>
      </c>
      <c r="C74" s="32" t="s">
        <v>28</v>
      </c>
      <c r="D74" s="32"/>
      <c r="E74" s="9">
        <v>0.19</v>
      </c>
      <c r="F74" s="9">
        <v>57.7</v>
      </c>
      <c r="G74" s="9">
        <v>0</v>
      </c>
      <c r="H74" s="33">
        <v>0.69</v>
      </c>
      <c r="I74" s="34">
        <v>3.5999999999999997E-2</v>
      </c>
      <c r="J74" s="34">
        <v>0.26200000000000001</v>
      </c>
      <c r="K74" s="33">
        <f>199.76-198.23</f>
        <v>1.5300000000000011</v>
      </c>
      <c r="L74" s="35">
        <f>(F74*J74*K74/12)+(G74*K74)</f>
        <v>1.9274685000000016</v>
      </c>
      <c r="M74" s="35">
        <f>ROUND(2.721*H74*L74,1)</f>
        <v>3.6</v>
      </c>
      <c r="N74" s="35">
        <f>ROUND((2.721*I74*L74)+(E74*K74),1)</f>
        <v>0.5</v>
      </c>
      <c r="O74" s="32" t="s">
        <v>42</v>
      </c>
      <c r="P74" s="33">
        <v>199.76</v>
      </c>
    </row>
    <row r="75" spans="1:16">
      <c r="A75" s="11">
        <v>613</v>
      </c>
      <c r="B75" s="11">
        <v>2430</v>
      </c>
      <c r="C75" s="11" t="s">
        <v>32</v>
      </c>
      <c r="D75" s="11"/>
      <c r="E75" s="5">
        <v>0.63</v>
      </c>
      <c r="F75" s="5">
        <v>53.6</v>
      </c>
      <c r="G75" s="5">
        <v>0.66</v>
      </c>
      <c r="H75" s="7">
        <v>2.0099999999999998</v>
      </c>
      <c r="I75" s="10">
        <v>0.28699999999999998</v>
      </c>
      <c r="J75" s="10">
        <v>0.315</v>
      </c>
      <c r="K75" s="7">
        <v>16.12</v>
      </c>
      <c r="L75" s="4">
        <f>(F75*J75*K75/12)+(G75*K75)</f>
        <v>33.320040000000006</v>
      </c>
      <c r="M75" s="4">
        <f>ROUND(2.721*H75*L75,1)</f>
        <v>182.2</v>
      </c>
      <c r="N75" s="4">
        <f>ROUND((2.721*I75*L75)+(E75*K75),1)</f>
        <v>36.200000000000003</v>
      </c>
      <c r="O75" s="11" t="s">
        <v>12</v>
      </c>
      <c r="P75" s="7">
        <v>0</v>
      </c>
    </row>
    <row r="76" spans="1:16">
      <c r="A76" s="11">
        <v>1315</v>
      </c>
      <c r="B76" s="11">
        <v>2140</v>
      </c>
      <c r="C76" s="11" t="s">
        <v>30</v>
      </c>
      <c r="D76" s="11"/>
      <c r="E76" s="5">
        <v>0</v>
      </c>
      <c r="F76" s="5">
        <v>49.3</v>
      </c>
      <c r="G76" s="5">
        <v>0.33</v>
      </c>
      <c r="H76" s="7">
        <v>2.0099999999999998</v>
      </c>
      <c r="I76" s="10">
        <v>0.28699999999999998</v>
      </c>
      <c r="J76" s="10">
        <v>0.315</v>
      </c>
      <c r="K76" s="7">
        <v>13.76</v>
      </c>
      <c r="L76" s="4">
        <f>((F76*J76*K76/12)+(G76*K76))*0.765</f>
        <v>17.0961894</v>
      </c>
      <c r="M76" s="4">
        <f>ROUND(2.721*H76*L76,1)</f>
        <v>93.5</v>
      </c>
      <c r="N76" s="4">
        <f>ROUND((2.721*I76*L76)+(E76*K76),1)</f>
        <v>13.4</v>
      </c>
      <c r="O76" s="11" t="s">
        <v>12</v>
      </c>
      <c r="P76" s="7">
        <v>0</v>
      </c>
    </row>
    <row r="77" spans="1:16">
      <c r="A77" s="36">
        <v>1303</v>
      </c>
      <c r="B77" s="36">
        <v>2156</v>
      </c>
      <c r="C77" s="36" t="s">
        <v>30</v>
      </c>
      <c r="D77" s="36"/>
      <c r="E77" s="37">
        <v>0</v>
      </c>
      <c r="F77" s="37">
        <v>49.3</v>
      </c>
      <c r="G77" s="37">
        <v>0.33</v>
      </c>
      <c r="H77" s="38">
        <v>1.68</v>
      </c>
      <c r="I77" s="39">
        <v>0.48899999999999999</v>
      </c>
      <c r="J77" s="39">
        <v>0.28899999999999998</v>
      </c>
      <c r="K77" s="38">
        <v>0</v>
      </c>
      <c r="L77" s="40">
        <f>((F77*J77*K77/12)+(G77*K77))*0.765</f>
        <v>0</v>
      </c>
      <c r="M77" s="40">
        <f>ROUND(2.721*H77*L77,1)</f>
        <v>0</v>
      </c>
      <c r="N77" s="40">
        <f>ROUND((2.721*I77*L77)+(E77*K77),1)</f>
        <v>0</v>
      </c>
      <c r="O77" s="36" t="s">
        <v>47</v>
      </c>
      <c r="P77" s="38">
        <v>0</v>
      </c>
    </row>
    <row r="78" spans="1:16">
      <c r="A78" s="36">
        <v>80</v>
      </c>
      <c r="B78" s="36">
        <v>2210</v>
      </c>
      <c r="C78" s="36" t="s">
        <v>28</v>
      </c>
      <c r="D78" s="36"/>
      <c r="E78" s="37">
        <v>0.19</v>
      </c>
      <c r="F78" s="37">
        <v>57.7</v>
      </c>
      <c r="G78" s="37">
        <v>0</v>
      </c>
      <c r="H78" s="38">
        <v>1.35</v>
      </c>
      <c r="I78" s="39">
        <v>0.27400000000000002</v>
      </c>
      <c r="J78" s="39">
        <v>0.315</v>
      </c>
      <c r="K78" s="38">
        <v>1.41</v>
      </c>
      <c r="L78" s="40">
        <f>(F78*J78*K78/12)+(G78*K78)</f>
        <v>2.1356212499999998</v>
      </c>
      <c r="M78" s="40">
        <f>ROUND(2.721*H78*L78,1)</f>
        <v>7.8</v>
      </c>
      <c r="N78" s="40">
        <f>ROUND((2.721*I78*L78)+(E78*K78),1)</f>
        <v>1.9</v>
      </c>
      <c r="O78" s="36" t="s">
        <v>47</v>
      </c>
      <c r="P78" s="38">
        <v>1.41</v>
      </c>
    </row>
    <row r="79" spans="1:16">
      <c r="A79" s="8">
        <v>1271</v>
      </c>
      <c r="B79" s="8">
        <v>2150</v>
      </c>
      <c r="C79" s="8" t="s">
        <v>31</v>
      </c>
      <c r="D79" s="8"/>
      <c r="E79" s="6">
        <v>0.8</v>
      </c>
      <c r="F79" s="6">
        <v>49.9</v>
      </c>
      <c r="G79" s="6">
        <v>0</v>
      </c>
      <c r="H79" s="18">
        <v>1.02</v>
      </c>
      <c r="I79" s="17">
        <v>0.19600000000000001</v>
      </c>
      <c r="J79" s="17">
        <v>0.26200000000000001</v>
      </c>
      <c r="K79" s="18">
        <v>37.21</v>
      </c>
      <c r="L79" s="15">
        <f>(F79*J79*K79/12)+(G79*K79)</f>
        <v>40.539674833333336</v>
      </c>
      <c r="M79" s="15">
        <f>ROUND(2.721*H79*L79,1)</f>
        <v>112.5</v>
      </c>
      <c r="N79" s="15">
        <f>ROUND((2.721*I79*L79)+(E79*K79),1)</f>
        <v>51.4</v>
      </c>
      <c r="O79" s="8" t="s">
        <v>15</v>
      </c>
      <c r="P79" s="18">
        <v>0</v>
      </c>
    </row>
    <row r="80" spans="1:16">
      <c r="A80" s="8">
        <v>1281</v>
      </c>
      <c r="B80" s="8">
        <v>2150</v>
      </c>
      <c r="C80" s="8" t="s">
        <v>31</v>
      </c>
      <c r="D80" s="8"/>
      <c r="E80" s="6">
        <v>0.8</v>
      </c>
      <c r="F80" s="6">
        <v>49.9</v>
      </c>
      <c r="G80" s="6">
        <v>0</v>
      </c>
      <c r="H80" s="18">
        <v>1.02</v>
      </c>
      <c r="I80" s="17">
        <v>0.19600000000000001</v>
      </c>
      <c r="J80" s="17">
        <v>0.26200000000000001</v>
      </c>
      <c r="K80" s="18">
        <v>165.59</v>
      </c>
      <c r="L80" s="15">
        <f>(F80*J80*K80/12)+(G80*K80)</f>
        <v>180.40754516666667</v>
      </c>
      <c r="M80" s="15">
        <f>ROUND(2.721*H80*L80,1)</f>
        <v>500.7</v>
      </c>
      <c r="N80" s="15">
        <f>ROUND((2.721*I80*L80)+(E80*K80),1)</f>
        <v>228.7</v>
      </c>
      <c r="O80" s="8" t="s">
        <v>15</v>
      </c>
      <c r="P80" s="18">
        <v>0</v>
      </c>
    </row>
    <row r="81" spans="1:16">
      <c r="A81" s="8">
        <v>1312</v>
      </c>
      <c r="B81" s="8">
        <v>2140</v>
      </c>
      <c r="C81" s="8" t="s">
        <v>30</v>
      </c>
      <c r="D81" s="8"/>
      <c r="E81" s="6">
        <v>0</v>
      </c>
      <c r="F81" s="6">
        <v>49.3</v>
      </c>
      <c r="G81" s="6">
        <v>0.33</v>
      </c>
      <c r="H81" s="18">
        <v>1.02</v>
      </c>
      <c r="I81" s="17">
        <v>0.19600000000000001</v>
      </c>
      <c r="J81" s="17">
        <v>0.26200000000000001</v>
      </c>
      <c r="K81" s="18">
        <v>2.99</v>
      </c>
      <c r="L81" s="15">
        <f>((F81*J81*K81/12)+(G81*K81))*0.765</f>
        <v>3.2168909175000002</v>
      </c>
      <c r="M81" s="15">
        <f>ROUND(2.721*H81*L81,1)</f>
        <v>8.9</v>
      </c>
      <c r="N81" s="15">
        <f>ROUND((2.721*I81*L81)+(E81*K81),1)</f>
        <v>1.7</v>
      </c>
      <c r="O81" s="8" t="s">
        <v>15</v>
      </c>
      <c r="P81" s="18">
        <v>0</v>
      </c>
    </row>
    <row r="82" spans="1:16">
      <c r="A82" s="36">
        <v>261</v>
      </c>
      <c r="B82" s="36">
        <v>2120</v>
      </c>
      <c r="C82" s="36" t="s">
        <v>29</v>
      </c>
      <c r="D82" s="36"/>
      <c r="E82" s="37">
        <v>0.33</v>
      </c>
      <c r="F82" s="37">
        <v>53.9</v>
      </c>
      <c r="G82" s="37">
        <v>0.08</v>
      </c>
      <c r="H82" s="38">
        <v>1.02</v>
      </c>
      <c r="I82" s="39">
        <v>0.19600000000000001</v>
      </c>
      <c r="J82" s="39">
        <v>0.26200000000000001</v>
      </c>
      <c r="K82" s="38">
        <v>62.38</v>
      </c>
      <c r="L82" s="40">
        <f>(F82*J82*K82/12)+(G82*K82)</f>
        <v>78.400223666666662</v>
      </c>
      <c r="M82" s="40">
        <f>ROUND(2.721*H82*L82,1)</f>
        <v>217.6</v>
      </c>
      <c r="N82" s="40">
        <f>ROUND((2.721*I82*L82)+(E82*K82),1)</f>
        <v>62.4</v>
      </c>
      <c r="O82" s="36" t="s">
        <v>45</v>
      </c>
      <c r="P82" s="38">
        <v>62.38</v>
      </c>
    </row>
    <row r="83" spans="1:16">
      <c r="A83" s="36">
        <v>392</v>
      </c>
      <c r="B83" s="36">
        <v>2110</v>
      </c>
      <c r="C83" s="36" t="s">
        <v>29</v>
      </c>
      <c r="D83" s="36"/>
      <c r="E83" s="37">
        <v>0.33</v>
      </c>
      <c r="F83" s="37">
        <v>53.9</v>
      </c>
      <c r="G83" s="37">
        <v>0.08</v>
      </c>
      <c r="H83" s="38">
        <v>1.35</v>
      </c>
      <c r="I83" s="39">
        <v>0.27400000000000002</v>
      </c>
      <c r="J83" s="39">
        <v>0.315</v>
      </c>
      <c r="K83" s="38">
        <v>225.13</v>
      </c>
      <c r="L83" s="40">
        <f>(F83*J83*K83/12)+(G83*K83)</f>
        <v>336.54120875000001</v>
      </c>
      <c r="M83" s="40">
        <f>ROUND(2.721*H83*L83,1)</f>
        <v>1236.2</v>
      </c>
      <c r="N83" s="40">
        <f>ROUND((2.721*I83*L83)+(E83*K83),1)</f>
        <v>325.2</v>
      </c>
      <c r="O83" s="36" t="s">
        <v>45</v>
      </c>
      <c r="P83" s="38">
        <v>225.13</v>
      </c>
    </row>
    <row r="84" spans="1:16">
      <c r="A84" s="36">
        <v>437</v>
      </c>
      <c r="B84" s="36">
        <v>2210</v>
      </c>
      <c r="C84" s="36" t="s">
        <v>32</v>
      </c>
      <c r="D84" s="36"/>
      <c r="E84" s="37">
        <v>0.63</v>
      </c>
      <c r="F84" s="37">
        <v>53.6</v>
      </c>
      <c r="G84" s="37">
        <v>0.66</v>
      </c>
      <c r="H84" s="38">
        <v>1.35</v>
      </c>
      <c r="I84" s="39">
        <v>0.27400000000000002</v>
      </c>
      <c r="J84" s="39">
        <v>0.315</v>
      </c>
      <c r="K84" s="38">
        <v>680.71</v>
      </c>
      <c r="L84" s="40">
        <f>(F84*J84*K84/12)+(G84*K84)</f>
        <v>1407.02757</v>
      </c>
      <c r="M84" s="40">
        <f>ROUND(2.721*H84*L84,1)</f>
        <v>5168.5</v>
      </c>
      <c r="N84" s="40">
        <f>ROUND((2.721*I84*L84)+(E84*K84),1)</f>
        <v>1477.9</v>
      </c>
      <c r="O84" s="36" t="s">
        <v>45</v>
      </c>
      <c r="P84" s="38">
        <v>680.71</v>
      </c>
    </row>
    <row r="85" spans="1:16">
      <c r="A85" s="36">
        <v>19</v>
      </c>
      <c r="B85" s="36">
        <v>3300</v>
      </c>
      <c r="C85" s="36" t="s">
        <v>27</v>
      </c>
      <c r="D85" s="36"/>
      <c r="E85" s="37">
        <v>0.22</v>
      </c>
      <c r="F85" s="37">
        <v>50.8</v>
      </c>
      <c r="G85" s="37">
        <v>0</v>
      </c>
      <c r="H85" s="38">
        <v>0.69</v>
      </c>
      <c r="I85" s="39">
        <v>3.5999999999999997E-2</v>
      </c>
      <c r="J85" s="39">
        <v>0.26200000000000001</v>
      </c>
      <c r="K85" s="38">
        <v>7.99</v>
      </c>
      <c r="L85" s="40">
        <f>(F85*J85*K85/12)+(G85*K85)</f>
        <v>8.8619753333333335</v>
      </c>
      <c r="M85" s="40">
        <f>ROUND(2.721*H85*L85,1)</f>
        <v>16.600000000000001</v>
      </c>
      <c r="N85" s="40">
        <f>ROUND((2.721*I85*L85)+(E85*K85),1)</f>
        <v>2.6</v>
      </c>
      <c r="O85" s="36" t="s">
        <v>45</v>
      </c>
      <c r="P85" s="38">
        <v>7.99</v>
      </c>
    </row>
    <row r="86" spans="1:16">
      <c r="A86" s="36">
        <v>1125</v>
      </c>
      <c r="B86" s="36">
        <v>2110</v>
      </c>
      <c r="C86" s="36" t="s">
        <v>27</v>
      </c>
      <c r="D86" s="36"/>
      <c r="E86" s="37">
        <v>0.22</v>
      </c>
      <c r="F86" s="37">
        <v>50.8</v>
      </c>
      <c r="G86" s="37">
        <v>0</v>
      </c>
      <c r="H86" s="38">
        <v>1.35</v>
      </c>
      <c r="I86" s="39">
        <v>0.27400000000000002</v>
      </c>
      <c r="J86" s="39">
        <v>0.315</v>
      </c>
      <c r="K86" s="38">
        <f>468.62-171.32</f>
        <v>297.3</v>
      </c>
      <c r="L86" s="40">
        <f>(F86*J86*K86/12)+(G86*K86)</f>
        <v>396.44954999999999</v>
      </c>
      <c r="M86" s="40">
        <f>ROUND(2.721*H86*L86,1)</f>
        <v>1456.3</v>
      </c>
      <c r="N86" s="40">
        <f>ROUND((2.721*I86*L86)+(E86*K86),1)</f>
        <v>361</v>
      </c>
      <c r="O86" s="36" t="s">
        <v>45</v>
      </c>
      <c r="P86" s="38">
        <v>468.62</v>
      </c>
    </row>
    <row r="87" spans="1:16">
      <c r="A87" s="36">
        <v>21</v>
      </c>
      <c r="B87" s="36">
        <v>3300</v>
      </c>
      <c r="C87" s="36" t="s">
        <v>28</v>
      </c>
      <c r="D87" s="36"/>
      <c r="E87" s="37">
        <v>0.19</v>
      </c>
      <c r="F87" s="37">
        <v>57.7</v>
      </c>
      <c r="G87" s="37">
        <v>0</v>
      </c>
      <c r="H87" s="38">
        <v>0.69</v>
      </c>
      <c r="I87" s="39">
        <v>3.5999999999999997E-2</v>
      </c>
      <c r="J87" s="39">
        <v>0.26200000000000001</v>
      </c>
      <c r="K87" s="38">
        <v>18.079999999999998</v>
      </c>
      <c r="L87" s="40">
        <f>(F87*J87*K87/12)+(G87*K87)</f>
        <v>22.776882666666666</v>
      </c>
      <c r="M87" s="40">
        <f>ROUND(2.721*H87*L87,1)</f>
        <v>42.8</v>
      </c>
      <c r="N87" s="40">
        <f>ROUND((2.721*I87*L87)+(E87*K87),1)</f>
        <v>5.7</v>
      </c>
      <c r="O87" s="36" t="s">
        <v>45</v>
      </c>
      <c r="P87" s="38">
        <v>18.079999999999998</v>
      </c>
    </row>
    <row r="88" spans="1:16">
      <c r="A88" s="36">
        <v>40</v>
      </c>
      <c r="B88" s="36">
        <v>3300</v>
      </c>
      <c r="C88" s="36" t="s">
        <v>28</v>
      </c>
      <c r="D88" s="36"/>
      <c r="E88" s="37">
        <v>0.19</v>
      </c>
      <c r="F88" s="37">
        <v>57.7</v>
      </c>
      <c r="G88" s="37">
        <v>0</v>
      </c>
      <c r="H88" s="38">
        <v>0.69</v>
      </c>
      <c r="I88" s="39">
        <v>3.5999999999999997E-2</v>
      </c>
      <c r="J88" s="39">
        <v>0.26200000000000001</v>
      </c>
      <c r="K88" s="38">
        <v>8.36</v>
      </c>
      <c r="L88" s="40">
        <f>(F88*J88*K88/12)+(G88*K88)</f>
        <v>10.531788666666667</v>
      </c>
      <c r="M88" s="40">
        <f>ROUND(2.721*H88*L88,1)</f>
        <v>19.8</v>
      </c>
      <c r="N88" s="40">
        <f>ROUND((2.721*I88*L88)+(E88*K88),1)</f>
        <v>2.6</v>
      </c>
      <c r="O88" s="36" t="s">
        <v>45</v>
      </c>
      <c r="P88" s="38">
        <v>8.36</v>
      </c>
    </row>
    <row r="89" spans="1:16">
      <c r="A89" s="36">
        <v>255</v>
      </c>
      <c r="B89" s="36">
        <v>2110</v>
      </c>
      <c r="C89" s="36" t="s">
        <v>28</v>
      </c>
      <c r="D89" s="36"/>
      <c r="E89" s="37">
        <v>0.19</v>
      </c>
      <c r="F89" s="37">
        <v>57.7</v>
      </c>
      <c r="G89" s="37">
        <v>0</v>
      </c>
      <c r="H89" s="38">
        <v>1.35</v>
      </c>
      <c r="I89" s="39">
        <v>0.27400000000000002</v>
      </c>
      <c r="J89" s="39">
        <v>0.315</v>
      </c>
      <c r="K89" s="38">
        <v>21.39</v>
      </c>
      <c r="L89" s="40">
        <f>(F89*J89*K89/12)+(G89*K89)</f>
        <v>32.397828750000002</v>
      </c>
      <c r="M89" s="40">
        <f>ROUND(2.721*H89*L89,1)</f>
        <v>119</v>
      </c>
      <c r="N89" s="40">
        <f>ROUND((2.721*I89*L89)+(E89*K89),1)</f>
        <v>28.2</v>
      </c>
      <c r="O89" s="36" t="s">
        <v>45</v>
      </c>
      <c r="P89" s="38">
        <v>21.39</v>
      </c>
    </row>
    <row r="90" spans="1:16">
      <c r="A90" s="36">
        <v>360</v>
      </c>
      <c r="B90" s="36">
        <v>2130</v>
      </c>
      <c r="C90" s="36" t="s">
        <v>28</v>
      </c>
      <c r="D90" s="36"/>
      <c r="E90" s="37">
        <v>0.19</v>
      </c>
      <c r="F90" s="37">
        <v>57.7</v>
      </c>
      <c r="G90" s="37">
        <v>0</v>
      </c>
      <c r="H90" s="38">
        <v>1.02</v>
      </c>
      <c r="I90" s="39">
        <v>0.19600000000000001</v>
      </c>
      <c r="J90" s="39">
        <v>0.26200000000000001</v>
      </c>
      <c r="K90" s="38">
        <v>17.8</v>
      </c>
      <c r="L90" s="40">
        <f>(F90*J90*K90/12)+(G90*K90)</f>
        <v>22.424143333333337</v>
      </c>
      <c r="M90" s="40">
        <f>ROUND(2.721*H90*L90,1)</f>
        <v>62.2</v>
      </c>
      <c r="N90" s="40">
        <f>ROUND((2.721*I90*L90)+(E90*K90),1)</f>
        <v>15.3</v>
      </c>
      <c r="O90" s="36" t="s">
        <v>45</v>
      </c>
      <c r="P90" s="38">
        <v>17.8</v>
      </c>
    </row>
    <row r="91" spans="1:16">
      <c r="A91" s="36">
        <v>1109</v>
      </c>
      <c r="B91" s="36">
        <v>2130</v>
      </c>
      <c r="C91" s="36" t="s">
        <v>28</v>
      </c>
      <c r="D91" s="36"/>
      <c r="E91" s="37">
        <v>0.19</v>
      </c>
      <c r="F91" s="37">
        <v>57.7</v>
      </c>
      <c r="G91" s="37">
        <v>0</v>
      </c>
      <c r="H91" s="38">
        <v>1.02</v>
      </c>
      <c r="I91" s="39">
        <v>0.19600000000000001</v>
      </c>
      <c r="J91" s="39">
        <v>0.26200000000000001</v>
      </c>
      <c r="K91" s="38">
        <v>20.309999999999999</v>
      </c>
      <c r="L91" s="40">
        <f>(F91*J91*K91/12)+(G91*K91)</f>
        <v>25.586199500000003</v>
      </c>
      <c r="M91" s="40">
        <f>ROUND(2.721*H91*L91,1)</f>
        <v>71</v>
      </c>
      <c r="N91" s="40">
        <f>ROUND((2.721*I91*L91)+(E91*K91),1)</f>
        <v>17.5</v>
      </c>
      <c r="O91" s="36" t="s">
        <v>45</v>
      </c>
      <c r="P91" s="38">
        <v>20.309999999999999</v>
      </c>
    </row>
    <row r="92" spans="1:16">
      <c r="A92" s="36">
        <v>1192</v>
      </c>
      <c r="B92" s="36">
        <v>2120</v>
      </c>
      <c r="C92" s="36" t="s">
        <v>28</v>
      </c>
      <c r="D92" s="36"/>
      <c r="E92" s="37">
        <v>0.19</v>
      </c>
      <c r="F92" s="37">
        <v>57.7</v>
      </c>
      <c r="G92" s="37">
        <v>0</v>
      </c>
      <c r="H92" s="38">
        <v>1.02</v>
      </c>
      <c r="I92" s="39">
        <v>0.19600000000000001</v>
      </c>
      <c r="J92" s="39">
        <v>0.26200000000000001</v>
      </c>
      <c r="K92" s="38">
        <v>36.299999999999997</v>
      </c>
      <c r="L92" s="40">
        <f>(F92*J92*K92/12)+(G92*K92)</f>
        <v>45.730134999999997</v>
      </c>
      <c r="M92" s="40">
        <f>ROUND(2.721*H92*L92,1)</f>
        <v>126.9</v>
      </c>
      <c r="N92" s="40">
        <f>ROUND((2.721*I92*L92)+(E92*K92),1)</f>
        <v>31.3</v>
      </c>
      <c r="O92" s="36" t="s">
        <v>45</v>
      </c>
      <c r="P92" s="38">
        <v>36.299999999999997</v>
      </c>
    </row>
    <row r="93" spans="1:16">
      <c r="A93" s="36">
        <v>73</v>
      </c>
      <c r="B93" s="36">
        <v>2110</v>
      </c>
      <c r="C93" s="36" t="s">
        <v>29</v>
      </c>
      <c r="D93" s="36"/>
      <c r="E93" s="37">
        <v>0.33</v>
      </c>
      <c r="F93" s="37">
        <v>53.9</v>
      </c>
      <c r="G93" s="37">
        <v>0.08</v>
      </c>
      <c r="H93" s="38">
        <v>1.35</v>
      </c>
      <c r="I93" s="39">
        <v>0.27400000000000002</v>
      </c>
      <c r="J93" s="39">
        <v>0.315</v>
      </c>
      <c r="K93" s="38">
        <v>23.07</v>
      </c>
      <c r="L93" s="40">
        <f>(F93*J93*K93/12)+(G93*K93)</f>
        <v>34.486766250000002</v>
      </c>
      <c r="M93" s="40">
        <f>ROUND(2.721*H93*L93,1)</f>
        <v>126.7</v>
      </c>
      <c r="N93" s="40">
        <f>ROUND((2.721*I93*L93)+(E93*K93),1)</f>
        <v>33.299999999999997</v>
      </c>
      <c r="O93" s="36" t="s">
        <v>45</v>
      </c>
      <c r="P93" s="38">
        <v>23.07</v>
      </c>
    </row>
    <row r="94" spans="1:16">
      <c r="A94" s="36">
        <v>121</v>
      </c>
      <c r="B94" s="36">
        <v>2110</v>
      </c>
      <c r="C94" s="36" t="s">
        <v>29</v>
      </c>
      <c r="D94" s="36"/>
      <c r="E94" s="37">
        <v>0.33</v>
      </c>
      <c r="F94" s="37">
        <v>53.9</v>
      </c>
      <c r="G94" s="37">
        <v>0.08</v>
      </c>
      <c r="H94" s="38">
        <v>1.35</v>
      </c>
      <c r="I94" s="39">
        <v>0.27400000000000002</v>
      </c>
      <c r="J94" s="39">
        <v>0.315</v>
      </c>
      <c r="K94" s="38">
        <v>84.85</v>
      </c>
      <c r="L94" s="40">
        <f>(F94*J94*K94/12)+(G94*K94)</f>
        <v>126.84014374999998</v>
      </c>
      <c r="M94" s="40">
        <f>ROUND(2.721*H94*L94,1)</f>
        <v>465.9</v>
      </c>
      <c r="N94" s="40">
        <f>ROUND((2.721*I94*L94)+(E94*K94),1)</f>
        <v>122.6</v>
      </c>
      <c r="O94" s="36" t="s">
        <v>45</v>
      </c>
      <c r="P94" s="38">
        <v>84.85</v>
      </c>
    </row>
    <row r="95" spans="1:16">
      <c r="A95" s="36">
        <v>144</v>
      </c>
      <c r="B95" s="36">
        <v>2110</v>
      </c>
      <c r="C95" s="36" t="s">
        <v>29</v>
      </c>
      <c r="D95" s="36"/>
      <c r="E95" s="37">
        <v>0.33</v>
      </c>
      <c r="F95" s="37">
        <v>53.9</v>
      </c>
      <c r="G95" s="37">
        <v>0.08</v>
      </c>
      <c r="H95" s="38">
        <v>1.35</v>
      </c>
      <c r="I95" s="39">
        <v>0.27400000000000002</v>
      </c>
      <c r="J95" s="39">
        <v>0.315</v>
      </c>
      <c r="K95" s="38">
        <v>13.97</v>
      </c>
      <c r="L95" s="40">
        <f>(F95*J95*K95/12)+(G95*K95)</f>
        <v>20.883403749999999</v>
      </c>
      <c r="M95" s="40">
        <f>ROUND(2.721*H95*L95,1)</f>
        <v>76.7</v>
      </c>
      <c r="N95" s="40">
        <f>ROUND((2.721*I95*L95)+(E95*K95),1)</f>
        <v>20.2</v>
      </c>
      <c r="O95" s="36" t="s">
        <v>45</v>
      </c>
      <c r="P95" s="38">
        <v>13.97</v>
      </c>
    </row>
    <row r="96" spans="1:16">
      <c r="A96" s="36">
        <v>327</v>
      </c>
      <c r="B96" s="36">
        <v>2110</v>
      </c>
      <c r="C96" s="36" t="s">
        <v>29</v>
      </c>
      <c r="D96" s="36"/>
      <c r="E96" s="37">
        <v>0.33</v>
      </c>
      <c r="F96" s="37">
        <v>53.9</v>
      </c>
      <c r="G96" s="37">
        <v>0.08</v>
      </c>
      <c r="H96" s="38">
        <v>1.35</v>
      </c>
      <c r="I96" s="39">
        <v>0.27400000000000002</v>
      </c>
      <c r="J96" s="39">
        <v>0.315</v>
      </c>
      <c r="K96" s="38">
        <v>22.49</v>
      </c>
      <c r="L96" s="40">
        <f>(F96*J96*K96/12)+(G96*K96)</f>
        <v>33.619738749999996</v>
      </c>
      <c r="M96" s="40">
        <f>ROUND(2.721*H96*L96,1)</f>
        <v>123.5</v>
      </c>
      <c r="N96" s="40">
        <f>ROUND((2.721*I96*L96)+(E96*K96),1)</f>
        <v>32.5</v>
      </c>
      <c r="O96" s="36" t="s">
        <v>45</v>
      </c>
      <c r="P96" s="38">
        <v>22.49</v>
      </c>
    </row>
    <row r="97" spans="13:14">
      <c r="M97" s="22">
        <f>SUM(M2:M96)</f>
        <v>230004.29999999993</v>
      </c>
      <c r="N97" s="22">
        <f>SUM(N2:N96)</f>
        <v>61514.7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4" sqref="C4"/>
    </sheetView>
  </sheetViews>
  <sheetFormatPr defaultRowHeight="15"/>
  <cols>
    <col min="1" max="1" width="10.42578125" bestFit="1" customWidth="1"/>
    <col min="3" max="3" width="9.140625" bestFit="1" customWidth="1"/>
  </cols>
  <sheetData>
    <row r="1" spans="1:3">
      <c r="A1" s="29" t="s">
        <v>36</v>
      </c>
      <c r="B1" s="29" t="s">
        <v>37</v>
      </c>
      <c r="C1" s="29" t="s">
        <v>38</v>
      </c>
    </row>
    <row r="2" spans="1:3">
      <c r="A2" s="27" t="s">
        <v>39</v>
      </c>
      <c r="B2" s="28">
        <f>'Agriculture in 2004'!M81</f>
        <v>374862.90000000014</v>
      </c>
      <c r="C2" s="28">
        <f>'Agriculture in 2004'!N81</f>
        <v>108221.6</v>
      </c>
    </row>
    <row r="3" spans="1:3">
      <c r="A3" s="27" t="s">
        <v>40</v>
      </c>
      <c r="B3" s="28">
        <f>'Agriculture LU Change'!M97</f>
        <v>230004.29999999993</v>
      </c>
      <c r="C3" s="28">
        <f>'Agriculture LU Change'!N97</f>
        <v>61514.7</v>
      </c>
    </row>
    <row r="4" spans="1:3">
      <c r="A4" s="30" t="s">
        <v>41</v>
      </c>
      <c r="B4" s="31">
        <f>B2-B3</f>
        <v>144858.60000000021</v>
      </c>
      <c r="C4" s="31">
        <f>C2-C3</f>
        <v>46706.900000000009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Agriculture in 2004</vt:lpstr>
      <vt:lpstr>Agriculture LU Change</vt:lpstr>
      <vt:lpstr>Summary</vt:lpstr>
      <vt:lpstr>'Agriculture LU Change'!Database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Marcy Policastro</cp:lastModifiedBy>
  <dcterms:created xsi:type="dcterms:W3CDTF">2013-02-05T20:34:53Z</dcterms:created>
  <dcterms:modified xsi:type="dcterms:W3CDTF">2013-02-05T21:33:10Z</dcterms:modified>
</cp:coreProperties>
</file>