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14" r:id="rId2"/>
    <sheet name="Polo Club Info" sheetId="15" r:id="rId3"/>
    <sheet name="Base file for Unit 1" sheetId="13" r:id="rId4"/>
    <sheet name="Built Up - Polo Club" sheetId="16" r:id="rId5"/>
  </sheets>
  <externalReferences>
    <externalReference r:id="rId6"/>
  </externalReferences>
  <definedNames>
    <definedName name="_xlnm._FilterDatabase" localSheetId="3" hidden="1">'Base file for Unit 1'!$A$1:$J$72</definedName>
    <definedName name="_xlnm._FilterDatabase" localSheetId="4" hidden="1">'Built Up - Polo Club'!$A$1:$J$72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H2" i="1"/>
  <c r="E2"/>
  <c r="D2"/>
  <c r="N49" i="16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2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  <c r="B4" i="14"/>
  <c r="K73" i="16" l="1"/>
  <c r="L2"/>
  <c r="L19"/>
  <c r="L8"/>
  <c r="L9"/>
  <c r="L3"/>
  <c r="L72"/>
  <c r="N72" s="1"/>
  <c r="L22"/>
  <c r="L23"/>
  <c r="L27"/>
  <c r="L61"/>
  <c r="L28"/>
  <c r="L60"/>
  <c r="L26"/>
  <c r="L39"/>
  <c r="L70"/>
  <c r="N70" s="1"/>
  <c r="L48"/>
  <c r="L49"/>
  <c r="L20"/>
  <c r="L55"/>
  <c r="L59"/>
  <c r="L37"/>
  <c r="L38"/>
  <c r="L45"/>
  <c r="L57"/>
  <c r="L71"/>
  <c r="N71" s="1"/>
  <c r="L43"/>
  <c r="L51"/>
  <c r="L25"/>
  <c r="L63"/>
  <c r="N63" s="1"/>
  <c r="L67"/>
  <c r="N67" s="1"/>
  <c r="L46"/>
  <c r="L30"/>
  <c r="L69"/>
  <c r="N69" s="1"/>
  <c r="L66"/>
  <c r="N66" s="1"/>
  <c r="L62"/>
  <c r="L40"/>
  <c r="L68"/>
  <c r="N68" s="1"/>
  <c r="L50"/>
  <c r="L54"/>
  <c r="L44"/>
  <c r="L21"/>
  <c r="L33"/>
  <c r="L36"/>
  <c r="L29"/>
  <c r="L47"/>
  <c r="L42"/>
  <c r="L64"/>
  <c r="N64" s="1"/>
  <c r="L58"/>
  <c r="L35"/>
  <c r="L24"/>
  <c r="L53"/>
  <c r="L56"/>
  <c r="L31"/>
  <c r="L41"/>
  <c r="L32"/>
  <c r="L34"/>
  <c r="L52"/>
  <c r="L65"/>
  <c r="N65" s="1"/>
  <c r="L10"/>
  <c r="L12"/>
  <c r="L11"/>
  <c r="L4"/>
  <c r="L7"/>
  <c r="L5"/>
  <c r="L18"/>
  <c r="L13"/>
  <c r="L17"/>
  <c r="L15"/>
  <c r="L16"/>
  <c r="L6"/>
  <c r="L14"/>
  <c r="L73" l="1"/>
  <c r="M64"/>
  <c r="M70"/>
  <c r="M68"/>
  <c r="M69"/>
  <c r="M63"/>
  <c r="M71"/>
  <c r="M65"/>
  <c r="M66"/>
  <c r="M67"/>
  <c r="M72"/>
  <c r="K73" i="13" l="1"/>
  <c r="L73"/>
  <c r="M73"/>
  <c r="N7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M2"/>
  <c r="L2"/>
  <c r="N2" s="1"/>
  <c r="A5" i="15" l="1"/>
  <c r="A4"/>
  <c r="B5" i="14" l="1"/>
  <c r="B6" s="1"/>
  <c r="M53" i="16" l="1"/>
  <c r="M57"/>
  <c r="M59"/>
  <c r="M51"/>
  <c r="M55"/>
  <c r="M61"/>
  <c r="M52"/>
  <c r="M50"/>
  <c r="M60"/>
  <c r="M56"/>
  <c r="M58"/>
  <c r="M54"/>
  <c r="M62"/>
  <c r="B7" i="14"/>
  <c r="N52" i="16" l="1"/>
  <c r="N50"/>
  <c r="N60"/>
  <c r="N56"/>
  <c r="N58"/>
  <c r="N54"/>
  <c r="N62"/>
  <c r="N53"/>
  <c r="N57"/>
  <c r="N59"/>
  <c r="N51"/>
  <c r="N55"/>
  <c r="N61"/>
  <c r="M73"/>
  <c r="G2" i="1" s="1"/>
  <c r="G7" l="1"/>
  <c r="G9" s="1"/>
  <c r="N73" i="16"/>
  <c r="J2" i="1" s="1"/>
  <c r="J7" l="1"/>
  <c r="J9" s="1"/>
</calcChain>
</file>

<file path=xl/sharedStrings.xml><?xml version="1.0" encoding="utf-8"?>
<sst xmlns="http://schemas.openxmlformats.org/spreadsheetml/2006/main" count="572" uniqueCount="65">
  <si>
    <t>Project Name</t>
  </si>
  <si>
    <t>Project Type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</si>
  <si>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</si>
  <si>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</si>
  <si>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</si>
  <si>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</si>
  <si>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</si>
  <si>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</si>
  <si>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</si>
  <si>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</si>
  <si>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</si>
  <si>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</si>
  <si>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</si>
  <si>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</si>
  <si>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</si>
  <si>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Acres</t>
  </si>
  <si>
    <t>HYDGRP</t>
  </si>
  <si>
    <t>C/D</t>
  </si>
  <si>
    <t>A/D</t>
  </si>
  <si>
    <t>ROC</t>
  </si>
  <si>
    <t>B/D</t>
  </si>
  <si>
    <t>N/A</t>
  </si>
  <si>
    <t>Runoff Ac-ft</t>
  </si>
  <si>
    <t>TN lbs/yr</t>
  </si>
  <si>
    <t>TP lbs/yr</t>
  </si>
  <si>
    <t xml:space="preserve">residence time = </t>
  </si>
  <si>
    <t>(wet pond volume)/(annual runoff)*365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</si>
  <si>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</si>
  <si>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</si>
  <si>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</si>
  <si>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</si>
  <si>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</si>
  <si>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</si>
  <si>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</si>
  <si>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HSL-1</t>
  </si>
  <si>
    <t>Hobe Sound Polo Club</t>
  </si>
  <si>
    <t>LAND_COVER</t>
  </si>
  <si>
    <t>SLRWPP_wsh</t>
  </si>
  <si>
    <t>TP_Add</t>
  </si>
  <si>
    <t>Rain_in</t>
  </si>
  <si>
    <t>Baseflw_ft</t>
  </si>
  <si>
    <t>TN_EMC</t>
  </si>
  <si>
    <t>TP_EMC</t>
  </si>
  <si>
    <t>Project</t>
  </si>
  <si>
    <t>SOUTH FORK</t>
  </si>
  <si>
    <t>Unit 1</t>
  </si>
  <si>
    <t>Polo Club</t>
  </si>
  <si>
    <t>acres remain in citrus</t>
  </si>
  <si>
    <t>acre reserve tract</t>
  </si>
  <si>
    <t>acres Basin 1 with polo club and fields; wet detention</t>
  </si>
  <si>
    <t>acres total project</t>
  </si>
  <si>
    <t>acres Basins 2-5 with low density residential; dry detention</t>
  </si>
  <si>
    <t>Wet detention, dry detention</t>
  </si>
  <si>
    <t>stay in citrus</t>
  </si>
  <si>
    <t>reserve tract</t>
  </si>
  <si>
    <t>polo club and fields, wet detention</t>
  </si>
  <si>
    <t>low density res, dry detention</t>
  </si>
  <si>
    <t>Land Use Type</t>
  </si>
  <si>
    <t>dry detention</t>
  </si>
  <si>
    <t>HSL-2</t>
  </si>
  <si>
    <t>Agricultural BMPs</t>
  </si>
  <si>
    <t>Changes in Agricultural Land Uses</t>
  </si>
  <si>
    <t>Land use change</t>
  </si>
  <si>
    <t>HSL-3</t>
  </si>
  <si>
    <t>FDACS is calculating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</si>
</sst>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2" fillId="0" borderId="1" xfId="1" applyFont="1" applyBorder="1" applyAlignment="1">
      <alignment horizontal="left" wrapText="1"/>
    </xf>
    <xf numFmtId="1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" fontId="0" fillId="5" borderId="0" xfId="0" applyNumberFormat="1" applyFill="1"/>
    <xf numFmtId="166" fontId="0" fillId="5" borderId="0" xfId="0" applyNumberFormat="1" applyFill="1"/>
    <xf numFmtId="0" fontId="0" fillId="5" borderId="0" xfId="0" applyFill="1"/>
    <xf numFmtId="1" fontId="0" fillId="6" borderId="0" xfId="0" applyNumberFormat="1" applyFill="1"/>
    <xf numFmtId="166" fontId="0" fillId="6" borderId="0" xfId="0" applyNumberFormat="1" applyFill="1"/>
    <xf numFmtId="0" fontId="0" fillId="6" borderId="0" xfId="0" applyFill="1"/>
    <xf numFmtId="164" fontId="4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7" fontId="0" fillId="0" borderId="0" xfId="0" applyNumberFormat="1"/>
    <xf numFmtId="165" fontId="5" fillId="0" borderId="1" xfId="0" applyNumberFormat="1" applyFont="1" applyBorder="1" applyAlignment="1">
      <alignment horizontal="center"/>
    </xf>
    <xf numFmtId="167" fontId="0" fillId="5" borderId="0" xfId="0" applyNumberFormat="1" applyFill="1"/>
    <xf numFmtId="167" fontId="0" fillId="4" borderId="0" xfId="0" applyNumberFormat="1" applyFill="1"/>
    <xf numFmtId="167" fontId="0" fillId="6" borderId="0" xfId="0" applyNumberFormat="1" applyFill="1"/>
    <xf numFmtId="165" fontId="0" fillId="0" borderId="0" xfId="0" applyNumberFormat="1"/>
    <xf numFmtId="0" fontId="2" fillId="7" borderId="1" xfId="1" applyFont="1" applyFill="1" applyBorder="1" applyAlignment="1">
      <alignment horizontal="left" wrapText="1"/>
    </xf>
    <xf numFmtId="164" fontId="4" fillId="7" borderId="1" xfId="1" applyNumberFormat="1" applyFont="1" applyFill="1" applyBorder="1" applyAlignment="1">
      <alignment horizontal="right" wrapText="1"/>
    </xf>
    <xf numFmtId="164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center"/>
    </xf>
    <xf numFmtId="164" fontId="2" fillId="0" borderId="1" xfId="1" applyNumberFormat="1" applyFont="1" applyBorder="1" applyAlignment="1">
      <alignment horizontal="right" wrapText="1"/>
    </xf>
  </cellXfs>
  <cellStyles count="18">
    <cellStyle name="Comma 2" xfId="4"/>
    <cellStyle name="Comma 2 2" xfId="6"/>
    <cellStyle name="Normal" xfId="0" builtinId="0"/>
    <cellStyle name="Normal 2" xfId="1"/>
    <cellStyle name="Normal 2 2" xfId="14"/>
    <cellStyle name="Normal 2 3" xfId="11"/>
    <cellStyle name="Normal 2 4" xfId="10"/>
    <cellStyle name="Normal 2 5" xfId="7"/>
    <cellStyle name="Normal 2 6" xfId="3"/>
    <cellStyle name="Normal 2 7" xfId="2"/>
    <cellStyle name="Normal 3" xfId="8"/>
    <cellStyle name="Normal 3 2" xfId="16"/>
    <cellStyle name="Normal 3 3" xfId="13"/>
    <cellStyle name="Normal 4" xfId="9"/>
    <cellStyle name="Normal 4 2" xfId="17"/>
    <cellStyle name="Normal 4 3" xfId="12"/>
    <cellStyle name="Normal 5" xfId="5"/>
    <cellStyle name="Normal 5 2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8"/>
  <sheetViews>
    <sheetView tabSelected="1" workbookViewId="0">
      <selection activeCell="J20" sqref="J19:J20"/>
    </sheetView>
  </sheetViews>
  <sheetFormatPr defaultRowHeight="12.75"/>
  <cols>
    <col min="1" max="1" width="9.140625" style="3"/>
    <col min="2" max="2" width="21" style="3" customWidth="1"/>
    <col min="3" max="3" width="16.42578125" style="3" customWidth="1"/>
    <col min="4" max="4" width="10" style="3" customWidth="1"/>
    <col min="5" max="5" width="14.28515625" style="3" customWidth="1"/>
    <col min="6" max="6" width="13.28515625" style="3" customWidth="1"/>
    <col min="7" max="7" width="11.28515625" style="3" customWidth="1"/>
    <col min="8" max="8" width="14.85546875" style="3" customWidth="1"/>
    <col min="9" max="9" width="13.140625" style="3" customWidth="1"/>
    <col min="10" max="10" width="10" style="3" bestFit="1" customWidth="1"/>
    <col min="11" max="16384" width="9.140625" style="3"/>
  </cols>
  <sheetData>
    <row r="1" spans="1:10" ht="25.5">
      <c r="A1" s="1" t="s">
        <v>2</v>
      </c>
      <c r="B1" s="1" t="s">
        <v>0</v>
      </c>
      <c r="C1" s="1" t="s">
        <v>1</v>
      </c>
      <c r="D1" s="1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5" t="s">
        <v>8</v>
      </c>
      <c r="J1" s="4" t="s">
        <v>9</v>
      </c>
    </row>
    <row r="2" spans="1:10" ht="25.5">
      <c r="A2" s="22" t="s">
        <v>34</v>
      </c>
      <c r="B2" s="22" t="s">
        <v>35</v>
      </c>
      <c r="C2" s="22" t="s">
        <v>52</v>
      </c>
      <c r="D2" s="32">
        <f>'Built Up - Polo Club'!K73</f>
        <v>1736.3178319042545</v>
      </c>
      <c r="E2" s="33">
        <f>'Base file for Unit 1'!M73</f>
        <v>9631.8000000000029</v>
      </c>
      <c r="F2" s="35" t="s">
        <v>21</v>
      </c>
      <c r="G2" s="33">
        <f>E2-'Built Up - Polo Club'!M73</f>
        <v>3097.2000000000025</v>
      </c>
      <c r="H2" s="33">
        <f>'Base file for Unit 1'!N73</f>
        <v>2288.1</v>
      </c>
      <c r="I2" s="35" t="s">
        <v>21</v>
      </c>
      <c r="J2" s="33">
        <f>H2-'Built Up - Polo Club'!N73</f>
        <v>1013.8</v>
      </c>
    </row>
    <row r="3" spans="1:10" ht="25.5">
      <c r="A3" s="22" t="s">
        <v>59</v>
      </c>
      <c r="B3" s="22" t="s">
        <v>61</v>
      </c>
      <c r="C3" s="22" t="s">
        <v>62</v>
      </c>
      <c r="D3" s="44">
        <v>2976</v>
      </c>
      <c r="E3" s="33">
        <v>13353</v>
      </c>
      <c r="F3" s="35" t="s">
        <v>21</v>
      </c>
      <c r="G3" s="33">
        <v>7000</v>
      </c>
      <c r="H3" s="33">
        <v>2705.9</v>
      </c>
      <c r="I3" s="35" t="s">
        <v>21</v>
      </c>
      <c r="J3" s="33">
        <v>2258.8000000000002</v>
      </c>
    </row>
    <row r="4" spans="1:10">
      <c r="A4" s="40" t="s">
        <v>63</v>
      </c>
      <c r="B4" s="40" t="s">
        <v>60</v>
      </c>
      <c r="C4" s="40" t="s">
        <v>60</v>
      </c>
      <c r="D4" s="41"/>
      <c r="E4" s="42"/>
      <c r="F4" s="43"/>
      <c r="G4" s="42" t="s">
        <v>64</v>
      </c>
      <c r="H4" s="42"/>
      <c r="I4" s="43"/>
      <c r="J4" s="42"/>
    </row>
    <row r="5" spans="1:10">
      <c r="A5" s="2"/>
      <c r="B5" s="2"/>
      <c r="C5" s="2"/>
      <c r="D5" s="2"/>
    </row>
    <row r="6" spans="1:10" ht="15">
      <c r="A6" s="2"/>
      <c r="B6" s="2"/>
      <c r="C6" s="2"/>
      <c r="D6" s="2"/>
      <c r="F6" s="7"/>
      <c r="G6" s="8" t="s">
        <v>10</v>
      </c>
      <c r="H6" s="9"/>
      <c r="I6" s="10"/>
      <c r="J6" s="11" t="s">
        <v>11</v>
      </c>
    </row>
    <row r="7" spans="1:10">
      <c r="A7" s="2"/>
      <c r="B7" s="2"/>
      <c r="C7" s="2"/>
      <c r="D7" s="2"/>
      <c r="F7" s="12" t="s">
        <v>12</v>
      </c>
      <c r="G7" s="13">
        <f>SUM(G2:G4)</f>
        <v>10097.200000000003</v>
      </c>
      <c r="H7" s="14"/>
      <c r="I7" s="14"/>
      <c r="J7" s="15">
        <f>SUM(J2:J4)</f>
        <v>3272.6000000000004</v>
      </c>
    </row>
    <row r="8" spans="1:10">
      <c r="A8" s="2"/>
      <c r="B8" s="2"/>
      <c r="C8" s="2"/>
      <c r="D8" s="2"/>
      <c r="F8" s="12" t="s">
        <v>13</v>
      </c>
      <c r="G8" s="15">
        <v>9462</v>
      </c>
      <c r="H8" s="15"/>
      <c r="I8" s="15"/>
      <c r="J8" s="15">
        <v>3520</v>
      </c>
    </row>
    <row r="9" spans="1:10">
      <c r="A9" s="2"/>
      <c r="B9" s="2"/>
      <c r="C9" s="2"/>
      <c r="D9" s="2"/>
      <c r="F9" s="12" t="s">
        <v>14</v>
      </c>
      <c r="G9" s="16">
        <f>G7/G8</f>
        <v>1.0671316846332701</v>
      </c>
      <c r="H9" s="15"/>
      <c r="I9" s="15"/>
      <c r="J9" s="16">
        <f>J7/J8</f>
        <v>0.92971590909090918</v>
      </c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10" sqref="B10"/>
    </sheetView>
  </sheetViews>
  <sheetFormatPr defaultRowHeight="15"/>
  <cols>
    <col min="1" max="1" width="22.42578125" bestFit="1" customWidth="1"/>
  </cols>
  <sheetData>
    <row r="1" spans="1:3">
      <c r="A1" s="21" t="s">
        <v>46</v>
      </c>
    </row>
    <row r="2" spans="1:3">
      <c r="A2" t="s">
        <v>25</v>
      </c>
      <c r="B2" t="s">
        <v>26</v>
      </c>
    </row>
    <row r="3" spans="1:3">
      <c r="A3" t="s">
        <v>27</v>
      </c>
      <c r="B3">
        <v>21.23</v>
      </c>
      <c r="C3" t="s">
        <v>28</v>
      </c>
    </row>
    <row r="4" spans="1:3">
      <c r="A4" t="s">
        <v>29</v>
      </c>
      <c r="B4">
        <f>SUM('Built Up - Polo Club'!L50:L62)</f>
        <v>235.89710374437405</v>
      </c>
      <c r="C4" t="s">
        <v>28</v>
      </c>
    </row>
    <row r="5" spans="1:3">
      <c r="A5" t="s">
        <v>30</v>
      </c>
      <c r="B5">
        <f>ROUND(B3/B4*365,0)</f>
        <v>33</v>
      </c>
      <c r="C5" t="s">
        <v>31</v>
      </c>
    </row>
    <row r="6" spans="1:3">
      <c r="A6" t="s">
        <v>32</v>
      </c>
      <c r="B6" s="39">
        <f>(ROUND((43.75*B5)/(4.38+B5),1))/100</f>
        <v>0.38600000000000001</v>
      </c>
    </row>
    <row r="7" spans="1:3">
      <c r="A7" t="s">
        <v>33</v>
      </c>
      <c r="B7" s="39">
        <f>(ROUND(44.53+6.146*LN(B5)+0.145*(LN(B5)^2),1))/100</f>
        <v>0.67799999999999994</v>
      </c>
    </row>
    <row r="9" spans="1:3">
      <c r="A9" s="7" t="s">
        <v>58</v>
      </c>
      <c r="B9" s="39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5" sqref="B5"/>
    </sheetView>
  </sheetViews>
  <sheetFormatPr defaultRowHeight="15"/>
  <sheetData>
    <row r="1" spans="1:2">
      <c r="A1">
        <v>454.98</v>
      </c>
      <c r="B1" s="7" t="s">
        <v>47</v>
      </c>
    </row>
    <row r="2" spans="1:2">
      <c r="A2">
        <v>146.72999999999999</v>
      </c>
      <c r="B2" s="7" t="s">
        <v>48</v>
      </c>
    </row>
    <row r="3" spans="1:2">
      <c r="A3">
        <v>169.82</v>
      </c>
      <c r="B3" s="7" t="s">
        <v>49</v>
      </c>
    </row>
    <row r="4" spans="1:2">
      <c r="A4">
        <f>168.25+328.02+328.05+165.64</f>
        <v>989.95999999999992</v>
      </c>
      <c r="B4" s="7" t="s">
        <v>51</v>
      </c>
    </row>
    <row r="5" spans="1:2">
      <c r="A5">
        <f>SUM(A1:A4)</f>
        <v>1761.4899999999998</v>
      </c>
      <c r="B5" s="7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3"/>
  <sheetViews>
    <sheetView workbookViewId="0">
      <pane ySplit="1" topLeftCell="A56" activePane="bottomLeft" state="frozen"/>
      <selection pane="bottomLeft" activeCell="K80" sqref="K80"/>
    </sheetView>
  </sheetViews>
  <sheetFormatPr defaultRowHeight="15"/>
  <cols>
    <col min="1" max="1" width="7.28515625" style="17" bestFit="1" customWidth="1"/>
    <col min="2" max="2" width="12.85546875" style="17" bestFit="1" customWidth="1"/>
    <col min="3" max="3" width="12.7109375" style="17" bestFit="1" customWidth="1"/>
    <col min="4" max="4" width="8.140625" style="17" bestFit="1" customWidth="1"/>
    <col min="5" max="5" width="13.7109375" style="34" customWidth="1"/>
    <col min="6" max="6" width="14.7109375" style="34" bestFit="1" customWidth="1"/>
    <col min="7" max="10" width="13.7109375" style="34" customWidth="1"/>
    <col min="11" max="11" width="23" style="18" bestFit="1" customWidth="1"/>
    <col min="12" max="12" width="12.5703125" style="7" customWidth="1"/>
    <col min="13" max="16384" width="9.140625" style="7"/>
  </cols>
  <sheetData>
    <row r="1" spans="1:14">
      <c r="A1" s="17" t="s">
        <v>43</v>
      </c>
      <c r="B1" s="17" t="s">
        <v>36</v>
      </c>
      <c r="C1" s="17" t="s">
        <v>37</v>
      </c>
      <c r="D1" s="17" t="s">
        <v>16</v>
      </c>
      <c r="E1" s="34" t="s">
        <v>38</v>
      </c>
      <c r="F1" s="34" t="s">
        <v>39</v>
      </c>
      <c r="G1" s="34" t="s">
        <v>40</v>
      </c>
      <c r="H1" s="34" t="s">
        <v>41</v>
      </c>
      <c r="I1" s="34" t="s">
        <v>42</v>
      </c>
      <c r="J1" s="34" t="s">
        <v>19</v>
      </c>
      <c r="K1" s="18" t="s">
        <v>15</v>
      </c>
      <c r="L1" s="19" t="s">
        <v>22</v>
      </c>
      <c r="M1" s="20" t="s">
        <v>23</v>
      </c>
      <c r="N1" s="20" t="s">
        <v>24</v>
      </c>
    </row>
    <row r="2" spans="1:14">
      <c r="A2" s="17" t="s">
        <v>45</v>
      </c>
      <c r="B2" s="17">
        <v>2130</v>
      </c>
      <c r="C2" s="17" t="s">
        <v>44</v>
      </c>
      <c r="D2" s="17" t="s">
        <v>17</v>
      </c>
      <c r="E2" s="34">
        <v>0.19</v>
      </c>
      <c r="F2" s="34">
        <v>57.7</v>
      </c>
      <c r="G2" s="34">
        <v>0</v>
      </c>
      <c r="H2" s="34">
        <v>1.022</v>
      </c>
      <c r="I2" s="34">
        <v>0.19600000000000001</v>
      </c>
      <c r="J2" s="34">
        <v>0.26200000000000001</v>
      </c>
      <c r="K2" s="18">
        <v>3.5446862780900701E-2</v>
      </c>
      <c r="L2" s="7">
        <f>F2*J2*K2/12</f>
        <v>4.4655366950332363E-2</v>
      </c>
      <c r="M2" s="7">
        <f>ROUND(2.721*H2*L2,1)</f>
        <v>0.1</v>
      </c>
      <c r="N2" s="7">
        <f>ROUND((2.721*I2*L2)+(E2*K2),1)</f>
        <v>0</v>
      </c>
    </row>
    <row r="3" spans="1:14">
      <c r="A3" s="17" t="s">
        <v>45</v>
      </c>
      <c r="B3" s="17">
        <v>2110</v>
      </c>
      <c r="C3" s="17" t="s">
        <v>44</v>
      </c>
      <c r="D3" s="17" t="s">
        <v>17</v>
      </c>
      <c r="E3" s="34">
        <v>0.19</v>
      </c>
      <c r="F3" s="34">
        <v>57.7</v>
      </c>
      <c r="G3" s="34">
        <v>0</v>
      </c>
      <c r="H3" s="34">
        <v>2.0139999999999998</v>
      </c>
      <c r="I3" s="34">
        <v>0.28699999999999998</v>
      </c>
      <c r="J3" s="34">
        <v>0.315</v>
      </c>
      <c r="K3" s="18">
        <v>8.2030789802590001E-2</v>
      </c>
      <c r="L3" s="7">
        <f t="shared" ref="L3:L66" si="0">F3*J3*K3/12</f>
        <v>0.12424588500474787</v>
      </c>
      <c r="M3" s="7">
        <f t="shared" ref="M3:M66" si="1">ROUND(2.721*H3*L3,1)</f>
        <v>0.7</v>
      </c>
      <c r="N3" s="7">
        <f t="shared" ref="N3:N66" si="2">ROUND((2.721*I3*L3)+(E3*K3),1)</f>
        <v>0.1</v>
      </c>
    </row>
    <row r="4" spans="1:14">
      <c r="A4" s="17" t="s">
        <v>45</v>
      </c>
      <c r="B4" s="17">
        <v>2130</v>
      </c>
      <c r="C4" s="17" t="s">
        <v>44</v>
      </c>
      <c r="D4" s="17" t="s">
        <v>17</v>
      </c>
      <c r="E4" s="34">
        <v>0.19</v>
      </c>
      <c r="F4" s="34">
        <v>57.7</v>
      </c>
      <c r="G4" s="34">
        <v>0</v>
      </c>
      <c r="H4" s="34">
        <v>1.022</v>
      </c>
      <c r="I4" s="34">
        <v>0.19600000000000001</v>
      </c>
      <c r="J4" s="34">
        <v>0.26200000000000001</v>
      </c>
      <c r="K4" s="18">
        <v>0.435150949353793</v>
      </c>
      <c r="L4" s="7">
        <f t="shared" si="0"/>
        <v>0.54819591348008589</v>
      </c>
      <c r="M4" s="7">
        <f t="shared" si="1"/>
        <v>1.5</v>
      </c>
      <c r="N4" s="7">
        <f t="shared" si="2"/>
        <v>0.4</v>
      </c>
    </row>
    <row r="5" spans="1:14">
      <c r="A5" s="17" t="s">
        <v>45</v>
      </c>
      <c r="B5" s="17">
        <v>2130</v>
      </c>
      <c r="C5" s="17" t="s">
        <v>44</v>
      </c>
      <c r="D5" s="17" t="s">
        <v>17</v>
      </c>
      <c r="E5" s="34">
        <v>0.19</v>
      </c>
      <c r="F5" s="34">
        <v>57.7</v>
      </c>
      <c r="G5" s="34">
        <v>0</v>
      </c>
      <c r="H5" s="34">
        <v>1.022</v>
      </c>
      <c r="I5" s="34">
        <v>0.19600000000000001</v>
      </c>
      <c r="J5" s="34">
        <v>0.26200000000000001</v>
      </c>
      <c r="K5" s="18">
        <v>0.38461692790392099</v>
      </c>
      <c r="L5" s="7">
        <f t="shared" si="0"/>
        <v>0.484533995491228</v>
      </c>
      <c r="M5" s="7">
        <f t="shared" si="1"/>
        <v>1.3</v>
      </c>
      <c r="N5" s="7">
        <f t="shared" si="2"/>
        <v>0.3</v>
      </c>
    </row>
    <row r="6" spans="1:14">
      <c r="A6" s="17" t="s">
        <v>45</v>
      </c>
      <c r="B6" s="17">
        <v>2130</v>
      </c>
      <c r="C6" s="17" t="s">
        <v>44</v>
      </c>
      <c r="D6" s="17" t="s">
        <v>18</v>
      </c>
      <c r="E6" s="34">
        <v>0.19</v>
      </c>
      <c r="F6" s="34">
        <v>57.7</v>
      </c>
      <c r="G6" s="34">
        <v>0</v>
      </c>
      <c r="H6" s="34">
        <v>1.022</v>
      </c>
      <c r="I6" s="34">
        <v>0.19600000000000001</v>
      </c>
      <c r="J6" s="34">
        <v>0.26200000000000001</v>
      </c>
      <c r="K6" s="18">
        <v>0.67693033049407803</v>
      </c>
      <c r="L6" s="7">
        <f t="shared" si="0"/>
        <v>0.85278554818426466</v>
      </c>
      <c r="M6" s="7">
        <f t="shared" si="1"/>
        <v>2.4</v>
      </c>
      <c r="N6" s="7">
        <f t="shared" si="2"/>
        <v>0.6</v>
      </c>
    </row>
    <row r="7" spans="1:14">
      <c r="A7" s="17" t="s">
        <v>45</v>
      </c>
      <c r="B7" s="17">
        <v>2130</v>
      </c>
      <c r="C7" s="17" t="s">
        <v>44</v>
      </c>
      <c r="D7" s="17" t="s">
        <v>17</v>
      </c>
      <c r="E7" s="34">
        <v>0.19</v>
      </c>
      <c r="F7" s="34">
        <v>57.7</v>
      </c>
      <c r="G7" s="34">
        <v>0</v>
      </c>
      <c r="H7" s="34">
        <v>1.022</v>
      </c>
      <c r="I7" s="34">
        <v>0.19600000000000001</v>
      </c>
      <c r="J7" s="34">
        <v>0.26200000000000001</v>
      </c>
      <c r="K7" s="18">
        <v>6.5310014386839996E-5</v>
      </c>
      <c r="L7" s="7">
        <f t="shared" si="0"/>
        <v>8.2276467624301257E-5</v>
      </c>
      <c r="M7" s="7">
        <f t="shared" si="1"/>
        <v>0</v>
      </c>
      <c r="N7" s="7">
        <f t="shared" si="2"/>
        <v>0</v>
      </c>
    </row>
    <row r="8" spans="1:14">
      <c r="A8" s="17" t="s">
        <v>45</v>
      </c>
      <c r="B8" s="17">
        <v>2130</v>
      </c>
      <c r="C8" s="17" t="s">
        <v>44</v>
      </c>
      <c r="D8" s="17" t="s">
        <v>17</v>
      </c>
      <c r="E8" s="34">
        <v>0.19</v>
      </c>
      <c r="F8" s="34">
        <v>57.7</v>
      </c>
      <c r="G8" s="34">
        <v>0</v>
      </c>
      <c r="H8" s="34">
        <v>1.022</v>
      </c>
      <c r="I8" s="34">
        <v>0.19600000000000001</v>
      </c>
      <c r="J8" s="34">
        <v>0.26200000000000001</v>
      </c>
      <c r="K8" s="18">
        <v>0.86640302412425096</v>
      </c>
      <c r="L8" s="7">
        <f t="shared" si="0"/>
        <v>1.0914800897413295</v>
      </c>
      <c r="M8" s="7">
        <f t="shared" si="1"/>
        <v>3</v>
      </c>
      <c r="N8" s="7">
        <f t="shared" si="2"/>
        <v>0.7</v>
      </c>
    </row>
    <row r="9" spans="1:14">
      <c r="A9" s="17" t="s">
        <v>45</v>
      </c>
      <c r="B9" s="17">
        <v>2110</v>
      </c>
      <c r="C9" s="17" t="s">
        <v>44</v>
      </c>
      <c r="D9" s="17" t="s">
        <v>17</v>
      </c>
      <c r="E9" s="34">
        <v>0.19</v>
      </c>
      <c r="F9" s="34">
        <v>57.7</v>
      </c>
      <c r="G9" s="34">
        <v>0</v>
      </c>
      <c r="H9" s="34">
        <v>2.0139999999999998</v>
      </c>
      <c r="I9" s="34">
        <v>0.28699999999999998</v>
      </c>
      <c r="J9" s="34">
        <v>0.315</v>
      </c>
      <c r="K9" s="18">
        <v>7.3931805873260995E-2</v>
      </c>
      <c r="L9" s="7">
        <f t="shared" si="0"/>
        <v>0.11197896147078794</v>
      </c>
      <c r="M9" s="7">
        <f t="shared" si="1"/>
        <v>0.6</v>
      </c>
      <c r="N9" s="7">
        <f t="shared" si="2"/>
        <v>0.1</v>
      </c>
    </row>
    <row r="10" spans="1:14">
      <c r="A10" s="17" t="s">
        <v>45</v>
      </c>
      <c r="B10" s="17">
        <v>2110</v>
      </c>
      <c r="C10" s="17" t="s">
        <v>44</v>
      </c>
      <c r="D10" s="17" t="s">
        <v>18</v>
      </c>
      <c r="E10" s="34">
        <v>0.19</v>
      </c>
      <c r="F10" s="34">
        <v>57.7</v>
      </c>
      <c r="G10" s="34">
        <v>0</v>
      </c>
      <c r="H10" s="34">
        <v>2.0139999999999998</v>
      </c>
      <c r="I10" s="34">
        <v>0.28699999999999998</v>
      </c>
      <c r="J10" s="34">
        <v>0.315</v>
      </c>
      <c r="K10" s="18">
        <v>0.151551128426542</v>
      </c>
      <c r="L10" s="7">
        <f t="shared" si="0"/>
        <v>0.22954312789305117</v>
      </c>
      <c r="M10" s="7">
        <f t="shared" si="1"/>
        <v>1.3</v>
      </c>
      <c r="N10" s="7">
        <f t="shared" si="2"/>
        <v>0.2</v>
      </c>
    </row>
    <row r="11" spans="1:14">
      <c r="A11" s="17" t="s">
        <v>45</v>
      </c>
      <c r="B11" s="17">
        <v>2110</v>
      </c>
      <c r="C11" s="17" t="s">
        <v>44</v>
      </c>
      <c r="D11" s="17" t="s">
        <v>17</v>
      </c>
      <c r="E11" s="34">
        <v>0.19</v>
      </c>
      <c r="F11" s="34">
        <v>57.7</v>
      </c>
      <c r="G11" s="34">
        <v>0</v>
      </c>
      <c r="H11" s="34">
        <v>2.0139999999999998</v>
      </c>
      <c r="I11" s="34">
        <v>0.28699999999999998</v>
      </c>
      <c r="J11" s="34">
        <v>0.315</v>
      </c>
      <c r="K11" s="18">
        <v>5.1865320261889003E-2</v>
      </c>
      <c r="L11" s="7">
        <f t="shared" si="0"/>
        <v>7.8556510701663626E-2</v>
      </c>
      <c r="M11" s="7">
        <f t="shared" si="1"/>
        <v>0.4</v>
      </c>
      <c r="N11" s="7">
        <f t="shared" si="2"/>
        <v>0.1</v>
      </c>
    </row>
    <row r="12" spans="1:14">
      <c r="A12" s="17" t="s">
        <v>45</v>
      </c>
      <c r="B12" s="17">
        <v>2120</v>
      </c>
      <c r="C12" s="17" t="s">
        <v>44</v>
      </c>
      <c r="D12" s="17" t="s">
        <v>17</v>
      </c>
      <c r="E12" s="34">
        <v>0.19</v>
      </c>
      <c r="F12" s="34">
        <v>57.7</v>
      </c>
      <c r="G12" s="34">
        <v>0</v>
      </c>
      <c r="H12" s="34">
        <v>1.022</v>
      </c>
      <c r="I12" s="34">
        <v>0.19600000000000001</v>
      </c>
      <c r="J12" s="34">
        <v>0.26200000000000001</v>
      </c>
      <c r="K12" s="18">
        <v>5.6428639010613702E-3</v>
      </c>
      <c r="L12" s="7">
        <f t="shared" si="0"/>
        <v>7.108785894825431E-3</v>
      </c>
      <c r="M12" s="7">
        <f t="shared" si="1"/>
        <v>0</v>
      </c>
      <c r="N12" s="7">
        <f t="shared" si="2"/>
        <v>0</v>
      </c>
    </row>
    <row r="13" spans="1:14">
      <c r="A13" s="17" t="s">
        <v>45</v>
      </c>
      <c r="B13" s="17">
        <v>2120</v>
      </c>
      <c r="C13" s="17" t="s">
        <v>44</v>
      </c>
      <c r="D13" s="17" t="s">
        <v>18</v>
      </c>
      <c r="E13" s="34">
        <v>0.19</v>
      </c>
      <c r="F13" s="34">
        <v>57.7</v>
      </c>
      <c r="G13" s="34">
        <v>0</v>
      </c>
      <c r="H13" s="34">
        <v>1.022</v>
      </c>
      <c r="I13" s="34">
        <v>0.19600000000000001</v>
      </c>
      <c r="J13" s="34">
        <v>0.26200000000000001</v>
      </c>
      <c r="K13" s="18">
        <v>1.2361941388562701</v>
      </c>
      <c r="L13" s="7">
        <f t="shared" si="0"/>
        <v>1.5573367728954814</v>
      </c>
      <c r="M13" s="7">
        <f t="shared" si="1"/>
        <v>4.3</v>
      </c>
      <c r="N13" s="7">
        <f t="shared" si="2"/>
        <v>1.1000000000000001</v>
      </c>
    </row>
    <row r="14" spans="1:14">
      <c r="A14" s="17" t="s">
        <v>45</v>
      </c>
      <c r="B14" s="17">
        <v>2120</v>
      </c>
      <c r="C14" s="17" t="s">
        <v>44</v>
      </c>
      <c r="D14" s="17" t="s">
        <v>17</v>
      </c>
      <c r="E14" s="34">
        <v>0.19</v>
      </c>
      <c r="F14" s="34">
        <v>57.7</v>
      </c>
      <c r="G14" s="34">
        <v>0</v>
      </c>
      <c r="H14" s="34">
        <v>1.022</v>
      </c>
      <c r="I14" s="34">
        <v>0.19600000000000001</v>
      </c>
      <c r="J14" s="34">
        <v>0.26200000000000001</v>
      </c>
      <c r="K14" s="18">
        <v>1.12145528909056E-3</v>
      </c>
      <c r="L14" s="7">
        <f t="shared" si="0"/>
        <v>1.412790682274803E-3</v>
      </c>
      <c r="M14" s="7">
        <f t="shared" si="1"/>
        <v>0</v>
      </c>
      <c r="N14" s="7">
        <f t="shared" si="2"/>
        <v>0</v>
      </c>
    </row>
    <row r="15" spans="1:14">
      <c r="A15" s="17" t="s">
        <v>45</v>
      </c>
      <c r="B15" s="17">
        <v>2210</v>
      </c>
      <c r="C15" s="17" t="s">
        <v>44</v>
      </c>
      <c r="D15" s="17" t="s">
        <v>17</v>
      </c>
      <c r="E15" s="34">
        <v>0.19</v>
      </c>
      <c r="F15" s="34">
        <v>57.7</v>
      </c>
      <c r="G15" s="34">
        <v>0</v>
      </c>
      <c r="H15" s="34">
        <v>1.347</v>
      </c>
      <c r="I15" s="34">
        <v>0.27400000000000002</v>
      </c>
      <c r="J15" s="34">
        <v>0.315</v>
      </c>
      <c r="K15" s="18">
        <v>32.590424197200001</v>
      </c>
      <c r="L15" s="7">
        <f t="shared" si="0"/>
        <v>49.362271249684049</v>
      </c>
      <c r="M15" s="7">
        <f t="shared" si="1"/>
        <v>180.9</v>
      </c>
      <c r="N15" s="7">
        <f t="shared" si="2"/>
        <v>43</v>
      </c>
    </row>
    <row r="16" spans="1:14">
      <c r="A16" s="17" t="s">
        <v>45</v>
      </c>
      <c r="B16" s="17">
        <v>2210</v>
      </c>
      <c r="C16" s="17" t="s">
        <v>44</v>
      </c>
      <c r="D16" s="17" t="s">
        <v>17</v>
      </c>
      <c r="E16" s="34">
        <v>0.19</v>
      </c>
      <c r="F16" s="34">
        <v>57.7</v>
      </c>
      <c r="G16" s="34">
        <v>0</v>
      </c>
      <c r="H16" s="34">
        <v>1.347</v>
      </c>
      <c r="I16" s="34">
        <v>0.27400000000000002</v>
      </c>
      <c r="J16" s="34">
        <v>0.315</v>
      </c>
      <c r="K16" s="18">
        <v>7.7236631745727502</v>
      </c>
      <c r="L16" s="7">
        <f t="shared" si="0"/>
        <v>11.698453335787251</v>
      </c>
      <c r="M16" s="7">
        <f t="shared" si="1"/>
        <v>42.9</v>
      </c>
      <c r="N16" s="7">
        <f t="shared" si="2"/>
        <v>10.199999999999999</v>
      </c>
    </row>
    <row r="17" spans="1:14">
      <c r="A17" s="17" t="s">
        <v>45</v>
      </c>
      <c r="B17" s="17">
        <v>2210</v>
      </c>
      <c r="C17" s="17" t="s">
        <v>44</v>
      </c>
      <c r="D17" s="17" t="s">
        <v>17</v>
      </c>
      <c r="E17" s="34">
        <v>0.19</v>
      </c>
      <c r="F17" s="34">
        <v>57.7</v>
      </c>
      <c r="G17" s="34">
        <v>0</v>
      </c>
      <c r="H17" s="34">
        <v>1.347</v>
      </c>
      <c r="I17" s="34">
        <v>0.27400000000000002</v>
      </c>
      <c r="J17" s="34">
        <v>0.315</v>
      </c>
      <c r="K17" s="18">
        <v>3.14129352618603</v>
      </c>
      <c r="L17" s="7">
        <f t="shared" si="0"/>
        <v>4.7578817070995152</v>
      </c>
      <c r="M17" s="7">
        <f t="shared" si="1"/>
        <v>17.399999999999999</v>
      </c>
      <c r="N17" s="7">
        <f t="shared" si="2"/>
        <v>4.0999999999999996</v>
      </c>
    </row>
    <row r="18" spans="1:14">
      <c r="A18" s="17" t="s">
        <v>45</v>
      </c>
      <c r="B18" s="17">
        <v>2210</v>
      </c>
      <c r="C18" s="17" t="s">
        <v>44</v>
      </c>
      <c r="D18" s="17" t="s">
        <v>17</v>
      </c>
      <c r="E18" s="34">
        <v>0.19</v>
      </c>
      <c r="F18" s="34">
        <v>57.7</v>
      </c>
      <c r="G18" s="34">
        <v>0</v>
      </c>
      <c r="H18" s="34">
        <v>1.347</v>
      </c>
      <c r="I18" s="34">
        <v>0.27400000000000002</v>
      </c>
      <c r="J18" s="34">
        <v>0.315</v>
      </c>
      <c r="K18" s="18">
        <v>2.2882443029106998</v>
      </c>
      <c r="L18" s="7">
        <f t="shared" si="0"/>
        <v>3.4658320272961185</v>
      </c>
      <c r="M18" s="7">
        <f t="shared" si="1"/>
        <v>12.7</v>
      </c>
      <c r="N18" s="7">
        <f t="shared" si="2"/>
        <v>3</v>
      </c>
    </row>
    <row r="19" spans="1:14">
      <c r="A19" s="17" t="s">
        <v>45</v>
      </c>
      <c r="B19" s="17">
        <v>2210</v>
      </c>
      <c r="C19" s="17" t="s">
        <v>44</v>
      </c>
      <c r="D19" s="17" t="s">
        <v>17</v>
      </c>
      <c r="E19" s="34">
        <v>0.19</v>
      </c>
      <c r="F19" s="34">
        <v>57.7</v>
      </c>
      <c r="G19" s="34">
        <v>0</v>
      </c>
      <c r="H19" s="34">
        <v>1.347</v>
      </c>
      <c r="I19" s="34">
        <v>0.27400000000000002</v>
      </c>
      <c r="J19" s="34">
        <v>0.315</v>
      </c>
      <c r="K19" s="18">
        <v>4.1102857259620604</v>
      </c>
      <c r="L19" s="7">
        <f t="shared" si="0"/>
        <v>6.2255415176852855</v>
      </c>
      <c r="M19" s="7">
        <f t="shared" si="1"/>
        <v>22.8</v>
      </c>
      <c r="N19" s="7">
        <f t="shared" si="2"/>
        <v>5.4</v>
      </c>
    </row>
    <row r="20" spans="1:14">
      <c r="A20" s="17" t="s">
        <v>45</v>
      </c>
      <c r="B20" s="17">
        <v>2210</v>
      </c>
      <c r="C20" s="17" t="s">
        <v>44</v>
      </c>
      <c r="D20" s="17" t="s">
        <v>17</v>
      </c>
      <c r="E20" s="34">
        <v>0.19</v>
      </c>
      <c r="F20" s="34">
        <v>57.7</v>
      </c>
      <c r="G20" s="34">
        <v>0</v>
      </c>
      <c r="H20" s="34">
        <v>1.347</v>
      </c>
      <c r="I20" s="34">
        <v>0.27400000000000002</v>
      </c>
      <c r="J20" s="34">
        <v>0.315</v>
      </c>
      <c r="K20" s="18">
        <v>2.2735671334150198</v>
      </c>
      <c r="L20" s="7">
        <f t="shared" si="0"/>
        <v>3.4436016194487244</v>
      </c>
      <c r="M20" s="7">
        <f t="shared" si="1"/>
        <v>12.6</v>
      </c>
      <c r="N20" s="7">
        <f t="shared" si="2"/>
        <v>3</v>
      </c>
    </row>
    <row r="21" spans="1:14">
      <c r="A21" s="17" t="s">
        <v>45</v>
      </c>
      <c r="B21" s="17">
        <v>2210</v>
      </c>
      <c r="C21" s="17" t="s">
        <v>44</v>
      </c>
      <c r="D21" s="17" t="s">
        <v>17</v>
      </c>
      <c r="E21" s="34">
        <v>0.19</v>
      </c>
      <c r="F21" s="34">
        <v>57.7</v>
      </c>
      <c r="G21" s="34">
        <v>0</v>
      </c>
      <c r="H21" s="34">
        <v>1.347</v>
      </c>
      <c r="I21" s="34">
        <v>0.27400000000000002</v>
      </c>
      <c r="J21" s="34">
        <v>0.315</v>
      </c>
      <c r="K21" s="18">
        <v>11.077467689600001</v>
      </c>
      <c r="L21" s="7">
        <f t="shared" si="0"/>
        <v>16.778209499360401</v>
      </c>
      <c r="M21" s="7">
        <f t="shared" si="1"/>
        <v>61.5</v>
      </c>
      <c r="N21" s="7">
        <f t="shared" si="2"/>
        <v>14.6</v>
      </c>
    </row>
    <row r="22" spans="1:14">
      <c r="A22" s="17" t="s">
        <v>45</v>
      </c>
      <c r="B22" s="17">
        <v>2210</v>
      </c>
      <c r="C22" s="17" t="s">
        <v>44</v>
      </c>
      <c r="D22" s="17" t="s">
        <v>17</v>
      </c>
      <c r="E22" s="34">
        <v>0.19</v>
      </c>
      <c r="F22" s="34">
        <v>57.7</v>
      </c>
      <c r="G22" s="34">
        <v>0</v>
      </c>
      <c r="H22" s="34">
        <v>1.347</v>
      </c>
      <c r="I22" s="34">
        <v>0.27400000000000002</v>
      </c>
      <c r="J22" s="34">
        <v>0.315</v>
      </c>
      <c r="K22" s="18">
        <v>8.6043776049067908</v>
      </c>
      <c r="L22" s="7">
        <f t="shared" si="0"/>
        <v>13.032405429831947</v>
      </c>
      <c r="M22" s="7">
        <f t="shared" si="1"/>
        <v>47.8</v>
      </c>
      <c r="N22" s="7">
        <f t="shared" si="2"/>
        <v>11.4</v>
      </c>
    </row>
    <row r="23" spans="1:14">
      <c r="A23" s="17" t="s">
        <v>45</v>
      </c>
      <c r="B23" s="17">
        <v>2210</v>
      </c>
      <c r="C23" s="17" t="s">
        <v>44</v>
      </c>
      <c r="D23" s="17" t="s">
        <v>17</v>
      </c>
      <c r="E23" s="34">
        <v>0.19</v>
      </c>
      <c r="F23" s="34">
        <v>57.7</v>
      </c>
      <c r="G23" s="34">
        <v>0</v>
      </c>
      <c r="H23" s="34">
        <v>1.347</v>
      </c>
      <c r="I23" s="34">
        <v>0.27400000000000002</v>
      </c>
      <c r="J23" s="34">
        <v>0.315</v>
      </c>
      <c r="K23" s="18">
        <v>0.85175375158619704</v>
      </c>
      <c r="L23" s="7">
        <f t="shared" si="0"/>
        <v>1.2900875259962437</v>
      </c>
      <c r="M23" s="7">
        <f t="shared" si="1"/>
        <v>4.7</v>
      </c>
      <c r="N23" s="7">
        <f t="shared" si="2"/>
        <v>1.1000000000000001</v>
      </c>
    </row>
    <row r="24" spans="1:14">
      <c r="A24" s="17" t="s">
        <v>45</v>
      </c>
      <c r="B24" s="17">
        <v>2210</v>
      </c>
      <c r="C24" s="17" t="s">
        <v>44</v>
      </c>
      <c r="D24" s="17" t="s">
        <v>17</v>
      </c>
      <c r="E24" s="34">
        <v>0.19</v>
      </c>
      <c r="F24" s="34">
        <v>57.7</v>
      </c>
      <c r="G24" s="34">
        <v>0</v>
      </c>
      <c r="H24" s="34">
        <v>1.347</v>
      </c>
      <c r="I24" s="34">
        <v>0.27400000000000002</v>
      </c>
      <c r="J24" s="34">
        <v>0.315</v>
      </c>
      <c r="K24" s="18">
        <v>3.43509984647392</v>
      </c>
      <c r="L24" s="7">
        <f t="shared" si="0"/>
        <v>5.2028881049655604</v>
      </c>
      <c r="M24" s="7">
        <f t="shared" si="1"/>
        <v>19.100000000000001</v>
      </c>
      <c r="N24" s="7">
        <f t="shared" si="2"/>
        <v>4.5</v>
      </c>
    </row>
    <row r="25" spans="1:14">
      <c r="A25" s="17" t="s">
        <v>45</v>
      </c>
      <c r="B25" s="17">
        <v>2210</v>
      </c>
      <c r="C25" s="17" t="s">
        <v>44</v>
      </c>
      <c r="D25" s="17" t="s">
        <v>17</v>
      </c>
      <c r="E25" s="34">
        <v>0.19</v>
      </c>
      <c r="F25" s="34">
        <v>57.7</v>
      </c>
      <c r="G25" s="34">
        <v>0</v>
      </c>
      <c r="H25" s="34">
        <v>1.347</v>
      </c>
      <c r="I25" s="34">
        <v>0.27400000000000002</v>
      </c>
      <c r="J25" s="34">
        <v>0.315</v>
      </c>
      <c r="K25" s="18">
        <v>15.4694546823</v>
      </c>
      <c r="L25" s="7">
        <f t="shared" si="0"/>
        <v>23.43042279817864</v>
      </c>
      <c r="M25" s="7">
        <f t="shared" si="1"/>
        <v>85.9</v>
      </c>
      <c r="N25" s="7">
        <f t="shared" si="2"/>
        <v>20.399999999999999</v>
      </c>
    </row>
    <row r="26" spans="1:14">
      <c r="A26" s="17" t="s">
        <v>45</v>
      </c>
      <c r="B26" s="17">
        <v>2210</v>
      </c>
      <c r="C26" s="17" t="s">
        <v>44</v>
      </c>
      <c r="D26" s="17" t="s">
        <v>17</v>
      </c>
      <c r="E26" s="34">
        <v>0.19</v>
      </c>
      <c r="F26" s="34">
        <v>57.7</v>
      </c>
      <c r="G26" s="34">
        <v>0</v>
      </c>
      <c r="H26" s="34">
        <v>1.347</v>
      </c>
      <c r="I26" s="34">
        <v>0.27400000000000002</v>
      </c>
      <c r="J26" s="34">
        <v>0.315</v>
      </c>
      <c r="K26" s="18">
        <v>11.0070573857</v>
      </c>
      <c r="L26" s="7">
        <f t="shared" si="0"/>
        <v>16.671564292815862</v>
      </c>
      <c r="M26" s="7">
        <f t="shared" si="1"/>
        <v>61.1</v>
      </c>
      <c r="N26" s="7">
        <f t="shared" si="2"/>
        <v>14.5</v>
      </c>
    </row>
    <row r="27" spans="1:14">
      <c r="A27" s="17" t="s">
        <v>45</v>
      </c>
      <c r="B27" s="17">
        <v>2210</v>
      </c>
      <c r="C27" s="17" t="s">
        <v>44</v>
      </c>
      <c r="D27" s="17" t="s">
        <v>17</v>
      </c>
      <c r="E27" s="34">
        <v>0.19</v>
      </c>
      <c r="F27" s="34">
        <v>57.7</v>
      </c>
      <c r="G27" s="34">
        <v>0</v>
      </c>
      <c r="H27" s="34">
        <v>1.347</v>
      </c>
      <c r="I27" s="34">
        <v>0.27400000000000002</v>
      </c>
      <c r="J27" s="34">
        <v>0.315</v>
      </c>
      <c r="K27" s="18">
        <v>4.17643847124363</v>
      </c>
      <c r="L27" s="7">
        <f t="shared" si="0"/>
        <v>6.3257381195073821</v>
      </c>
      <c r="M27" s="7">
        <f t="shared" si="1"/>
        <v>23.2</v>
      </c>
      <c r="N27" s="7">
        <f t="shared" si="2"/>
        <v>5.5</v>
      </c>
    </row>
    <row r="28" spans="1:14">
      <c r="A28" s="17" t="s">
        <v>45</v>
      </c>
      <c r="B28" s="17">
        <v>2210</v>
      </c>
      <c r="C28" s="17" t="s">
        <v>44</v>
      </c>
      <c r="D28" s="17" t="s">
        <v>18</v>
      </c>
      <c r="E28" s="34">
        <v>0.19</v>
      </c>
      <c r="F28" s="34">
        <v>57.7</v>
      </c>
      <c r="G28" s="34">
        <v>0</v>
      </c>
      <c r="H28" s="34">
        <v>1.347</v>
      </c>
      <c r="I28" s="34">
        <v>0.27400000000000002</v>
      </c>
      <c r="J28" s="34">
        <v>0.315</v>
      </c>
      <c r="K28" s="18">
        <v>7.3982959955811296</v>
      </c>
      <c r="L28" s="7">
        <f t="shared" si="0"/>
        <v>11.205644072307068</v>
      </c>
      <c r="M28" s="7">
        <f t="shared" si="1"/>
        <v>41.1</v>
      </c>
      <c r="N28" s="7">
        <f t="shared" si="2"/>
        <v>9.8000000000000007</v>
      </c>
    </row>
    <row r="29" spans="1:14">
      <c r="A29" s="17" t="s">
        <v>45</v>
      </c>
      <c r="B29" s="17">
        <v>2210</v>
      </c>
      <c r="C29" s="17" t="s">
        <v>44</v>
      </c>
      <c r="D29" s="17" t="s">
        <v>17</v>
      </c>
      <c r="E29" s="34">
        <v>0.19</v>
      </c>
      <c r="F29" s="34">
        <v>57.7</v>
      </c>
      <c r="G29" s="34">
        <v>0</v>
      </c>
      <c r="H29" s="34">
        <v>1.347</v>
      </c>
      <c r="I29" s="34">
        <v>0.27400000000000002</v>
      </c>
      <c r="J29" s="34">
        <v>0.315</v>
      </c>
      <c r="K29" s="18">
        <v>2.21076199361472</v>
      </c>
      <c r="L29" s="7">
        <f t="shared" si="0"/>
        <v>3.3484753845786952</v>
      </c>
      <c r="M29" s="7">
        <f t="shared" si="1"/>
        <v>12.3</v>
      </c>
      <c r="N29" s="7">
        <f t="shared" si="2"/>
        <v>2.9</v>
      </c>
    </row>
    <row r="30" spans="1:14">
      <c r="A30" s="17" t="s">
        <v>45</v>
      </c>
      <c r="B30" s="17">
        <v>2210</v>
      </c>
      <c r="C30" s="17" t="s">
        <v>44</v>
      </c>
      <c r="D30" s="17" t="s">
        <v>17</v>
      </c>
      <c r="E30" s="34">
        <v>0.19</v>
      </c>
      <c r="F30" s="34">
        <v>57.7</v>
      </c>
      <c r="G30" s="34">
        <v>0</v>
      </c>
      <c r="H30" s="34">
        <v>1.347</v>
      </c>
      <c r="I30" s="34">
        <v>0.27400000000000002</v>
      </c>
      <c r="J30" s="34">
        <v>0.315</v>
      </c>
      <c r="K30" s="18">
        <v>3.55576607973796</v>
      </c>
      <c r="L30" s="7">
        <f t="shared" si="0"/>
        <v>5.3856521985231076</v>
      </c>
      <c r="M30" s="7">
        <f t="shared" si="1"/>
        <v>19.7</v>
      </c>
      <c r="N30" s="7">
        <f t="shared" si="2"/>
        <v>4.7</v>
      </c>
    </row>
    <row r="31" spans="1:14">
      <c r="A31" s="17" t="s">
        <v>45</v>
      </c>
      <c r="B31" s="17">
        <v>2210</v>
      </c>
      <c r="C31" s="17" t="s">
        <v>44</v>
      </c>
      <c r="D31" s="17" t="s">
        <v>17</v>
      </c>
      <c r="E31" s="34">
        <v>0.19</v>
      </c>
      <c r="F31" s="34">
        <v>57.7</v>
      </c>
      <c r="G31" s="34">
        <v>0</v>
      </c>
      <c r="H31" s="34">
        <v>1.347</v>
      </c>
      <c r="I31" s="34">
        <v>0.27400000000000002</v>
      </c>
      <c r="J31" s="34">
        <v>0.315</v>
      </c>
      <c r="K31" s="18">
        <v>2.86880406812605</v>
      </c>
      <c r="L31" s="7">
        <f t="shared" si="0"/>
        <v>4.3451623616854187</v>
      </c>
      <c r="M31" s="7">
        <f t="shared" si="1"/>
        <v>15.9</v>
      </c>
      <c r="N31" s="7">
        <f t="shared" si="2"/>
        <v>3.8</v>
      </c>
    </row>
    <row r="32" spans="1:14">
      <c r="A32" s="17" t="s">
        <v>45</v>
      </c>
      <c r="B32" s="17">
        <v>2210</v>
      </c>
      <c r="C32" s="17" t="s">
        <v>44</v>
      </c>
      <c r="D32" s="17" t="s">
        <v>17</v>
      </c>
      <c r="E32" s="34">
        <v>0.19</v>
      </c>
      <c r="F32" s="34">
        <v>57.7</v>
      </c>
      <c r="G32" s="34">
        <v>0</v>
      </c>
      <c r="H32" s="34">
        <v>1.347</v>
      </c>
      <c r="I32" s="34">
        <v>0.27400000000000002</v>
      </c>
      <c r="J32" s="34">
        <v>0.315</v>
      </c>
      <c r="K32" s="18">
        <v>0.43759115222006401</v>
      </c>
      <c r="L32" s="7">
        <f t="shared" si="0"/>
        <v>0.66278649893131447</v>
      </c>
      <c r="M32" s="7">
        <f t="shared" si="1"/>
        <v>2.4</v>
      </c>
      <c r="N32" s="7">
        <f t="shared" si="2"/>
        <v>0.6</v>
      </c>
    </row>
    <row r="33" spans="1:14">
      <c r="A33" s="17" t="s">
        <v>45</v>
      </c>
      <c r="B33" s="17">
        <v>2210</v>
      </c>
      <c r="C33" s="17" t="s">
        <v>44</v>
      </c>
      <c r="D33" s="17" t="s">
        <v>17</v>
      </c>
      <c r="E33" s="34">
        <v>0.19</v>
      </c>
      <c r="F33" s="34">
        <v>57.7</v>
      </c>
      <c r="G33" s="34">
        <v>0</v>
      </c>
      <c r="H33" s="34">
        <v>1.347</v>
      </c>
      <c r="I33" s="34">
        <v>0.27400000000000002</v>
      </c>
      <c r="J33" s="34">
        <v>0.315</v>
      </c>
      <c r="K33" s="18">
        <v>5.5443243536948001</v>
      </c>
      <c r="L33" s="7">
        <f t="shared" si="0"/>
        <v>8.397572274214987</v>
      </c>
      <c r="M33" s="7">
        <f t="shared" si="1"/>
        <v>30.8</v>
      </c>
      <c r="N33" s="7">
        <f t="shared" si="2"/>
        <v>7.3</v>
      </c>
    </row>
    <row r="34" spans="1:14">
      <c r="A34" s="17" t="s">
        <v>45</v>
      </c>
      <c r="B34" s="17">
        <v>2210</v>
      </c>
      <c r="C34" s="17" t="s">
        <v>44</v>
      </c>
      <c r="D34" s="17" t="s">
        <v>17</v>
      </c>
      <c r="E34" s="34">
        <v>0.19</v>
      </c>
      <c r="F34" s="34">
        <v>57.7</v>
      </c>
      <c r="G34" s="34">
        <v>0</v>
      </c>
      <c r="H34" s="34">
        <v>1.347</v>
      </c>
      <c r="I34" s="34">
        <v>0.27400000000000002</v>
      </c>
      <c r="J34" s="34">
        <v>0.315</v>
      </c>
      <c r="K34" s="18">
        <v>9.3518307624204091</v>
      </c>
      <c r="L34" s="7">
        <f t="shared" si="0"/>
        <v>14.164516668531013</v>
      </c>
      <c r="M34" s="7">
        <f t="shared" si="1"/>
        <v>51.9</v>
      </c>
      <c r="N34" s="7">
        <f t="shared" si="2"/>
        <v>12.3</v>
      </c>
    </row>
    <row r="35" spans="1:14">
      <c r="A35" s="17" t="s">
        <v>45</v>
      </c>
      <c r="B35" s="17">
        <v>2210</v>
      </c>
      <c r="C35" s="17" t="s">
        <v>44</v>
      </c>
      <c r="D35" s="17" t="s">
        <v>17</v>
      </c>
      <c r="E35" s="34">
        <v>0.19</v>
      </c>
      <c r="F35" s="34">
        <v>57.7</v>
      </c>
      <c r="G35" s="34">
        <v>0</v>
      </c>
      <c r="H35" s="34">
        <v>1.347</v>
      </c>
      <c r="I35" s="34">
        <v>0.27400000000000002</v>
      </c>
      <c r="J35" s="34">
        <v>0.315</v>
      </c>
      <c r="K35" s="18">
        <v>1.2317542219137201</v>
      </c>
      <c r="L35" s="7">
        <f t="shared" si="0"/>
        <v>1.8656457383660683</v>
      </c>
      <c r="M35" s="7">
        <f t="shared" si="1"/>
        <v>6.8</v>
      </c>
      <c r="N35" s="7">
        <f t="shared" si="2"/>
        <v>1.6</v>
      </c>
    </row>
    <row r="36" spans="1:14">
      <c r="A36" s="17" t="s">
        <v>45</v>
      </c>
      <c r="B36" s="17">
        <v>2210</v>
      </c>
      <c r="C36" s="17" t="s">
        <v>44</v>
      </c>
      <c r="D36" s="17" t="s">
        <v>17</v>
      </c>
      <c r="E36" s="34">
        <v>0.19</v>
      </c>
      <c r="F36" s="34">
        <v>57.7</v>
      </c>
      <c r="G36" s="34">
        <v>0</v>
      </c>
      <c r="H36" s="34">
        <v>1.347</v>
      </c>
      <c r="I36" s="34">
        <v>0.27400000000000002</v>
      </c>
      <c r="J36" s="34">
        <v>0.315</v>
      </c>
      <c r="K36" s="18">
        <v>9.4843434235810502</v>
      </c>
      <c r="L36" s="7">
        <f t="shared" si="0"/>
        <v>14.365223657941447</v>
      </c>
      <c r="M36" s="7">
        <f t="shared" si="1"/>
        <v>52.7</v>
      </c>
      <c r="N36" s="7">
        <f t="shared" si="2"/>
        <v>12.5</v>
      </c>
    </row>
    <row r="37" spans="1:14">
      <c r="A37" s="17" t="s">
        <v>45</v>
      </c>
      <c r="B37" s="17">
        <v>2210</v>
      </c>
      <c r="C37" s="17" t="s">
        <v>44</v>
      </c>
      <c r="D37" s="17" t="s">
        <v>17</v>
      </c>
      <c r="E37" s="34">
        <v>0.19</v>
      </c>
      <c r="F37" s="34">
        <v>57.7</v>
      </c>
      <c r="G37" s="34">
        <v>0</v>
      </c>
      <c r="H37" s="34">
        <v>1.347</v>
      </c>
      <c r="I37" s="34">
        <v>0.27400000000000002</v>
      </c>
      <c r="J37" s="34">
        <v>0.315</v>
      </c>
      <c r="K37" s="18">
        <v>4.0381535354488198</v>
      </c>
      <c r="L37" s="7">
        <f t="shared" si="0"/>
        <v>6.1162882986291685</v>
      </c>
      <c r="M37" s="7">
        <f t="shared" si="1"/>
        <v>22.4</v>
      </c>
      <c r="N37" s="7">
        <f t="shared" si="2"/>
        <v>5.3</v>
      </c>
    </row>
    <row r="38" spans="1:14">
      <c r="A38" s="17" t="s">
        <v>45</v>
      </c>
      <c r="B38" s="17">
        <v>2210</v>
      </c>
      <c r="C38" s="17" t="s">
        <v>44</v>
      </c>
      <c r="D38" s="17" t="s">
        <v>17</v>
      </c>
      <c r="E38" s="34">
        <v>0.19</v>
      </c>
      <c r="F38" s="34">
        <v>57.7</v>
      </c>
      <c r="G38" s="34">
        <v>0</v>
      </c>
      <c r="H38" s="34">
        <v>1.347</v>
      </c>
      <c r="I38" s="34">
        <v>0.27400000000000002</v>
      </c>
      <c r="J38" s="34">
        <v>0.315</v>
      </c>
      <c r="K38" s="18">
        <v>25.583575378100001</v>
      </c>
      <c r="L38" s="7">
        <f t="shared" si="0"/>
        <v>38.749522857054714</v>
      </c>
      <c r="M38" s="7">
        <f t="shared" si="1"/>
        <v>142</v>
      </c>
      <c r="N38" s="7">
        <f t="shared" si="2"/>
        <v>33.799999999999997</v>
      </c>
    </row>
    <row r="39" spans="1:14">
      <c r="A39" s="17" t="s">
        <v>45</v>
      </c>
      <c r="B39" s="17">
        <v>2210</v>
      </c>
      <c r="C39" s="17" t="s">
        <v>44</v>
      </c>
      <c r="D39" s="17" t="s">
        <v>18</v>
      </c>
      <c r="E39" s="34">
        <v>0.19</v>
      </c>
      <c r="F39" s="34">
        <v>57.7</v>
      </c>
      <c r="G39" s="34">
        <v>0</v>
      </c>
      <c r="H39" s="34">
        <v>1.347</v>
      </c>
      <c r="I39" s="34">
        <v>0.27400000000000002</v>
      </c>
      <c r="J39" s="34">
        <v>0.315</v>
      </c>
      <c r="K39" s="18">
        <v>48.349973932499999</v>
      </c>
      <c r="L39" s="7">
        <f t="shared" si="0"/>
        <v>73.232079267512816</v>
      </c>
      <c r="M39" s="7">
        <f t="shared" si="1"/>
        <v>268.39999999999998</v>
      </c>
      <c r="N39" s="7">
        <f t="shared" si="2"/>
        <v>63.8</v>
      </c>
    </row>
    <row r="40" spans="1:14">
      <c r="A40" s="17" t="s">
        <v>45</v>
      </c>
      <c r="B40" s="17">
        <v>2210</v>
      </c>
      <c r="C40" s="17" t="s">
        <v>44</v>
      </c>
      <c r="D40" s="17" t="s">
        <v>17</v>
      </c>
      <c r="E40" s="34">
        <v>0.19</v>
      </c>
      <c r="F40" s="34">
        <v>57.7</v>
      </c>
      <c r="G40" s="34">
        <v>0</v>
      </c>
      <c r="H40" s="34">
        <v>1.347</v>
      </c>
      <c r="I40" s="34">
        <v>0.27400000000000002</v>
      </c>
      <c r="J40" s="34">
        <v>0.315</v>
      </c>
      <c r="K40" s="18">
        <v>27.604035732100002</v>
      </c>
      <c r="L40" s="7">
        <f t="shared" si="0"/>
        <v>41.809762620731966</v>
      </c>
      <c r="M40" s="7">
        <f t="shared" si="1"/>
        <v>153.19999999999999</v>
      </c>
      <c r="N40" s="7">
        <f t="shared" si="2"/>
        <v>36.4</v>
      </c>
    </row>
    <row r="41" spans="1:14">
      <c r="A41" s="17" t="s">
        <v>45</v>
      </c>
      <c r="B41" s="17">
        <v>2210</v>
      </c>
      <c r="C41" s="17" t="s">
        <v>44</v>
      </c>
      <c r="D41" s="17" t="s">
        <v>17</v>
      </c>
      <c r="E41" s="34">
        <v>0.19</v>
      </c>
      <c r="F41" s="34">
        <v>57.7</v>
      </c>
      <c r="G41" s="34">
        <v>0</v>
      </c>
      <c r="H41" s="34">
        <v>1.347</v>
      </c>
      <c r="I41" s="34">
        <v>0.27400000000000002</v>
      </c>
      <c r="J41" s="34">
        <v>0.315</v>
      </c>
      <c r="K41" s="18">
        <v>2.2690278289361201</v>
      </c>
      <c r="L41" s="7">
        <f t="shared" si="0"/>
        <v>3.4367262754023709</v>
      </c>
      <c r="M41" s="7">
        <f t="shared" si="1"/>
        <v>12.6</v>
      </c>
      <c r="N41" s="7">
        <f t="shared" si="2"/>
        <v>3</v>
      </c>
    </row>
    <row r="42" spans="1:14">
      <c r="A42" s="17" t="s">
        <v>45</v>
      </c>
      <c r="B42" s="17">
        <v>2210</v>
      </c>
      <c r="C42" s="17" t="s">
        <v>44</v>
      </c>
      <c r="D42" s="17" t="s">
        <v>17</v>
      </c>
      <c r="E42" s="34">
        <v>0.19</v>
      </c>
      <c r="F42" s="34">
        <v>57.7</v>
      </c>
      <c r="G42" s="34">
        <v>0</v>
      </c>
      <c r="H42" s="34">
        <v>1.347</v>
      </c>
      <c r="I42" s="34">
        <v>0.27400000000000002</v>
      </c>
      <c r="J42" s="34">
        <v>0.315</v>
      </c>
      <c r="K42" s="18">
        <v>6.0144667098940996</v>
      </c>
      <c r="L42" s="7">
        <f t="shared" si="0"/>
        <v>9.1096616404733499</v>
      </c>
      <c r="M42" s="7">
        <f t="shared" si="1"/>
        <v>33.4</v>
      </c>
      <c r="N42" s="7">
        <f t="shared" si="2"/>
        <v>7.9</v>
      </c>
    </row>
    <row r="43" spans="1:14">
      <c r="A43" s="17" t="s">
        <v>45</v>
      </c>
      <c r="B43" s="17">
        <v>2210</v>
      </c>
      <c r="C43" s="17" t="s">
        <v>44</v>
      </c>
      <c r="D43" s="17" t="s">
        <v>17</v>
      </c>
      <c r="E43" s="34">
        <v>0.19</v>
      </c>
      <c r="F43" s="34">
        <v>57.7</v>
      </c>
      <c r="G43" s="34">
        <v>0</v>
      </c>
      <c r="H43" s="34">
        <v>1.347</v>
      </c>
      <c r="I43" s="34">
        <v>0.27400000000000002</v>
      </c>
      <c r="J43" s="34">
        <v>0.315</v>
      </c>
      <c r="K43" s="18">
        <v>51.138472124000003</v>
      </c>
      <c r="L43" s="7">
        <f t="shared" si="0"/>
        <v>77.455608340813498</v>
      </c>
      <c r="M43" s="7">
        <f t="shared" si="1"/>
        <v>283.89999999999998</v>
      </c>
      <c r="N43" s="7">
        <f t="shared" si="2"/>
        <v>67.5</v>
      </c>
    </row>
    <row r="44" spans="1:14">
      <c r="A44" s="17" t="s">
        <v>45</v>
      </c>
      <c r="B44" s="17">
        <v>2210</v>
      </c>
      <c r="C44" s="17" t="s">
        <v>44</v>
      </c>
      <c r="D44" s="17" t="s">
        <v>17</v>
      </c>
      <c r="E44" s="34">
        <v>0.19</v>
      </c>
      <c r="F44" s="34">
        <v>57.7</v>
      </c>
      <c r="G44" s="34">
        <v>0</v>
      </c>
      <c r="H44" s="34">
        <v>1.347</v>
      </c>
      <c r="I44" s="34">
        <v>0.27400000000000002</v>
      </c>
      <c r="J44" s="34">
        <v>0.315</v>
      </c>
      <c r="K44" s="18">
        <v>3.66350530855662</v>
      </c>
      <c r="L44" s="7">
        <f t="shared" si="0"/>
        <v>5.5488367279725708</v>
      </c>
      <c r="M44" s="7">
        <f t="shared" si="1"/>
        <v>20.3</v>
      </c>
      <c r="N44" s="7">
        <f t="shared" si="2"/>
        <v>4.8</v>
      </c>
    </row>
    <row r="45" spans="1:14">
      <c r="A45" s="17" t="s">
        <v>45</v>
      </c>
      <c r="B45" s="17">
        <v>2210</v>
      </c>
      <c r="C45" s="17" t="s">
        <v>44</v>
      </c>
      <c r="D45" s="17" t="s">
        <v>17</v>
      </c>
      <c r="E45" s="34">
        <v>0.19</v>
      </c>
      <c r="F45" s="34">
        <v>57.7</v>
      </c>
      <c r="G45" s="34">
        <v>0</v>
      </c>
      <c r="H45" s="34">
        <v>1.347</v>
      </c>
      <c r="I45" s="34">
        <v>0.27400000000000002</v>
      </c>
      <c r="J45" s="34">
        <v>0.315</v>
      </c>
      <c r="K45" s="18">
        <v>1.43797338094435</v>
      </c>
      <c r="L45" s="7">
        <f t="shared" si="0"/>
        <v>2.1779904321128361</v>
      </c>
      <c r="M45" s="7">
        <f t="shared" si="1"/>
        <v>8</v>
      </c>
      <c r="N45" s="7">
        <f t="shared" si="2"/>
        <v>1.9</v>
      </c>
    </row>
    <row r="46" spans="1:14">
      <c r="A46" s="17" t="s">
        <v>45</v>
      </c>
      <c r="B46" s="17">
        <v>2210</v>
      </c>
      <c r="C46" s="17" t="s">
        <v>44</v>
      </c>
      <c r="D46" s="17" t="s">
        <v>17</v>
      </c>
      <c r="E46" s="34">
        <v>0.19</v>
      </c>
      <c r="F46" s="34">
        <v>57.7</v>
      </c>
      <c r="G46" s="34">
        <v>0</v>
      </c>
      <c r="H46" s="34">
        <v>1.347</v>
      </c>
      <c r="I46" s="34">
        <v>0.27400000000000002</v>
      </c>
      <c r="J46" s="34">
        <v>0.315</v>
      </c>
      <c r="K46" s="18">
        <v>7.5556613302024296</v>
      </c>
      <c r="L46" s="7">
        <f t="shared" si="0"/>
        <v>11.443993542257855</v>
      </c>
      <c r="M46" s="7">
        <f t="shared" si="1"/>
        <v>41.9</v>
      </c>
      <c r="N46" s="7">
        <f t="shared" si="2"/>
        <v>10</v>
      </c>
    </row>
    <row r="47" spans="1:14">
      <c r="A47" s="17" t="s">
        <v>45</v>
      </c>
      <c r="B47" s="17">
        <v>2210</v>
      </c>
      <c r="C47" s="17" t="s">
        <v>44</v>
      </c>
      <c r="D47" s="17" t="s">
        <v>17</v>
      </c>
      <c r="E47" s="34">
        <v>0.19</v>
      </c>
      <c r="F47" s="34">
        <v>57.7</v>
      </c>
      <c r="G47" s="34">
        <v>0</v>
      </c>
      <c r="H47" s="34">
        <v>1.347</v>
      </c>
      <c r="I47" s="34">
        <v>0.27400000000000002</v>
      </c>
      <c r="J47" s="34">
        <v>0.315</v>
      </c>
      <c r="K47" s="18">
        <v>4.4758330724333</v>
      </c>
      <c r="L47" s="7">
        <f t="shared" si="0"/>
        <v>6.7792086673342871</v>
      </c>
      <c r="M47" s="7">
        <f t="shared" si="1"/>
        <v>24.8</v>
      </c>
      <c r="N47" s="7">
        <f t="shared" si="2"/>
        <v>5.9</v>
      </c>
    </row>
    <row r="48" spans="1:14">
      <c r="A48" s="17" t="s">
        <v>45</v>
      </c>
      <c r="B48" s="17">
        <v>2210</v>
      </c>
      <c r="C48" s="17" t="s">
        <v>44</v>
      </c>
      <c r="D48" s="17" t="s">
        <v>17</v>
      </c>
      <c r="E48" s="34">
        <v>0.19</v>
      </c>
      <c r="F48" s="34">
        <v>57.7</v>
      </c>
      <c r="G48" s="34">
        <v>0</v>
      </c>
      <c r="H48" s="34">
        <v>1.347</v>
      </c>
      <c r="I48" s="34">
        <v>0.27400000000000002</v>
      </c>
      <c r="J48" s="34">
        <v>0.315</v>
      </c>
      <c r="K48" s="18">
        <v>142.47465121299999</v>
      </c>
      <c r="L48" s="7">
        <f t="shared" si="0"/>
        <v>215.79566859349009</v>
      </c>
      <c r="M48" s="7">
        <f t="shared" si="1"/>
        <v>790.9</v>
      </c>
      <c r="N48" s="7">
        <f t="shared" si="2"/>
        <v>188</v>
      </c>
    </row>
    <row r="49" spans="1:14">
      <c r="A49" s="17" t="s">
        <v>45</v>
      </c>
      <c r="B49" s="17">
        <v>2210</v>
      </c>
      <c r="C49" s="17" t="s">
        <v>44</v>
      </c>
      <c r="D49" s="17" t="s">
        <v>17</v>
      </c>
      <c r="E49" s="34">
        <v>0.19</v>
      </c>
      <c r="F49" s="34">
        <v>57.7</v>
      </c>
      <c r="G49" s="34">
        <v>0</v>
      </c>
      <c r="H49" s="34">
        <v>1.347</v>
      </c>
      <c r="I49" s="34">
        <v>0.27400000000000002</v>
      </c>
      <c r="J49" s="34">
        <v>0.315</v>
      </c>
      <c r="K49" s="18">
        <v>15.199737991799999</v>
      </c>
      <c r="L49" s="7">
        <f t="shared" si="0"/>
        <v>23.021903155830074</v>
      </c>
      <c r="M49" s="7">
        <f t="shared" si="1"/>
        <v>84.4</v>
      </c>
      <c r="N49" s="7">
        <f t="shared" si="2"/>
        <v>20.100000000000001</v>
      </c>
    </row>
    <row r="50" spans="1:14">
      <c r="A50" s="17" t="s">
        <v>45</v>
      </c>
      <c r="B50" s="17">
        <v>2210</v>
      </c>
      <c r="C50" s="17" t="s">
        <v>44</v>
      </c>
      <c r="D50" s="17" t="s">
        <v>17</v>
      </c>
      <c r="E50" s="34">
        <v>0.19</v>
      </c>
      <c r="F50" s="34">
        <v>57.7</v>
      </c>
      <c r="G50" s="34">
        <v>0</v>
      </c>
      <c r="H50" s="34">
        <v>1.347</v>
      </c>
      <c r="I50" s="34">
        <v>0.27400000000000002</v>
      </c>
      <c r="J50" s="34">
        <v>0.315</v>
      </c>
      <c r="K50" s="18">
        <v>5.7842417864685496</v>
      </c>
      <c r="L50" s="7">
        <f t="shared" si="0"/>
        <v>8.7609572158299276</v>
      </c>
      <c r="M50" s="7">
        <f t="shared" si="1"/>
        <v>32.1</v>
      </c>
      <c r="N50" s="7">
        <f t="shared" si="2"/>
        <v>7.6</v>
      </c>
    </row>
    <row r="51" spans="1:14">
      <c r="A51" s="17" t="s">
        <v>45</v>
      </c>
      <c r="B51" s="17">
        <v>2210</v>
      </c>
      <c r="C51" s="17" t="s">
        <v>44</v>
      </c>
      <c r="D51" s="17" t="s">
        <v>17</v>
      </c>
      <c r="E51" s="34">
        <v>0.19</v>
      </c>
      <c r="F51" s="34">
        <v>57.7</v>
      </c>
      <c r="G51" s="34">
        <v>0</v>
      </c>
      <c r="H51" s="34">
        <v>1.347</v>
      </c>
      <c r="I51" s="34">
        <v>0.27400000000000002</v>
      </c>
      <c r="J51" s="34">
        <v>0.315</v>
      </c>
      <c r="K51" s="18">
        <v>3.8943252675287998</v>
      </c>
      <c r="L51" s="7">
        <f t="shared" si="0"/>
        <v>5.8984424083308085</v>
      </c>
      <c r="M51" s="7">
        <f t="shared" si="1"/>
        <v>21.6</v>
      </c>
      <c r="N51" s="7">
        <f t="shared" si="2"/>
        <v>5.0999999999999996</v>
      </c>
    </row>
    <row r="52" spans="1:14">
      <c r="A52" s="17" t="s">
        <v>45</v>
      </c>
      <c r="B52" s="17">
        <v>2210</v>
      </c>
      <c r="C52" s="17" t="s">
        <v>44</v>
      </c>
      <c r="D52" s="17" t="s">
        <v>17</v>
      </c>
      <c r="E52" s="34">
        <v>0.19</v>
      </c>
      <c r="F52" s="34">
        <v>57.7</v>
      </c>
      <c r="G52" s="34">
        <v>0</v>
      </c>
      <c r="H52" s="34">
        <v>1.347</v>
      </c>
      <c r="I52" s="34">
        <v>0.27400000000000002</v>
      </c>
      <c r="J52" s="34">
        <v>0.315</v>
      </c>
      <c r="K52" s="18">
        <v>3.8911977983690198</v>
      </c>
      <c r="L52" s="7">
        <f t="shared" si="0"/>
        <v>5.8937054653546772</v>
      </c>
      <c r="M52" s="7">
        <f t="shared" si="1"/>
        <v>21.6</v>
      </c>
      <c r="N52" s="7">
        <f t="shared" si="2"/>
        <v>5.0999999999999996</v>
      </c>
    </row>
    <row r="53" spans="1:14">
      <c r="A53" s="17" t="s">
        <v>45</v>
      </c>
      <c r="B53" s="17">
        <v>2210</v>
      </c>
      <c r="C53" s="17" t="s">
        <v>44</v>
      </c>
      <c r="D53" s="17" t="s">
        <v>17</v>
      </c>
      <c r="E53" s="34">
        <v>0.19</v>
      </c>
      <c r="F53" s="34">
        <v>57.7</v>
      </c>
      <c r="G53" s="34">
        <v>0</v>
      </c>
      <c r="H53" s="34">
        <v>1.347</v>
      </c>
      <c r="I53" s="34">
        <v>0.27400000000000002</v>
      </c>
      <c r="J53" s="34">
        <v>0.315</v>
      </c>
      <c r="K53" s="18">
        <v>16.660569960699998</v>
      </c>
      <c r="L53" s="7">
        <f t="shared" si="0"/>
        <v>25.234515776725235</v>
      </c>
      <c r="M53" s="7">
        <f t="shared" si="1"/>
        <v>92.5</v>
      </c>
      <c r="N53" s="7">
        <f t="shared" si="2"/>
        <v>22</v>
      </c>
    </row>
    <row r="54" spans="1:14">
      <c r="A54" s="17" t="s">
        <v>45</v>
      </c>
      <c r="B54" s="17">
        <v>2210</v>
      </c>
      <c r="C54" s="17" t="s">
        <v>44</v>
      </c>
      <c r="D54" s="17" t="s">
        <v>17</v>
      </c>
      <c r="E54" s="34">
        <v>0.19</v>
      </c>
      <c r="F54" s="34">
        <v>57.7</v>
      </c>
      <c r="G54" s="34">
        <v>0</v>
      </c>
      <c r="H54" s="34">
        <v>1.347</v>
      </c>
      <c r="I54" s="34">
        <v>0.27400000000000002</v>
      </c>
      <c r="J54" s="34">
        <v>0.315</v>
      </c>
      <c r="K54" s="18">
        <v>9.7898740406609299</v>
      </c>
      <c r="L54" s="7">
        <f t="shared" si="0"/>
        <v>14.827987968836061</v>
      </c>
      <c r="M54" s="7">
        <f t="shared" si="1"/>
        <v>54.3</v>
      </c>
      <c r="N54" s="7">
        <f t="shared" si="2"/>
        <v>12.9</v>
      </c>
    </row>
    <row r="55" spans="1:14">
      <c r="A55" s="17" t="s">
        <v>45</v>
      </c>
      <c r="B55" s="17">
        <v>2210</v>
      </c>
      <c r="C55" s="17" t="s">
        <v>44</v>
      </c>
      <c r="D55" s="17" t="s">
        <v>20</v>
      </c>
      <c r="E55" s="34">
        <v>0.19</v>
      </c>
      <c r="F55" s="34">
        <v>57.7</v>
      </c>
      <c r="G55" s="34">
        <v>0</v>
      </c>
      <c r="H55" s="34">
        <v>1.347</v>
      </c>
      <c r="I55" s="34">
        <v>0.27400000000000002</v>
      </c>
      <c r="J55" s="34">
        <v>0.315</v>
      </c>
      <c r="K55" s="18">
        <v>1.3930173525137E-4</v>
      </c>
      <c r="L55" s="7">
        <f t="shared" si="0"/>
        <v>2.1098989075510628E-4</v>
      </c>
      <c r="M55" s="7">
        <f t="shared" si="1"/>
        <v>0</v>
      </c>
      <c r="N55" s="7">
        <f t="shared" si="2"/>
        <v>0</v>
      </c>
    </row>
    <row r="56" spans="1:14">
      <c r="A56" s="17" t="s">
        <v>45</v>
      </c>
      <c r="B56" s="17">
        <v>2210</v>
      </c>
      <c r="C56" s="17" t="s">
        <v>44</v>
      </c>
      <c r="D56" s="17" t="s">
        <v>17</v>
      </c>
      <c r="E56" s="34">
        <v>0.19</v>
      </c>
      <c r="F56" s="34">
        <v>57.7</v>
      </c>
      <c r="G56" s="34">
        <v>0</v>
      </c>
      <c r="H56" s="34">
        <v>1.347</v>
      </c>
      <c r="I56" s="34">
        <v>0.27400000000000002</v>
      </c>
      <c r="J56" s="34">
        <v>0.315</v>
      </c>
      <c r="K56" s="18">
        <v>485.99905753000002</v>
      </c>
      <c r="L56" s="7">
        <f t="shared" si="0"/>
        <v>736.10632251137622</v>
      </c>
      <c r="M56" s="7">
        <f t="shared" si="1"/>
        <v>2698</v>
      </c>
      <c r="N56" s="7">
        <f t="shared" si="2"/>
        <v>641.1</v>
      </c>
    </row>
    <row r="57" spans="1:14">
      <c r="A57" s="17" t="s">
        <v>45</v>
      </c>
      <c r="B57" s="17">
        <v>2210</v>
      </c>
      <c r="C57" s="17" t="s">
        <v>44</v>
      </c>
      <c r="D57" s="17" t="s">
        <v>18</v>
      </c>
      <c r="E57" s="34">
        <v>0.19</v>
      </c>
      <c r="F57" s="34">
        <v>57.7</v>
      </c>
      <c r="G57" s="34">
        <v>0</v>
      </c>
      <c r="H57" s="34">
        <v>1.347</v>
      </c>
      <c r="I57" s="34">
        <v>0.27400000000000002</v>
      </c>
      <c r="J57" s="34">
        <v>0.315</v>
      </c>
      <c r="K57" s="18">
        <v>388.51025147399997</v>
      </c>
      <c r="L57" s="7">
        <f t="shared" si="0"/>
        <v>588.44733963880719</v>
      </c>
      <c r="M57" s="7">
        <f t="shared" si="1"/>
        <v>2156.8000000000002</v>
      </c>
      <c r="N57" s="7">
        <f t="shared" si="2"/>
        <v>512.5</v>
      </c>
    </row>
    <row r="58" spans="1:14">
      <c r="A58" s="17" t="s">
        <v>45</v>
      </c>
      <c r="B58" s="17">
        <v>2210</v>
      </c>
      <c r="C58" s="17" t="s">
        <v>44</v>
      </c>
      <c r="D58" s="17" t="s">
        <v>17</v>
      </c>
      <c r="E58" s="34">
        <v>0.19</v>
      </c>
      <c r="F58" s="34">
        <v>57.7</v>
      </c>
      <c r="G58" s="34">
        <v>0</v>
      </c>
      <c r="H58" s="34">
        <v>1.347</v>
      </c>
      <c r="I58" s="34">
        <v>0.27400000000000002</v>
      </c>
      <c r="J58" s="34">
        <v>0.315</v>
      </c>
      <c r="K58" s="18">
        <v>90.940534041500001</v>
      </c>
      <c r="L58" s="7">
        <f t="shared" si="0"/>
        <v>137.74080637260695</v>
      </c>
      <c r="M58" s="7">
        <f t="shared" si="1"/>
        <v>504.8</v>
      </c>
      <c r="N58" s="7">
        <f t="shared" si="2"/>
        <v>120</v>
      </c>
    </row>
    <row r="59" spans="1:14">
      <c r="A59" s="17" t="s">
        <v>45</v>
      </c>
      <c r="B59" s="17">
        <v>2210</v>
      </c>
      <c r="C59" s="17" t="s">
        <v>44</v>
      </c>
      <c r="D59" s="17" t="s">
        <v>17</v>
      </c>
      <c r="E59" s="34">
        <v>0.19</v>
      </c>
      <c r="F59" s="34">
        <v>57.7</v>
      </c>
      <c r="G59" s="34">
        <v>0</v>
      </c>
      <c r="H59" s="34">
        <v>1.347</v>
      </c>
      <c r="I59" s="34">
        <v>0.27400000000000002</v>
      </c>
      <c r="J59" s="34">
        <v>0.315</v>
      </c>
      <c r="K59" s="18">
        <v>3.93294948888343</v>
      </c>
      <c r="L59" s="7">
        <f t="shared" si="0"/>
        <v>5.9569436196000645</v>
      </c>
      <c r="M59" s="7">
        <f t="shared" si="1"/>
        <v>21.8</v>
      </c>
      <c r="N59" s="7">
        <f t="shared" si="2"/>
        <v>5.2</v>
      </c>
    </row>
    <row r="60" spans="1:14">
      <c r="A60" s="17" t="s">
        <v>45</v>
      </c>
      <c r="B60" s="17">
        <v>2210</v>
      </c>
      <c r="C60" s="17" t="s">
        <v>44</v>
      </c>
      <c r="D60" s="17" t="s">
        <v>17</v>
      </c>
      <c r="E60" s="34">
        <v>0.19</v>
      </c>
      <c r="F60" s="34">
        <v>57.7</v>
      </c>
      <c r="G60" s="34">
        <v>0</v>
      </c>
      <c r="H60" s="34">
        <v>1.347</v>
      </c>
      <c r="I60" s="34">
        <v>0.27400000000000002</v>
      </c>
      <c r="J60" s="34">
        <v>0.315</v>
      </c>
      <c r="K60" s="18">
        <v>1.4794671354708999</v>
      </c>
      <c r="L60" s="7">
        <f t="shared" si="0"/>
        <v>2.2408379100626115</v>
      </c>
      <c r="M60" s="7">
        <f t="shared" si="1"/>
        <v>8.1999999999999993</v>
      </c>
      <c r="N60" s="7">
        <f t="shared" si="2"/>
        <v>2</v>
      </c>
    </row>
    <row r="61" spans="1:14">
      <c r="A61" s="17" t="s">
        <v>45</v>
      </c>
      <c r="B61" s="17">
        <v>2210</v>
      </c>
      <c r="C61" s="17" t="s">
        <v>44</v>
      </c>
      <c r="D61" s="17" t="s">
        <v>17</v>
      </c>
      <c r="E61" s="34">
        <v>0.19</v>
      </c>
      <c r="F61" s="34">
        <v>57.7</v>
      </c>
      <c r="G61" s="34">
        <v>0</v>
      </c>
      <c r="H61" s="34">
        <v>1.347</v>
      </c>
      <c r="I61" s="34">
        <v>0.27400000000000002</v>
      </c>
      <c r="J61" s="34">
        <v>0.315</v>
      </c>
      <c r="K61" s="18">
        <v>17.174913687699998</v>
      </c>
      <c r="L61" s="7">
        <f t="shared" si="0"/>
        <v>26.013553644232612</v>
      </c>
      <c r="M61" s="7">
        <f t="shared" si="1"/>
        <v>95.3</v>
      </c>
      <c r="N61" s="7">
        <f t="shared" si="2"/>
        <v>22.7</v>
      </c>
    </row>
    <row r="62" spans="1:14">
      <c r="A62" s="17" t="s">
        <v>45</v>
      </c>
      <c r="B62" s="17">
        <v>2210</v>
      </c>
      <c r="C62" s="17" t="s">
        <v>44</v>
      </c>
      <c r="D62" s="17" t="s">
        <v>17</v>
      </c>
      <c r="E62" s="34">
        <v>0.19</v>
      </c>
      <c r="F62" s="34">
        <v>57.7</v>
      </c>
      <c r="G62" s="34">
        <v>0</v>
      </c>
      <c r="H62" s="34">
        <v>1.347</v>
      </c>
      <c r="I62" s="34">
        <v>0.27400000000000002</v>
      </c>
      <c r="J62" s="34">
        <v>0.315</v>
      </c>
      <c r="K62" s="18">
        <v>1.8461264706231799</v>
      </c>
      <c r="L62" s="7">
        <f t="shared" si="0"/>
        <v>2.7961893055676339</v>
      </c>
      <c r="M62" s="7">
        <f t="shared" si="1"/>
        <v>10.199999999999999</v>
      </c>
      <c r="N62" s="7">
        <f t="shared" si="2"/>
        <v>2.4</v>
      </c>
    </row>
    <row r="63" spans="1:14">
      <c r="A63" s="17" t="s">
        <v>45</v>
      </c>
      <c r="B63" s="17">
        <v>2210</v>
      </c>
      <c r="C63" s="17" t="s">
        <v>44</v>
      </c>
      <c r="D63" s="17" t="s">
        <v>17</v>
      </c>
      <c r="E63" s="34">
        <v>0.19</v>
      </c>
      <c r="F63" s="34">
        <v>57.7</v>
      </c>
      <c r="G63" s="34">
        <v>0</v>
      </c>
      <c r="H63" s="34">
        <v>1.347</v>
      </c>
      <c r="I63" s="34">
        <v>0.27400000000000002</v>
      </c>
      <c r="J63" s="34">
        <v>0.315</v>
      </c>
      <c r="K63" s="18">
        <v>24.335099537400001</v>
      </c>
      <c r="L63" s="7">
        <f t="shared" si="0"/>
        <v>36.858550136834474</v>
      </c>
      <c r="M63" s="7">
        <f t="shared" si="1"/>
        <v>135.1</v>
      </c>
      <c r="N63" s="7">
        <f t="shared" si="2"/>
        <v>32.1</v>
      </c>
    </row>
    <row r="64" spans="1:14">
      <c r="A64" s="17" t="s">
        <v>45</v>
      </c>
      <c r="B64" s="17">
        <v>2210</v>
      </c>
      <c r="C64" s="17" t="s">
        <v>44</v>
      </c>
      <c r="D64" s="17" t="s">
        <v>17</v>
      </c>
      <c r="E64" s="34">
        <v>0.19</v>
      </c>
      <c r="F64" s="34">
        <v>57.7</v>
      </c>
      <c r="G64" s="34">
        <v>0</v>
      </c>
      <c r="H64" s="34">
        <v>1.347</v>
      </c>
      <c r="I64" s="34">
        <v>0.27400000000000002</v>
      </c>
      <c r="J64" s="34">
        <v>0.315</v>
      </c>
      <c r="K64" s="18">
        <v>1.63601783730206</v>
      </c>
      <c r="L64" s="7">
        <f t="shared" si="0"/>
        <v>2.4779535168236326</v>
      </c>
      <c r="M64" s="7">
        <f t="shared" si="1"/>
        <v>9.1</v>
      </c>
      <c r="N64" s="7">
        <f t="shared" si="2"/>
        <v>2.2000000000000002</v>
      </c>
    </row>
    <row r="65" spans="1:14">
      <c r="A65" s="17" t="s">
        <v>45</v>
      </c>
      <c r="B65" s="17">
        <v>2210</v>
      </c>
      <c r="C65" s="17" t="s">
        <v>44</v>
      </c>
      <c r="D65" s="17" t="s">
        <v>17</v>
      </c>
      <c r="E65" s="34">
        <v>0.19</v>
      </c>
      <c r="F65" s="34">
        <v>57.7</v>
      </c>
      <c r="G65" s="34">
        <v>0</v>
      </c>
      <c r="H65" s="34">
        <v>1.347</v>
      </c>
      <c r="I65" s="34">
        <v>0.27400000000000002</v>
      </c>
      <c r="J65" s="34">
        <v>0.315</v>
      </c>
      <c r="K65" s="18">
        <v>0.62082873418666895</v>
      </c>
      <c r="L65" s="7">
        <f t="shared" si="0"/>
        <v>0.94032272151748353</v>
      </c>
      <c r="M65" s="7">
        <f t="shared" si="1"/>
        <v>3.4</v>
      </c>
      <c r="N65" s="7">
        <f t="shared" si="2"/>
        <v>0.8</v>
      </c>
    </row>
    <row r="66" spans="1:14">
      <c r="A66" s="17" t="s">
        <v>45</v>
      </c>
      <c r="B66" s="17">
        <v>2210</v>
      </c>
      <c r="C66" s="17" t="s">
        <v>44</v>
      </c>
      <c r="D66" s="17" t="s">
        <v>17</v>
      </c>
      <c r="E66" s="34">
        <v>0.19</v>
      </c>
      <c r="F66" s="34">
        <v>57.7</v>
      </c>
      <c r="G66" s="34">
        <v>0</v>
      </c>
      <c r="H66" s="34">
        <v>1.347</v>
      </c>
      <c r="I66" s="34">
        <v>0.27400000000000002</v>
      </c>
      <c r="J66" s="34">
        <v>0.315</v>
      </c>
      <c r="K66" s="18">
        <v>0.49224825614579598</v>
      </c>
      <c r="L66" s="7">
        <f t="shared" si="0"/>
        <v>0.74557151496482621</v>
      </c>
      <c r="M66" s="7">
        <f t="shared" si="1"/>
        <v>2.7</v>
      </c>
      <c r="N66" s="7">
        <f t="shared" si="2"/>
        <v>0.6</v>
      </c>
    </row>
    <row r="67" spans="1:14">
      <c r="A67" s="17" t="s">
        <v>45</v>
      </c>
      <c r="B67" s="17">
        <v>2210</v>
      </c>
      <c r="C67" s="17" t="s">
        <v>44</v>
      </c>
      <c r="D67" s="17" t="s">
        <v>17</v>
      </c>
      <c r="E67" s="34">
        <v>0.19</v>
      </c>
      <c r="F67" s="34">
        <v>57.7</v>
      </c>
      <c r="G67" s="34">
        <v>0</v>
      </c>
      <c r="H67" s="34">
        <v>1.347</v>
      </c>
      <c r="I67" s="34">
        <v>0.27400000000000002</v>
      </c>
      <c r="J67" s="34">
        <v>0.315</v>
      </c>
      <c r="K67" s="18">
        <v>184.24993547400001</v>
      </c>
      <c r="L67" s="7">
        <f t="shared" ref="L67:L72" si="3">F67*J67*K67/12</f>
        <v>279.06955851730726</v>
      </c>
      <c r="M67" s="7">
        <f t="shared" ref="M67:M72" si="4">ROUND(2.721*H67*L67,1)</f>
        <v>1022.8</v>
      </c>
      <c r="N67" s="7">
        <f t="shared" ref="N67:N72" si="5">ROUND((2.721*I67*L67)+(E67*K67),1)</f>
        <v>243.1</v>
      </c>
    </row>
    <row r="68" spans="1:14">
      <c r="A68" s="17" t="s">
        <v>45</v>
      </c>
      <c r="B68" s="17">
        <v>2110</v>
      </c>
      <c r="C68" s="17" t="s">
        <v>44</v>
      </c>
      <c r="D68" s="17" t="s">
        <v>17</v>
      </c>
      <c r="E68" s="34">
        <v>0.19</v>
      </c>
      <c r="F68" s="34">
        <v>57.7</v>
      </c>
      <c r="G68" s="34">
        <v>0</v>
      </c>
      <c r="H68" s="34">
        <v>2.0139999999999998</v>
      </c>
      <c r="I68" s="34">
        <v>0.28699999999999998</v>
      </c>
      <c r="J68" s="34">
        <v>0.315</v>
      </c>
      <c r="K68" s="18">
        <v>1.05513762108836E-2</v>
      </c>
      <c r="L68" s="7">
        <f t="shared" si="3"/>
        <v>1.5981378193409574E-2</v>
      </c>
      <c r="M68" s="7">
        <f t="shared" si="4"/>
        <v>0.1</v>
      </c>
      <c r="N68" s="7">
        <f t="shared" si="5"/>
        <v>0</v>
      </c>
    </row>
    <row r="69" spans="1:14">
      <c r="A69" s="17" t="s">
        <v>45</v>
      </c>
      <c r="B69" s="17">
        <v>2110</v>
      </c>
      <c r="C69" s="17" t="s">
        <v>44</v>
      </c>
      <c r="D69" s="17" t="s">
        <v>17</v>
      </c>
      <c r="E69" s="34">
        <v>0.19</v>
      </c>
      <c r="F69" s="34">
        <v>57.7</v>
      </c>
      <c r="G69" s="34">
        <v>0</v>
      </c>
      <c r="H69" s="34">
        <v>2.0139999999999998</v>
      </c>
      <c r="I69" s="34">
        <v>0.28699999999999998</v>
      </c>
      <c r="J69" s="34">
        <v>0.315</v>
      </c>
      <c r="K69" s="18">
        <v>0.68742282421107404</v>
      </c>
      <c r="L69" s="7">
        <f t="shared" si="3"/>
        <v>1.041187795120698</v>
      </c>
      <c r="M69" s="7">
        <f t="shared" si="4"/>
        <v>5.7</v>
      </c>
      <c r="N69" s="7">
        <f t="shared" si="5"/>
        <v>0.9</v>
      </c>
    </row>
    <row r="70" spans="1:14">
      <c r="A70" s="17" t="s">
        <v>45</v>
      </c>
      <c r="B70" s="17">
        <v>2110</v>
      </c>
      <c r="C70" s="17" t="s">
        <v>44</v>
      </c>
      <c r="D70" s="17" t="s">
        <v>18</v>
      </c>
      <c r="E70" s="34">
        <v>0.19</v>
      </c>
      <c r="F70" s="34">
        <v>57.7</v>
      </c>
      <c r="G70" s="34">
        <v>0</v>
      </c>
      <c r="H70" s="34">
        <v>2.0139999999999998</v>
      </c>
      <c r="I70" s="34">
        <v>0.28699999999999998</v>
      </c>
      <c r="J70" s="34">
        <v>0.315</v>
      </c>
      <c r="K70" s="18">
        <v>0.32319878113967798</v>
      </c>
      <c r="L70" s="7">
        <f t="shared" si="3"/>
        <v>0.48952495388368478</v>
      </c>
      <c r="M70" s="7">
        <f t="shared" si="4"/>
        <v>2.7</v>
      </c>
      <c r="N70" s="7">
        <f t="shared" si="5"/>
        <v>0.4</v>
      </c>
    </row>
    <row r="71" spans="1:14">
      <c r="A71" s="17" t="s">
        <v>45</v>
      </c>
      <c r="B71" s="17">
        <v>2130</v>
      </c>
      <c r="C71" s="17" t="s">
        <v>44</v>
      </c>
      <c r="D71" s="17" t="s">
        <v>17</v>
      </c>
      <c r="E71" s="34">
        <v>0.19</v>
      </c>
      <c r="F71" s="34">
        <v>57.7</v>
      </c>
      <c r="G71" s="34">
        <v>0</v>
      </c>
      <c r="H71" s="34">
        <v>1.022</v>
      </c>
      <c r="I71" s="34">
        <v>0.19600000000000001</v>
      </c>
      <c r="J71" s="34">
        <v>0.26200000000000001</v>
      </c>
      <c r="K71" s="18">
        <v>1.4119659217071701</v>
      </c>
      <c r="L71" s="7">
        <f t="shared" si="3"/>
        <v>1.7787711354013311</v>
      </c>
      <c r="M71" s="7">
        <f t="shared" si="4"/>
        <v>4.9000000000000004</v>
      </c>
      <c r="N71" s="7">
        <f t="shared" si="5"/>
        <v>1.2</v>
      </c>
    </row>
    <row r="72" spans="1:14">
      <c r="A72" s="17" t="s">
        <v>45</v>
      </c>
      <c r="B72" s="17">
        <v>2110</v>
      </c>
      <c r="C72" s="17" t="s">
        <v>44</v>
      </c>
      <c r="D72" s="17" t="s">
        <v>17</v>
      </c>
      <c r="E72" s="34">
        <v>0.19</v>
      </c>
      <c r="F72" s="34">
        <v>57.7</v>
      </c>
      <c r="G72" s="34">
        <v>0</v>
      </c>
      <c r="H72" s="34">
        <v>2.0139999999999998</v>
      </c>
      <c r="I72" s="34">
        <v>0.28699999999999998</v>
      </c>
      <c r="J72" s="34">
        <v>0.315</v>
      </c>
      <c r="K72" s="18">
        <v>8.2971903662520108E-3</v>
      </c>
      <c r="L72" s="7">
        <f t="shared" si="3"/>
        <v>1.2567131958484452E-2</v>
      </c>
      <c r="M72" s="7">
        <f t="shared" si="4"/>
        <v>0.1</v>
      </c>
      <c r="N72" s="7">
        <f t="shared" si="5"/>
        <v>0</v>
      </c>
    </row>
    <row r="73" spans="1:14">
      <c r="K73" s="7">
        <f t="shared" ref="K73:M73" si="6">SUM(K2:K72)</f>
        <v>1736.3178319042545</v>
      </c>
      <c r="L73" s="7">
        <f t="shared" si="6"/>
        <v>2628.5825441564348</v>
      </c>
      <c r="M73" s="7">
        <f t="shared" si="6"/>
        <v>9631.8000000000029</v>
      </c>
      <c r="N73" s="7">
        <f>SUM(N2:N72)</f>
        <v>2288.1</v>
      </c>
    </row>
  </sheetData>
  <sortState ref="B2:L246">
    <sortCondition ref="K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3"/>
  <sheetViews>
    <sheetView workbookViewId="0">
      <pane ySplit="1" topLeftCell="A44" activePane="bottomLeft" state="frozen"/>
      <selection pane="bottomLeft" activeCell="R45" sqref="R45"/>
    </sheetView>
  </sheetViews>
  <sheetFormatPr defaultRowHeight="15"/>
  <cols>
    <col min="1" max="1" width="7.28515625" style="17" bestFit="1" customWidth="1"/>
    <col min="2" max="2" width="12.85546875" style="17" bestFit="1" customWidth="1"/>
    <col min="3" max="3" width="12.7109375" style="17" bestFit="1" customWidth="1"/>
    <col min="4" max="4" width="8.140625" style="17" bestFit="1" customWidth="1"/>
    <col min="5" max="5" width="13.7109375" style="34" customWidth="1"/>
    <col min="6" max="6" width="14.7109375" style="34" bestFit="1" customWidth="1"/>
    <col min="7" max="10" width="13.7109375" style="34" customWidth="1"/>
    <col min="11" max="11" width="23" style="18" bestFit="1" customWidth="1"/>
    <col min="12" max="12" width="12.5703125" style="7" customWidth="1"/>
    <col min="13" max="16384" width="9.140625" style="7"/>
  </cols>
  <sheetData>
    <row r="1" spans="1:15">
      <c r="A1" s="17" t="s">
        <v>43</v>
      </c>
      <c r="B1" s="17" t="s">
        <v>36</v>
      </c>
      <c r="C1" s="17" t="s">
        <v>37</v>
      </c>
      <c r="D1" s="17" t="s">
        <v>16</v>
      </c>
      <c r="E1" s="34" t="s">
        <v>38</v>
      </c>
      <c r="F1" s="34" t="s">
        <v>39</v>
      </c>
      <c r="G1" s="34" t="s">
        <v>40</v>
      </c>
      <c r="H1" s="34" t="s">
        <v>41</v>
      </c>
      <c r="I1" s="34" t="s">
        <v>42</v>
      </c>
      <c r="J1" s="34" t="s">
        <v>19</v>
      </c>
      <c r="K1" s="18" t="s">
        <v>15</v>
      </c>
      <c r="L1" s="19" t="s">
        <v>22</v>
      </c>
      <c r="M1" s="20" t="s">
        <v>23</v>
      </c>
      <c r="N1" s="20" t="s">
        <v>24</v>
      </c>
      <c r="O1" s="7" t="s">
        <v>57</v>
      </c>
    </row>
    <row r="2" spans="1:15">
      <c r="A2" s="17" t="s">
        <v>45</v>
      </c>
      <c r="B2" s="17">
        <v>1180</v>
      </c>
      <c r="C2" s="17" t="s">
        <v>44</v>
      </c>
      <c r="D2" s="17" t="s">
        <v>17</v>
      </c>
      <c r="E2" s="34">
        <v>0.19</v>
      </c>
      <c r="F2" s="34">
        <v>57.7</v>
      </c>
      <c r="G2" s="34">
        <v>0</v>
      </c>
      <c r="H2" s="34">
        <v>0.97</v>
      </c>
      <c r="I2" s="34">
        <v>0.125</v>
      </c>
      <c r="J2" s="34">
        <v>0.28799999999999998</v>
      </c>
      <c r="K2" s="18">
        <v>8.2971903662520108E-3</v>
      </c>
      <c r="L2" s="7">
        <f t="shared" ref="L2:L33" si="0">F2*J2*K2/12</f>
        <v>1.1489949219185785E-2</v>
      </c>
      <c r="M2" s="7">
        <f>ROUND((2.721*H2*L2)*0.9,1)</f>
        <v>0</v>
      </c>
      <c r="N2" s="7">
        <f>ROUND(((2.721*I2*L2)+(E2*K2))*0.9,1)</f>
        <v>0</v>
      </c>
      <c r="O2" s="7" t="s">
        <v>56</v>
      </c>
    </row>
    <row r="3" spans="1:15">
      <c r="A3" s="17" t="s">
        <v>45</v>
      </c>
      <c r="B3" s="17">
        <v>1180</v>
      </c>
      <c r="C3" s="17" t="s">
        <v>44</v>
      </c>
      <c r="D3" s="17" t="s">
        <v>17</v>
      </c>
      <c r="E3" s="34">
        <v>0.19</v>
      </c>
      <c r="F3" s="34">
        <v>57.7</v>
      </c>
      <c r="G3" s="34">
        <v>0</v>
      </c>
      <c r="H3" s="34">
        <v>0.97</v>
      </c>
      <c r="I3" s="34">
        <v>0.125</v>
      </c>
      <c r="J3" s="34">
        <v>0.28799999999999998</v>
      </c>
      <c r="K3" s="18">
        <v>1.05513762108836E-2</v>
      </c>
      <c r="L3" s="7">
        <f t="shared" si="0"/>
        <v>1.461154577683161E-2</v>
      </c>
      <c r="M3" s="7">
        <f t="shared" ref="M3:M49" si="1">ROUND((2.721*H3*L3)*0.9,1)</f>
        <v>0</v>
      </c>
      <c r="N3" s="7">
        <f t="shared" ref="N3:N49" si="2">ROUND(((2.721*I3*L3)+(E3*K3))*0.9,1)</f>
        <v>0</v>
      </c>
      <c r="O3" s="7" t="s">
        <v>56</v>
      </c>
    </row>
    <row r="4" spans="1:15">
      <c r="A4" s="17" t="s">
        <v>45</v>
      </c>
      <c r="B4" s="17">
        <v>1180</v>
      </c>
      <c r="C4" s="17" t="s">
        <v>44</v>
      </c>
      <c r="D4" s="17" t="s">
        <v>17</v>
      </c>
      <c r="E4" s="34">
        <v>0.19</v>
      </c>
      <c r="F4" s="34">
        <v>57.7</v>
      </c>
      <c r="G4" s="34">
        <v>0</v>
      </c>
      <c r="H4" s="34">
        <v>0.97</v>
      </c>
      <c r="I4" s="34">
        <v>0.125</v>
      </c>
      <c r="J4" s="34">
        <v>0.28799999999999998</v>
      </c>
      <c r="K4" s="18">
        <v>5.1865320261889003E-2</v>
      </c>
      <c r="L4" s="7">
        <f t="shared" si="0"/>
        <v>7.1823095498663891E-2</v>
      </c>
      <c r="M4" s="7">
        <f t="shared" si="1"/>
        <v>0.2</v>
      </c>
      <c r="N4" s="7">
        <f t="shared" si="2"/>
        <v>0</v>
      </c>
      <c r="O4" s="7" t="s">
        <v>56</v>
      </c>
    </row>
    <row r="5" spans="1:15">
      <c r="A5" s="17" t="s">
        <v>45</v>
      </c>
      <c r="B5" s="17">
        <v>1180</v>
      </c>
      <c r="C5" s="17" t="s">
        <v>44</v>
      </c>
      <c r="D5" s="17" t="s">
        <v>17</v>
      </c>
      <c r="E5" s="34">
        <v>0.19</v>
      </c>
      <c r="F5" s="34">
        <v>57.7</v>
      </c>
      <c r="G5" s="34">
        <v>0</v>
      </c>
      <c r="H5" s="34">
        <v>0.97</v>
      </c>
      <c r="I5" s="34">
        <v>0.125</v>
      </c>
      <c r="J5" s="34">
        <v>0.28799999999999998</v>
      </c>
      <c r="K5" s="18">
        <v>7.3931805873260995E-2</v>
      </c>
      <c r="L5" s="7">
        <f t="shared" si="0"/>
        <v>0.10238076477329182</v>
      </c>
      <c r="M5" s="7">
        <f t="shared" si="1"/>
        <v>0.2</v>
      </c>
      <c r="N5" s="7">
        <f t="shared" si="2"/>
        <v>0</v>
      </c>
      <c r="O5" s="7" t="s">
        <v>56</v>
      </c>
    </row>
    <row r="6" spans="1:15">
      <c r="A6" s="17" t="s">
        <v>45</v>
      </c>
      <c r="B6" s="17">
        <v>1180</v>
      </c>
      <c r="C6" s="17" t="s">
        <v>44</v>
      </c>
      <c r="D6" s="17" t="s">
        <v>17</v>
      </c>
      <c r="E6" s="34">
        <v>0.19</v>
      </c>
      <c r="F6" s="34">
        <v>57.7</v>
      </c>
      <c r="G6" s="34">
        <v>0</v>
      </c>
      <c r="H6" s="34">
        <v>0.97</v>
      </c>
      <c r="I6" s="34">
        <v>0.125</v>
      </c>
      <c r="J6" s="34">
        <v>0.28799999999999998</v>
      </c>
      <c r="K6" s="18">
        <v>8.2030789802590001E-2</v>
      </c>
      <c r="L6" s="7">
        <f t="shared" si="0"/>
        <v>0.11359623771862663</v>
      </c>
      <c r="M6" s="7">
        <f t="shared" si="1"/>
        <v>0.3</v>
      </c>
      <c r="N6" s="7">
        <f t="shared" si="2"/>
        <v>0</v>
      </c>
      <c r="O6" s="7" t="s">
        <v>56</v>
      </c>
    </row>
    <row r="7" spans="1:15">
      <c r="A7" s="17" t="s">
        <v>45</v>
      </c>
      <c r="B7" s="17">
        <v>1180</v>
      </c>
      <c r="C7" s="17" t="s">
        <v>44</v>
      </c>
      <c r="D7" s="17" t="s">
        <v>18</v>
      </c>
      <c r="E7" s="34">
        <v>0.19</v>
      </c>
      <c r="F7" s="34">
        <v>57.7</v>
      </c>
      <c r="G7" s="34">
        <v>0</v>
      </c>
      <c r="H7" s="34">
        <v>0.97</v>
      </c>
      <c r="I7" s="34">
        <v>0.125</v>
      </c>
      <c r="J7" s="34">
        <v>0.28799999999999998</v>
      </c>
      <c r="K7" s="18">
        <v>0.151551128426542</v>
      </c>
      <c r="L7" s="7">
        <f t="shared" si="0"/>
        <v>0.20986800264507535</v>
      </c>
      <c r="M7" s="7">
        <f t="shared" si="1"/>
        <v>0.5</v>
      </c>
      <c r="N7" s="7">
        <f t="shared" si="2"/>
        <v>0.1</v>
      </c>
      <c r="O7" s="7" t="s">
        <v>56</v>
      </c>
    </row>
    <row r="8" spans="1:15">
      <c r="A8" s="17" t="s">
        <v>45</v>
      </c>
      <c r="B8" s="17">
        <v>1180</v>
      </c>
      <c r="C8" s="17" t="s">
        <v>44</v>
      </c>
      <c r="D8" s="17" t="s">
        <v>18</v>
      </c>
      <c r="E8" s="34">
        <v>0.19</v>
      </c>
      <c r="F8" s="34">
        <v>57.7</v>
      </c>
      <c r="G8" s="34">
        <v>0</v>
      </c>
      <c r="H8" s="34">
        <v>0.97</v>
      </c>
      <c r="I8" s="34">
        <v>0.125</v>
      </c>
      <c r="J8" s="34">
        <v>0.28799999999999998</v>
      </c>
      <c r="K8" s="18">
        <v>0.32319878113967798</v>
      </c>
      <c r="L8" s="7">
        <f t="shared" si="0"/>
        <v>0.44756567212222609</v>
      </c>
      <c r="M8" s="7">
        <f t="shared" si="1"/>
        <v>1.1000000000000001</v>
      </c>
      <c r="N8" s="7">
        <f t="shared" si="2"/>
        <v>0.2</v>
      </c>
      <c r="O8" s="7" t="s">
        <v>56</v>
      </c>
    </row>
    <row r="9" spans="1:15">
      <c r="A9" s="17" t="s">
        <v>45</v>
      </c>
      <c r="B9" s="17">
        <v>1180</v>
      </c>
      <c r="C9" s="17" t="s">
        <v>44</v>
      </c>
      <c r="D9" s="17" t="s">
        <v>17</v>
      </c>
      <c r="E9" s="34">
        <v>0.19</v>
      </c>
      <c r="F9" s="34">
        <v>57.7</v>
      </c>
      <c r="G9" s="34">
        <v>0</v>
      </c>
      <c r="H9" s="34">
        <v>0.97</v>
      </c>
      <c r="I9" s="34">
        <v>0.125</v>
      </c>
      <c r="J9" s="34">
        <v>0.28799999999999998</v>
      </c>
      <c r="K9" s="18">
        <v>0.68742282421107404</v>
      </c>
      <c r="L9" s="7">
        <f t="shared" si="0"/>
        <v>0.95194312696749528</v>
      </c>
      <c r="M9" s="7">
        <f t="shared" si="1"/>
        <v>2.2999999999999998</v>
      </c>
      <c r="N9" s="7">
        <f t="shared" si="2"/>
        <v>0.4</v>
      </c>
      <c r="O9" s="7" t="s">
        <v>56</v>
      </c>
    </row>
    <row r="10" spans="1:15">
      <c r="A10" s="17" t="s">
        <v>45</v>
      </c>
      <c r="B10" s="17">
        <v>1180</v>
      </c>
      <c r="C10" s="17" t="s">
        <v>44</v>
      </c>
      <c r="D10" s="17" t="s">
        <v>17</v>
      </c>
      <c r="E10" s="34">
        <v>0.19</v>
      </c>
      <c r="F10" s="34">
        <v>57.7</v>
      </c>
      <c r="G10" s="34">
        <v>0</v>
      </c>
      <c r="H10" s="34">
        <v>0.97</v>
      </c>
      <c r="I10" s="34">
        <v>0.125</v>
      </c>
      <c r="J10" s="34">
        <v>0.28799999999999998</v>
      </c>
      <c r="K10" s="18">
        <v>1.12145528909056E-3</v>
      </c>
      <c r="L10" s="7">
        <f t="shared" si="0"/>
        <v>1.5529912843326077E-3</v>
      </c>
      <c r="M10" s="7">
        <f t="shared" si="1"/>
        <v>0</v>
      </c>
      <c r="N10" s="7">
        <f t="shared" si="2"/>
        <v>0</v>
      </c>
      <c r="O10" s="7" t="s">
        <v>56</v>
      </c>
    </row>
    <row r="11" spans="1:15">
      <c r="A11" s="17" t="s">
        <v>45</v>
      </c>
      <c r="B11" s="17">
        <v>1180</v>
      </c>
      <c r="C11" s="17" t="s">
        <v>44</v>
      </c>
      <c r="D11" s="17" t="s">
        <v>17</v>
      </c>
      <c r="E11" s="34">
        <v>0.19</v>
      </c>
      <c r="F11" s="34">
        <v>57.7</v>
      </c>
      <c r="G11" s="34">
        <v>0</v>
      </c>
      <c r="H11" s="34">
        <v>0.97</v>
      </c>
      <c r="I11" s="34">
        <v>0.125</v>
      </c>
      <c r="J11" s="34">
        <v>0.28799999999999998</v>
      </c>
      <c r="K11" s="18">
        <v>5.6428639010613702E-3</v>
      </c>
      <c r="L11" s="7">
        <f t="shared" si="0"/>
        <v>7.8142379301897862E-3</v>
      </c>
      <c r="M11" s="7">
        <f t="shared" si="1"/>
        <v>0</v>
      </c>
      <c r="N11" s="7">
        <f t="shared" si="2"/>
        <v>0</v>
      </c>
      <c r="O11" s="7" t="s">
        <v>56</v>
      </c>
    </row>
    <row r="12" spans="1:15">
      <c r="A12" s="17" t="s">
        <v>45</v>
      </c>
      <c r="B12" s="17">
        <v>1180</v>
      </c>
      <c r="C12" s="17" t="s">
        <v>44</v>
      </c>
      <c r="D12" s="17" t="s">
        <v>18</v>
      </c>
      <c r="E12" s="34">
        <v>0.19</v>
      </c>
      <c r="F12" s="34">
        <v>57.7</v>
      </c>
      <c r="G12" s="34">
        <v>0</v>
      </c>
      <c r="H12" s="34">
        <v>0.97</v>
      </c>
      <c r="I12" s="34">
        <v>0.125</v>
      </c>
      <c r="J12" s="34">
        <v>0.28799999999999998</v>
      </c>
      <c r="K12" s="18">
        <v>1.2361941388562701</v>
      </c>
      <c r="L12" s="7">
        <f t="shared" si="0"/>
        <v>1.7118816434881625</v>
      </c>
      <c r="M12" s="7">
        <f t="shared" si="1"/>
        <v>4.0999999999999996</v>
      </c>
      <c r="N12" s="7">
        <f t="shared" si="2"/>
        <v>0.7</v>
      </c>
      <c r="O12" s="7" t="s">
        <v>56</v>
      </c>
    </row>
    <row r="13" spans="1:15">
      <c r="A13" s="17" t="s">
        <v>45</v>
      </c>
      <c r="B13" s="17">
        <v>1180</v>
      </c>
      <c r="C13" s="17" t="s">
        <v>44</v>
      </c>
      <c r="D13" s="17" t="s">
        <v>17</v>
      </c>
      <c r="E13" s="34">
        <v>0.19</v>
      </c>
      <c r="F13" s="34">
        <v>57.7</v>
      </c>
      <c r="G13" s="34">
        <v>0</v>
      </c>
      <c r="H13" s="34">
        <v>0.97</v>
      </c>
      <c r="I13" s="34">
        <v>0.125</v>
      </c>
      <c r="J13" s="34">
        <v>0.28799999999999998</v>
      </c>
      <c r="K13" s="18">
        <v>6.5310014386839996E-5</v>
      </c>
      <c r="L13" s="7">
        <f t="shared" si="0"/>
        <v>9.0441307922896027E-5</v>
      </c>
      <c r="M13" s="7">
        <f t="shared" si="1"/>
        <v>0</v>
      </c>
      <c r="N13" s="7">
        <f t="shared" si="2"/>
        <v>0</v>
      </c>
      <c r="O13" s="7" t="s">
        <v>56</v>
      </c>
    </row>
    <row r="14" spans="1:15">
      <c r="A14" s="17" t="s">
        <v>45</v>
      </c>
      <c r="B14" s="17">
        <v>1180</v>
      </c>
      <c r="C14" s="17" t="s">
        <v>44</v>
      </c>
      <c r="D14" s="17" t="s">
        <v>17</v>
      </c>
      <c r="E14" s="34">
        <v>0.19</v>
      </c>
      <c r="F14" s="34">
        <v>57.7</v>
      </c>
      <c r="G14" s="34">
        <v>0</v>
      </c>
      <c r="H14" s="34">
        <v>0.97</v>
      </c>
      <c r="I14" s="34">
        <v>0.125</v>
      </c>
      <c r="J14" s="34">
        <v>0.28799999999999998</v>
      </c>
      <c r="K14" s="18">
        <v>3.5446862780900701E-2</v>
      </c>
      <c r="L14" s="7">
        <f t="shared" si="0"/>
        <v>4.9086815578991284E-2</v>
      </c>
      <c r="M14" s="7">
        <f t="shared" si="1"/>
        <v>0.1</v>
      </c>
      <c r="N14" s="7">
        <f t="shared" si="2"/>
        <v>0</v>
      </c>
      <c r="O14" s="7" t="s">
        <v>56</v>
      </c>
    </row>
    <row r="15" spans="1:15">
      <c r="A15" s="17" t="s">
        <v>45</v>
      </c>
      <c r="B15" s="17">
        <v>1180</v>
      </c>
      <c r="C15" s="17" t="s">
        <v>44</v>
      </c>
      <c r="D15" s="17" t="s">
        <v>17</v>
      </c>
      <c r="E15" s="34">
        <v>0.19</v>
      </c>
      <c r="F15" s="34">
        <v>57.7</v>
      </c>
      <c r="G15" s="34">
        <v>0</v>
      </c>
      <c r="H15" s="34">
        <v>0.97</v>
      </c>
      <c r="I15" s="34">
        <v>0.125</v>
      </c>
      <c r="J15" s="34">
        <v>0.28799999999999998</v>
      </c>
      <c r="K15" s="18">
        <v>0.38461692790392099</v>
      </c>
      <c r="L15" s="7">
        <f t="shared" si="0"/>
        <v>0.5326175217613498</v>
      </c>
      <c r="M15" s="7">
        <f t="shared" si="1"/>
        <v>1.3</v>
      </c>
      <c r="N15" s="7">
        <f t="shared" si="2"/>
        <v>0.2</v>
      </c>
      <c r="O15" s="7" t="s">
        <v>56</v>
      </c>
    </row>
    <row r="16" spans="1:15">
      <c r="A16" s="17" t="s">
        <v>45</v>
      </c>
      <c r="B16" s="17">
        <v>1180</v>
      </c>
      <c r="C16" s="17" t="s">
        <v>44</v>
      </c>
      <c r="D16" s="17" t="s">
        <v>17</v>
      </c>
      <c r="E16" s="34">
        <v>0.19</v>
      </c>
      <c r="F16" s="34">
        <v>57.7</v>
      </c>
      <c r="G16" s="34">
        <v>0</v>
      </c>
      <c r="H16" s="34">
        <v>0.97</v>
      </c>
      <c r="I16" s="34">
        <v>0.125</v>
      </c>
      <c r="J16" s="34">
        <v>0.28799999999999998</v>
      </c>
      <c r="K16" s="18">
        <v>0.435150949353793</v>
      </c>
      <c r="L16" s="7">
        <f t="shared" si="0"/>
        <v>0.60259703466513248</v>
      </c>
      <c r="M16" s="7">
        <f t="shared" si="1"/>
        <v>1.4</v>
      </c>
      <c r="N16" s="7">
        <f t="shared" si="2"/>
        <v>0.3</v>
      </c>
      <c r="O16" s="7" t="s">
        <v>56</v>
      </c>
    </row>
    <row r="17" spans="1:15">
      <c r="A17" s="17" t="s">
        <v>45</v>
      </c>
      <c r="B17" s="17">
        <v>1180</v>
      </c>
      <c r="C17" s="17" t="s">
        <v>44</v>
      </c>
      <c r="D17" s="17" t="s">
        <v>18</v>
      </c>
      <c r="E17" s="34">
        <v>0.19</v>
      </c>
      <c r="F17" s="34">
        <v>57.7</v>
      </c>
      <c r="G17" s="34">
        <v>0</v>
      </c>
      <c r="H17" s="34">
        <v>0.97</v>
      </c>
      <c r="I17" s="34">
        <v>0.125</v>
      </c>
      <c r="J17" s="34">
        <v>0.28799999999999998</v>
      </c>
      <c r="K17" s="18">
        <v>0.67693033049407803</v>
      </c>
      <c r="L17" s="7">
        <f t="shared" si="0"/>
        <v>0.93741312166819923</v>
      </c>
      <c r="M17" s="7">
        <f t="shared" si="1"/>
        <v>2.2000000000000002</v>
      </c>
      <c r="N17" s="7">
        <f t="shared" si="2"/>
        <v>0.4</v>
      </c>
      <c r="O17" s="7" t="s">
        <v>56</v>
      </c>
    </row>
    <row r="18" spans="1:15">
      <c r="A18" s="17" t="s">
        <v>45</v>
      </c>
      <c r="B18" s="17">
        <v>1180</v>
      </c>
      <c r="C18" s="17" t="s">
        <v>44</v>
      </c>
      <c r="D18" s="17" t="s">
        <v>17</v>
      </c>
      <c r="E18" s="34">
        <v>0.19</v>
      </c>
      <c r="F18" s="34">
        <v>57.7</v>
      </c>
      <c r="G18" s="34">
        <v>0</v>
      </c>
      <c r="H18" s="34">
        <v>0.97</v>
      </c>
      <c r="I18" s="34">
        <v>0.125</v>
      </c>
      <c r="J18" s="34">
        <v>0.28799999999999998</v>
      </c>
      <c r="K18" s="18">
        <v>0.86640302412425096</v>
      </c>
      <c r="L18" s="7">
        <f t="shared" si="0"/>
        <v>1.1997949078072627</v>
      </c>
      <c r="M18" s="7">
        <f t="shared" si="1"/>
        <v>2.9</v>
      </c>
      <c r="N18" s="7">
        <f t="shared" si="2"/>
        <v>0.5</v>
      </c>
      <c r="O18" s="7" t="s">
        <v>56</v>
      </c>
    </row>
    <row r="19" spans="1:15">
      <c r="A19" s="17" t="s">
        <v>45</v>
      </c>
      <c r="B19" s="17">
        <v>1180</v>
      </c>
      <c r="C19" s="17" t="s">
        <v>44</v>
      </c>
      <c r="D19" s="17" t="s">
        <v>17</v>
      </c>
      <c r="E19" s="34">
        <v>0.19</v>
      </c>
      <c r="F19" s="34">
        <v>57.7</v>
      </c>
      <c r="G19" s="34">
        <v>0</v>
      </c>
      <c r="H19" s="34">
        <v>0.97</v>
      </c>
      <c r="I19" s="34">
        <v>0.125</v>
      </c>
      <c r="J19" s="34">
        <v>0.28799999999999998</v>
      </c>
      <c r="K19" s="18">
        <v>1.4119659217071701</v>
      </c>
      <c r="L19" s="7">
        <f t="shared" si="0"/>
        <v>1.9552904083800888</v>
      </c>
      <c r="M19" s="7">
        <f t="shared" si="1"/>
        <v>4.5999999999999996</v>
      </c>
      <c r="N19" s="7">
        <f t="shared" si="2"/>
        <v>0.8</v>
      </c>
      <c r="O19" s="7" t="s">
        <v>56</v>
      </c>
    </row>
    <row r="20" spans="1:15">
      <c r="A20" s="17" t="s">
        <v>45</v>
      </c>
      <c r="B20" s="17">
        <v>1180</v>
      </c>
      <c r="C20" s="17" t="s">
        <v>44</v>
      </c>
      <c r="D20" s="17" t="s">
        <v>20</v>
      </c>
      <c r="E20" s="34">
        <v>0.19</v>
      </c>
      <c r="F20" s="34">
        <v>57.7</v>
      </c>
      <c r="G20" s="34">
        <v>0</v>
      </c>
      <c r="H20" s="34">
        <v>0.97</v>
      </c>
      <c r="I20" s="34">
        <v>0.125</v>
      </c>
      <c r="J20" s="34">
        <v>0.28799999999999998</v>
      </c>
      <c r="K20" s="18">
        <v>1.3930173525137E-4</v>
      </c>
      <c r="L20" s="7">
        <f t="shared" si="0"/>
        <v>1.9290504297609715E-4</v>
      </c>
      <c r="M20" s="7">
        <f t="shared" si="1"/>
        <v>0</v>
      </c>
      <c r="N20" s="7">
        <f t="shared" si="2"/>
        <v>0</v>
      </c>
      <c r="O20" s="7" t="s">
        <v>56</v>
      </c>
    </row>
    <row r="21" spans="1:15">
      <c r="A21" s="17" t="s">
        <v>45</v>
      </c>
      <c r="B21" s="17">
        <v>1180</v>
      </c>
      <c r="C21" s="17" t="s">
        <v>44</v>
      </c>
      <c r="D21" s="17" t="s">
        <v>17</v>
      </c>
      <c r="E21" s="34">
        <v>0.19</v>
      </c>
      <c r="F21" s="34">
        <v>57.7</v>
      </c>
      <c r="G21" s="34">
        <v>0</v>
      </c>
      <c r="H21" s="34">
        <v>0.97</v>
      </c>
      <c r="I21" s="34">
        <v>0.125</v>
      </c>
      <c r="J21" s="34">
        <v>0.28799999999999998</v>
      </c>
      <c r="K21" s="18">
        <v>0.43759115222006401</v>
      </c>
      <c r="L21" s="7">
        <f t="shared" si="0"/>
        <v>0.60597622759434466</v>
      </c>
      <c r="M21" s="7">
        <f t="shared" si="1"/>
        <v>1.4</v>
      </c>
      <c r="N21" s="7">
        <f t="shared" si="2"/>
        <v>0.3</v>
      </c>
      <c r="O21" s="7" t="s">
        <v>56</v>
      </c>
    </row>
    <row r="22" spans="1:15">
      <c r="A22" s="17" t="s">
        <v>45</v>
      </c>
      <c r="B22" s="17">
        <v>1180</v>
      </c>
      <c r="C22" s="17" t="s">
        <v>44</v>
      </c>
      <c r="D22" s="17" t="s">
        <v>17</v>
      </c>
      <c r="E22" s="34">
        <v>0.19</v>
      </c>
      <c r="F22" s="34">
        <v>57.7</v>
      </c>
      <c r="G22" s="34">
        <v>0</v>
      </c>
      <c r="H22" s="34">
        <v>0.97</v>
      </c>
      <c r="I22" s="34">
        <v>0.125</v>
      </c>
      <c r="J22" s="34">
        <v>0.28799999999999998</v>
      </c>
      <c r="K22" s="18">
        <v>0.49224825614579598</v>
      </c>
      <c r="L22" s="7">
        <f t="shared" si="0"/>
        <v>0.68166538511069819</v>
      </c>
      <c r="M22" s="7">
        <f t="shared" si="1"/>
        <v>1.6</v>
      </c>
      <c r="N22" s="7">
        <f t="shared" si="2"/>
        <v>0.3</v>
      </c>
      <c r="O22" s="7" t="s">
        <v>56</v>
      </c>
    </row>
    <row r="23" spans="1:15">
      <c r="A23" s="17" t="s">
        <v>45</v>
      </c>
      <c r="B23" s="17">
        <v>1180</v>
      </c>
      <c r="C23" s="17" t="s">
        <v>44</v>
      </c>
      <c r="D23" s="17" t="s">
        <v>17</v>
      </c>
      <c r="E23" s="34">
        <v>0.19</v>
      </c>
      <c r="F23" s="34">
        <v>57.7</v>
      </c>
      <c r="G23" s="34">
        <v>0</v>
      </c>
      <c r="H23" s="34">
        <v>0.97</v>
      </c>
      <c r="I23" s="34">
        <v>0.125</v>
      </c>
      <c r="J23" s="34">
        <v>0.28799999999999998</v>
      </c>
      <c r="K23" s="18">
        <v>0.62082873418666895</v>
      </c>
      <c r="L23" s="7">
        <f t="shared" si="0"/>
        <v>0.85972363110169914</v>
      </c>
      <c r="M23" s="7">
        <f t="shared" si="1"/>
        <v>2</v>
      </c>
      <c r="N23" s="7">
        <f t="shared" si="2"/>
        <v>0.4</v>
      </c>
      <c r="O23" s="7" t="s">
        <v>56</v>
      </c>
    </row>
    <row r="24" spans="1:15">
      <c r="A24" s="17" t="s">
        <v>45</v>
      </c>
      <c r="B24" s="17">
        <v>1180</v>
      </c>
      <c r="C24" s="17" t="s">
        <v>44</v>
      </c>
      <c r="D24" s="17" t="s">
        <v>17</v>
      </c>
      <c r="E24" s="34">
        <v>0.19</v>
      </c>
      <c r="F24" s="34">
        <v>57.7</v>
      </c>
      <c r="G24" s="34">
        <v>0</v>
      </c>
      <c r="H24" s="34">
        <v>0.97</v>
      </c>
      <c r="I24" s="34">
        <v>0.125</v>
      </c>
      <c r="J24" s="34">
        <v>0.28799999999999998</v>
      </c>
      <c r="K24" s="18">
        <v>0.85175375158619704</v>
      </c>
      <c r="L24" s="7">
        <f t="shared" si="0"/>
        <v>1.1795085951965656</v>
      </c>
      <c r="M24" s="7">
        <f t="shared" si="1"/>
        <v>2.8</v>
      </c>
      <c r="N24" s="7">
        <f t="shared" si="2"/>
        <v>0.5</v>
      </c>
      <c r="O24" s="7" t="s">
        <v>56</v>
      </c>
    </row>
    <row r="25" spans="1:15">
      <c r="A25" s="17" t="s">
        <v>45</v>
      </c>
      <c r="B25" s="17">
        <v>1180</v>
      </c>
      <c r="C25" s="17" t="s">
        <v>44</v>
      </c>
      <c r="D25" s="17" t="s">
        <v>17</v>
      </c>
      <c r="E25" s="34">
        <v>0.19</v>
      </c>
      <c r="F25" s="34">
        <v>57.7</v>
      </c>
      <c r="G25" s="34">
        <v>0</v>
      </c>
      <c r="H25" s="34">
        <v>0.97</v>
      </c>
      <c r="I25" s="34">
        <v>0.125</v>
      </c>
      <c r="J25" s="34">
        <v>0.28799999999999998</v>
      </c>
      <c r="K25" s="18">
        <v>1.43797338094435</v>
      </c>
      <c r="L25" s="7">
        <f t="shared" si="0"/>
        <v>1.9913055379317359</v>
      </c>
      <c r="M25" s="7">
        <f t="shared" si="1"/>
        <v>4.7</v>
      </c>
      <c r="N25" s="7">
        <f t="shared" si="2"/>
        <v>0.9</v>
      </c>
      <c r="O25" s="7" t="s">
        <v>56</v>
      </c>
    </row>
    <row r="26" spans="1:15">
      <c r="A26" s="17" t="s">
        <v>45</v>
      </c>
      <c r="B26" s="17">
        <v>1180</v>
      </c>
      <c r="C26" s="17" t="s">
        <v>44</v>
      </c>
      <c r="D26" s="17" t="s">
        <v>17</v>
      </c>
      <c r="E26" s="34">
        <v>0.19</v>
      </c>
      <c r="F26" s="34">
        <v>57.7</v>
      </c>
      <c r="G26" s="34">
        <v>0</v>
      </c>
      <c r="H26" s="34">
        <v>0.97</v>
      </c>
      <c r="I26" s="34">
        <v>0.125</v>
      </c>
      <c r="J26" s="34">
        <v>0.28799999999999998</v>
      </c>
      <c r="K26" s="18">
        <v>1.4794671354708999</v>
      </c>
      <c r="L26" s="7">
        <f t="shared" si="0"/>
        <v>2.0487660892001021</v>
      </c>
      <c r="M26" s="7">
        <f t="shared" si="1"/>
        <v>4.9000000000000004</v>
      </c>
      <c r="N26" s="7">
        <f t="shared" si="2"/>
        <v>0.9</v>
      </c>
      <c r="O26" s="7" t="s">
        <v>56</v>
      </c>
    </row>
    <row r="27" spans="1:15">
      <c r="A27" s="17" t="s">
        <v>45</v>
      </c>
      <c r="B27" s="17">
        <v>1180</v>
      </c>
      <c r="C27" s="17" t="s">
        <v>44</v>
      </c>
      <c r="D27" s="17" t="s">
        <v>17</v>
      </c>
      <c r="E27" s="34">
        <v>0.19</v>
      </c>
      <c r="F27" s="34">
        <v>57.7</v>
      </c>
      <c r="G27" s="34">
        <v>0</v>
      </c>
      <c r="H27" s="34">
        <v>0.97</v>
      </c>
      <c r="I27" s="34">
        <v>0.125</v>
      </c>
      <c r="J27" s="34">
        <v>0.28799999999999998</v>
      </c>
      <c r="K27" s="18">
        <v>1.63601783730206</v>
      </c>
      <c r="L27" s="7">
        <f t="shared" si="0"/>
        <v>2.2655575010958926</v>
      </c>
      <c r="M27" s="7">
        <f t="shared" si="1"/>
        <v>5.4</v>
      </c>
      <c r="N27" s="7">
        <f t="shared" si="2"/>
        <v>1</v>
      </c>
      <c r="O27" s="7" t="s">
        <v>56</v>
      </c>
    </row>
    <row r="28" spans="1:15">
      <c r="A28" s="17" t="s">
        <v>45</v>
      </c>
      <c r="B28" s="17">
        <v>1180</v>
      </c>
      <c r="C28" s="17" t="s">
        <v>44</v>
      </c>
      <c r="D28" s="17" t="s">
        <v>17</v>
      </c>
      <c r="E28" s="34">
        <v>0.19</v>
      </c>
      <c r="F28" s="34">
        <v>57.7</v>
      </c>
      <c r="G28" s="34">
        <v>0</v>
      </c>
      <c r="H28" s="34">
        <v>0.97</v>
      </c>
      <c r="I28" s="34">
        <v>0.125</v>
      </c>
      <c r="J28" s="34">
        <v>0.28799999999999998</v>
      </c>
      <c r="K28" s="18">
        <v>1.8461264706231799</v>
      </c>
      <c r="L28" s="7">
        <f t="shared" si="0"/>
        <v>2.5565159365189793</v>
      </c>
      <c r="M28" s="7">
        <f t="shared" si="1"/>
        <v>6.1</v>
      </c>
      <c r="N28" s="7">
        <f t="shared" si="2"/>
        <v>1.1000000000000001</v>
      </c>
      <c r="O28" s="7" t="s">
        <v>56</v>
      </c>
    </row>
    <row r="29" spans="1:15">
      <c r="A29" s="17" t="s">
        <v>45</v>
      </c>
      <c r="B29" s="17">
        <v>1180</v>
      </c>
      <c r="C29" s="17" t="s">
        <v>44</v>
      </c>
      <c r="D29" s="17" t="s">
        <v>17</v>
      </c>
      <c r="E29" s="34">
        <v>0.19</v>
      </c>
      <c r="F29" s="34">
        <v>57.7</v>
      </c>
      <c r="G29" s="34">
        <v>0</v>
      </c>
      <c r="H29" s="34">
        <v>0.97</v>
      </c>
      <c r="I29" s="34">
        <v>0.125</v>
      </c>
      <c r="J29" s="34">
        <v>0.28799999999999998</v>
      </c>
      <c r="K29" s="18">
        <v>2.21076199361472</v>
      </c>
      <c r="L29" s="7">
        <f t="shared" si="0"/>
        <v>3.0614632087576639</v>
      </c>
      <c r="M29" s="7">
        <f t="shared" si="1"/>
        <v>7.3</v>
      </c>
      <c r="N29" s="7">
        <f t="shared" si="2"/>
        <v>1.3</v>
      </c>
      <c r="O29" s="7" t="s">
        <v>56</v>
      </c>
    </row>
    <row r="30" spans="1:15">
      <c r="A30" s="17" t="s">
        <v>45</v>
      </c>
      <c r="B30" s="17">
        <v>1180</v>
      </c>
      <c r="C30" s="17" t="s">
        <v>44</v>
      </c>
      <c r="D30" s="17" t="s">
        <v>17</v>
      </c>
      <c r="E30" s="34">
        <v>0.19</v>
      </c>
      <c r="F30" s="34">
        <v>57.7</v>
      </c>
      <c r="G30" s="34">
        <v>0</v>
      </c>
      <c r="H30" s="34">
        <v>0.97</v>
      </c>
      <c r="I30" s="34">
        <v>0.125</v>
      </c>
      <c r="J30" s="34">
        <v>0.28799999999999998</v>
      </c>
      <c r="K30" s="18">
        <v>2.2690278289361201</v>
      </c>
      <c r="L30" s="7">
        <f t="shared" si="0"/>
        <v>3.142149737510739</v>
      </c>
      <c r="M30" s="7">
        <f t="shared" si="1"/>
        <v>7.5</v>
      </c>
      <c r="N30" s="7">
        <f t="shared" si="2"/>
        <v>1.3</v>
      </c>
      <c r="O30" s="7" t="s">
        <v>56</v>
      </c>
    </row>
    <row r="31" spans="1:15">
      <c r="A31" s="17" t="s">
        <v>45</v>
      </c>
      <c r="B31" s="17">
        <v>1180</v>
      </c>
      <c r="C31" s="17" t="s">
        <v>44</v>
      </c>
      <c r="D31" s="17" t="s">
        <v>17</v>
      </c>
      <c r="E31" s="34">
        <v>0.19</v>
      </c>
      <c r="F31" s="34">
        <v>57.7</v>
      </c>
      <c r="G31" s="34">
        <v>0</v>
      </c>
      <c r="H31" s="34">
        <v>0.97</v>
      </c>
      <c r="I31" s="34">
        <v>0.125</v>
      </c>
      <c r="J31" s="34">
        <v>0.28799999999999998</v>
      </c>
      <c r="K31" s="18">
        <v>2.2735671334150198</v>
      </c>
      <c r="L31" s="7">
        <f t="shared" si="0"/>
        <v>3.1484357663531193</v>
      </c>
      <c r="M31" s="7">
        <f t="shared" si="1"/>
        <v>7.5</v>
      </c>
      <c r="N31" s="7">
        <f t="shared" si="2"/>
        <v>1.4</v>
      </c>
      <c r="O31" s="7" t="s">
        <v>56</v>
      </c>
    </row>
    <row r="32" spans="1:15">
      <c r="A32" s="17" t="s">
        <v>45</v>
      </c>
      <c r="B32" s="17">
        <v>1180</v>
      </c>
      <c r="C32" s="17" t="s">
        <v>44</v>
      </c>
      <c r="D32" s="17" t="s">
        <v>17</v>
      </c>
      <c r="E32" s="34">
        <v>0.19</v>
      </c>
      <c r="F32" s="34">
        <v>57.7</v>
      </c>
      <c r="G32" s="34">
        <v>0</v>
      </c>
      <c r="H32" s="34">
        <v>0.97</v>
      </c>
      <c r="I32" s="34">
        <v>0.125</v>
      </c>
      <c r="J32" s="34">
        <v>0.28799999999999998</v>
      </c>
      <c r="K32" s="18">
        <v>2.2882443029106998</v>
      </c>
      <c r="L32" s="7">
        <f t="shared" si="0"/>
        <v>3.1687607106707372</v>
      </c>
      <c r="M32" s="7">
        <f t="shared" si="1"/>
        <v>7.5</v>
      </c>
      <c r="N32" s="7">
        <f t="shared" si="2"/>
        <v>1.4</v>
      </c>
      <c r="O32" s="7" t="s">
        <v>56</v>
      </c>
    </row>
    <row r="33" spans="1:15">
      <c r="A33" s="17" t="s">
        <v>45</v>
      </c>
      <c r="B33" s="17">
        <v>1180</v>
      </c>
      <c r="C33" s="17" t="s">
        <v>44</v>
      </c>
      <c r="D33" s="17" t="s">
        <v>17</v>
      </c>
      <c r="E33" s="34">
        <v>0.19</v>
      </c>
      <c r="F33" s="34">
        <v>57.7</v>
      </c>
      <c r="G33" s="34">
        <v>0</v>
      </c>
      <c r="H33" s="34">
        <v>0.97</v>
      </c>
      <c r="I33" s="34">
        <v>0.125</v>
      </c>
      <c r="J33" s="34">
        <v>0.28799999999999998</v>
      </c>
      <c r="K33" s="18">
        <v>2.86880406812605</v>
      </c>
      <c r="L33" s="7">
        <f t="shared" si="0"/>
        <v>3.9727198735409543</v>
      </c>
      <c r="M33" s="7">
        <f t="shared" si="1"/>
        <v>9.4</v>
      </c>
      <c r="N33" s="7">
        <f t="shared" si="2"/>
        <v>1.7</v>
      </c>
      <c r="O33" s="7" t="s">
        <v>56</v>
      </c>
    </row>
    <row r="34" spans="1:15">
      <c r="A34" s="17" t="s">
        <v>45</v>
      </c>
      <c r="B34" s="17">
        <v>1180</v>
      </c>
      <c r="C34" s="17" t="s">
        <v>44</v>
      </c>
      <c r="D34" s="17" t="s">
        <v>17</v>
      </c>
      <c r="E34" s="34">
        <v>0.19</v>
      </c>
      <c r="F34" s="34">
        <v>57.7</v>
      </c>
      <c r="G34" s="34">
        <v>0</v>
      </c>
      <c r="H34" s="34">
        <v>0.97</v>
      </c>
      <c r="I34" s="34">
        <v>0.125</v>
      </c>
      <c r="J34" s="34">
        <v>0.28799999999999998</v>
      </c>
      <c r="K34" s="18">
        <v>3.14129352618603</v>
      </c>
      <c r="L34" s="7">
        <f t="shared" ref="L34:L65" si="3">F34*J34*K34/12</f>
        <v>4.3500632750624142</v>
      </c>
      <c r="M34" s="7">
        <f t="shared" si="1"/>
        <v>10.3</v>
      </c>
      <c r="N34" s="7">
        <f t="shared" si="2"/>
        <v>1.9</v>
      </c>
      <c r="O34" s="7" t="s">
        <v>56</v>
      </c>
    </row>
    <row r="35" spans="1:15">
      <c r="A35" s="17" t="s">
        <v>45</v>
      </c>
      <c r="B35" s="17">
        <v>1180</v>
      </c>
      <c r="C35" s="17" t="s">
        <v>44</v>
      </c>
      <c r="D35" s="17" t="s">
        <v>17</v>
      </c>
      <c r="E35" s="34">
        <v>0.19</v>
      </c>
      <c r="F35" s="34">
        <v>57.7</v>
      </c>
      <c r="G35" s="34">
        <v>0</v>
      </c>
      <c r="H35" s="34">
        <v>0.97</v>
      </c>
      <c r="I35" s="34">
        <v>0.125</v>
      </c>
      <c r="J35" s="34">
        <v>0.28799999999999998</v>
      </c>
      <c r="K35" s="18">
        <v>3.43509984647392</v>
      </c>
      <c r="L35" s="7">
        <f t="shared" si="3"/>
        <v>4.756926267397084</v>
      </c>
      <c r="M35" s="7">
        <f t="shared" si="1"/>
        <v>11.3</v>
      </c>
      <c r="N35" s="7">
        <f t="shared" si="2"/>
        <v>2</v>
      </c>
      <c r="O35" s="7" t="s">
        <v>56</v>
      </c>
    </row>
    <row r="36" spans="1:15">
      <c r="A36" s="17" t="s">
        <v>45</v>
      </c>
      <c r="B36" s="17">
        <v>1180</v>
      </c>
      <c r="C36" s="17" t="s">
        <v>44</v>
      </c>
      <c r="D36" s="17" t="s">
        <v>17</v>
      </c>
      <c r="E36" s="34">
        <v>0.19</v>
      </c>
      <c r="F36" s="34">
        <v>57.7</v>
      </c>
      <c r="G36" s="34">
        <v>0</v>
      </c>
      <c r="H36" s="34">
        <v>0.97</v>
      </c>
      <c r="I36" s="34">
        <v>0.125</v>
      </c>
      <c r="J36" s="34">
        <v>0.28799999999999998</v>
      </c>
      <c r="K36" s="18">
        <v>3.55576607973796</v>
      </c>
      <c r="L36" s="7">
        <f t="shared" si="3"/>
        <v>4.9240248672211271</v>
      </c>
      <c r="M36" s="7">
        <f t="shared" si="1"/>
        <v>11.7</v>
      </c>
      <c r="N36" s="7">
        <f t="shared" si="2"/>
        <v>2.1</v>
      </c>
      <c r="O36" s="7" t="s">
        <v>56</v>
      </c>
    </row>
    <row r="37" spans="1:15">
      <c r="A37" s="17" t="s">
        <v>45</v>
      </c>
      <c r="B37" s="17">
        <v>1180</v>
      </c>
      <c r="C37" s="17" t="s">
        <v>44</v>
      </c>
      <c r="D37" s="17" t="s">
        <v>17</v>
      </c>
      <c r="E37" s="34">
        <v>0.19</v>
      </c>
      <c r="F37" s="34">
        <v>57.7</v>
      </c>
      <c r="G37" s="34">
        <v>0</v>
      </c>
      <c r="H37" s="34">
        <v>0.97</v>
      </c>
      <c r="I37" s="34">
        <v>0.125</v>
      </c>
      <c r="J37" s="34">
        <v>0.28799999999999998</v>
      </c>
      <c r="K37" s="18">
        <v>3.8911977983690198</v>
      </c>
      <c r="L37" s="7">
        <f t="shared" si="3"/>
        <v>5.388530711181418</v>
      </c>
      <c r="M37" s="7">
        <f t="shared" si="1"/>
        <v>12.8</v>
      </c>
      <c r="N37" s="7">
        <f t="shared" si="2"/>
        <v>2.2999999999999998</v>
      </c>
      <c r="O37" s="7" t="s">
        <v>56</v>
      </c>
    </row>
    <row r="38" spans="1:15">
      <c r="A38" s="17" t="s">
        <v>45</v>
      </c>
      <c r="B38" s="17">
        <v>1180</v>
      </c>
      <c r="C38" s="17" t="s">
        <v>44</v>
      </c>
      <c r="D38" s="17" t="s">
        <v>17</v>
      </c>
      <c r="E38" s="34">
        <v>0.19</v>
      </c>
      <c r="F38" s="34">
        <v>57.7</v>
      </c>
      <c r="G38" s="34">
        <v>0</v>
      </c>
      <c r="H38" s="34">
        <v>0.97</v>
      </c>
      <c r="I38" s="34">
        <v>0.125</v>
      </c>
      <c r="J38" s="34">
        <v>0.28799999999999998</v>
      </c>
      <c r="K38" s="18">
        <v>3.8943252675287998</v>
      </c>
      <c r="L38" s="7">
        <f t="shared" si="3"/>
        <v>5.3928616304738819</v>
      </c>
      <c r="M38" s="7">
        <f t="shared" si="1"/>
        <v>12.8</v>
      </c>
      <c r="N38" s="7">
        <f t="shared" si="2"/>
        <v>2.2999999999999998</v>
      </c>
      <c r="O38" s="7" t="s">
        <v>56</v>
      </c>
    </row>
    <row r="39" spans="1:15">
      <c r="A39" s="17" t="s">
        <v>45</v>
      </c>
      <c r="B39" s="17">
        <v>1180</v>
      </c>
      <c r="C39" s="17" t="s">
        <v>44</v>
      </c>
      <c r="D39" s="17" t="s">
        <v>17</v>
      </c>
      <c r="E39" s="34">
        <v>0.19</v>
      </c>
      <c r="F39" s="34">
        <v>57.7</v>
      </c>
      <c r="G39" s="34">
        <v>0</v>
      </c>
      <c r="H39" s="34">
        <v>0.97</v>
      </c>
      <c r="I39" s="34">
        <v>0.125</v>
      </c>
      <c r="J39" s="34">
        <v>0.28799999999999998</v>
      </c>
      <c r="K39" s="18">
        <v>3.93294948888343</v>
      </c>
      <c r="L39" s="7">
        <f t="shared" si="3"/>
        <v>5.4463484522057728</v>
      </c>
      <c r="M39" s="7">
        <f t="shared" si="1"/>
        <v>12.9</v>
      </c>
      <c r="N39" s="7">
        <f t="shared" si="2"/>
        <v>2.2999999999999998</v>
      </c>
      <c r="O39" s="7" t="s">
        <v>56</v>
      </c>
    </row>
    <row r="40" spans="1:15">
      <c r="A40" s="17" t="s">
        <v>45</v>
      </c>
      <c r="B40" s="17">
        <v>1180</v>
      </c>
      <c r="C40" s="17" t="s">
        <v>44</v>
      </c>
      <c r="D40" s="17" t="s">
        <v>17</v>
      </c>
      <c r="E40" s="34">
        <v>0.19</v>
      </c>
      <c r="F40" s="34">
        <v>57.7</v>
      </c>
      <c r="G40" s="34">
        <v>0</v>
      </c>
      <c r="H40" s="34">
        <v>0.97</v>
      </c>
      <c r="I40" s="34">
        <v>0.125</v>
      </c>
      <c r="J40" s="34">
        <v>0.28799999999999998</v>
      </c>
      <c r="K40" s="18">
        <v>4.0381535354488198</v>
      </c>
      <c r="L40" s="7">
        <f t="shared" si="3"/>
        <v>5.5920350158895253</v>
      </c>
      <c r="M40" s="7">
        <f t="shared" si="1"/>
        <v>13.3</v>
      </c>
      <c r="N40" s="7">
        <f t="shared" si="2"/>
        <v>2.4</v>
      </c>
      <c r="O40" s="7" t="s">
        <v>56</v>
      </c>
    </row>
    <row r="41" spans="1:15">
      <c r="A41" s="17" t="s">
        <v>45</v>
      </c>
      <c r="B41" s="17">
        <v>1180</v>
      </c>
      <c r="C41" s="17" t="s">
        <v>44</v>
      </c>
      <c r="D41" s="17" t="s">
        <v>17</v>
      </c>
      <c r="E41" s="34">
        <v>0.19</v>
      </c>
      <c r="F41" s="34">
        <v>57.7</v>
      </c>
      <c r="G41" s="34">
        <v>0</v>
      </c>
      <c r="H41" s="34">
        <v>0.97</v>
      </c>
      <c r="I41" s="34">
        <v>0.125</v>
      </c>
      <c r="J41" s="34">
        <v>0.28799999999999998</v>
      </c>
      <c r="K41" s="18">
        <v>4.1102857259620604</v>
      </c>
      <c r="L41" s="7">
        <f t="shared" si="3"/>
        <v>5.6919236733122611</v>
      </c>
      <c r="M41" s="7">
        <f t="shared" si="1"/>
        <v>13.5</v>
      </c>
      <c r="N41" s="7">
        <f t="shared" si="2"/>
        <v>2.4</v>
      </c>
      <c r="O41" s="7" t="s">
        <v>56</v>
      </c>
    </row>
    <row r="42" spans="1:15">
      <c r="A42" s="17" t="s">
        <v>45</v>
      </c>
      <c r="B42" s="17">
        <v>1180</v>
      </c>
      <c r="C42" s="17" t="s">
        <v>44</v>
      </c>
      <c r="D42" s="17" t="s">
        <v>17</v>
      </c>
      <c r="E42" s="34">
        <v>0.19</v>
      </c>
      <c r="F42" s="34">
        <v>57.7</v>
      </c>
      <c r="G42" s="34">
        <v>0</v>
      </c>
      <c r="H42" s="34">
        <v>0.97</v>
      </c>
      <c r="I42" s="34">
        <v>0.125</v>
      </c>
      <c r="J42" s="34">
        <v>0.28799999999999998</v>
      </c>
      <c r="K42" s="18">
        <v>4.17643847124363</v>
      </c>
      <c r="L42" s="7">
        <f t="shared" si="3"/>
        <v>5.7835319949781789</v>
      </c>
      <c r="M42" s="7">
        <f t="shared" si="1"/>
        <v>13.7</v>
      </c>
      <c r="N42" s="7">
        <f t="shared" si="2"/>
        <v>2.5</v>
      </c>
      <c r="O42" s="7" t="s">
        <v>56</v>
      </c>
    </row>
    <row r="43" spans="1:15">
      <c r="A43" s="17" t="s">
        <v>45</v>
      </c>
      <c r="B43" s="17">
        <v>1180</v>
      </c>
      <c r="C43" s="17" t="s">
        <v>44</v>
      </c>
      <c r="D43" s="17" t="s">
        <v>17</v>
      </c>
      <c r="E43" s="34">
        <v>0.19</v>
      </c>
      <c r="F43" s="34">
        <v>57.7</v>
      </c>
      <c r="G43" s="34">
        <v>0</v>
      </c>
      <c r="H43" s="34">
        <v>0.97</v>
      </c>
      <c r="I43" s="34">
        <v>0.125</v>
      </c>
      <c r="J43" s="34">
        <v>0.28799999999999998</v>
      </c>
      <c r="K43" s="18">
        <v>4.4758330724333</v>
      </c>
      <c r="L43" s="7">
        <f t="shared" si="3"/>
        <v>6.1981336387056336</v>
      </c>
      <c r="M43" s="7">
        <f t="shared" si="1"/>
        <v>14.7</v>
      </c>
      <c r="N43" s="7">
        <f t="shared" si="2"/>
        <v>2.7</v>
      </c>
      <c r="O43" s="7" t="s">
        <v>56</v>
      </c>
    </row>
    <row r="44" spans="1:15">
      <c r="A44" s="17" t="s">
        <v>45</v>
      </c>
      <c r="B44" s="17">
        <v>1180</v>
      </c>
      <c r="C44" s="17" t="s">
        <v>44</v>
      </c>
      <c r="D44" s="17" t="s">
        <v>17</v>
      </c>
      <c r="E44" s="34">
        <v>0.19</v>
      </c>
      <c r="F44" s="34">
        <v>57.7</v>
      </c>
      <c r="G44" s="34">
        <v>0</v>
      </c>
      <c r="H44" s="34">
        <v>0.97</v>
      </c>
      <c r="I44" s="34">
        <v>0.125</v>
      </c>
      <c r="J44" s="34">
        <v>0.28799999999999998</v>
      </c>
      <c r="K44" s="18">
        <v>5.5443243536948001</v>
      </c>
      <c r="L44" s="7">
        <f t="shared" si="3"/>
        <v>7.6777803649965586</v>
      </c>
      <c r="M44" s="7">
        <f t="shared" si="1"/>
        <v>18.2</v>
      </c>
      <c r="N44" s="7">
        <f t="shared" si="2"/>
        <v>3.3</v>
      </c>
      <c r="O44" s="7" t="s">
        <v>56</v>
      </c>
    </row>
    <row r="45" spans="1:15">
      <c r="A45" s="17" t="s">
        <v>45</v>
      </c>
      <c r="B45" s="17">
        <v>1180</v>
      </c>
      <c r="C45" s="17" t="s">
        <v>44</v>
      </c>
      <c r="D45" s="17" t="s">
        <v>17</v>
      </c>
      <c r="E45" s="34">
        <v>0.19</v>
      </c>
      <c r="F45" s="34">
        <v>57.7</v>
      </c>
      <c r="G45" s="34">
        <v>0</v>
      </c>
      <c r="H45" s="34">
        <v>0.97</v>
      </c>
      <c r="I45" s="34">
        <v>0.125</v>
      </c>
      <c r="J45" s="34">
        <v>0.28799999999999998</v>
      </c>
      <c r="K45" s="18">
        <v>5.7842417864685496</v>
      </c>
      <c r="L45" s="7">
        <f t="shared" si="3"/>
        <v>8.0100180259016476</v>
      </c>
      <c r="M45" s="7">
        <f t="shared" si="1"/>
        <v>19</v>
      </c>
      <c r="N45" s="7">
        <f t="shared" si="2"/>
        <v>3.4</v>
      </c>
      <c r="O45" s="7" t="s">
        <v>56</v>
      </c>
    </row>
    <row r="46" spans="1:15">
      <c r="A46" s="17" t="s">
        <v>45</v>
      </c>
      <c r="B46" s="17">
        <v>1180</v>
      </c>
      <c r="C46" s="17" t="s">
        <v>44</v>
      </c>
      <c r="D46" s="17" t="s">
        <v>17</v>
      </c>
      <c r="E46" s="34">
        <v>0.19</v>
      </c>
      <c r="F46" s="34">
        <v>57.7</v>
      </c>
      <c r="G46" s="34">
        <v>0</v>
      </c>
      <c r="H46" s="34">
        <v>0.97</v>
      </c>
      <c r="I46" s="34">
        <v>0.125</v>
      </c>
      <c r="J46" s="34">
        <v>0.28799999999999998</v>
      </c>
      <c r="K46" s="18">
        <v>6.0144667098940996</v>
      </c>
      <c r="L46" s="7">
        <f t="shared" si="3"/>
        <v>8.3288334998613482</v>
      </c>
      <c r="M46" s="7">
        <f t="shared" si="1"/>
        <v>19.8</v>
      </c>
      <c r="N46" s="7">
        <f t="shared" si="2"/>
        <v>3.6</v>
      </c>
      <c r="O46" s="7" t="s">
        <v>56</v>
      </c>
    </row>
    <row r="47" spans="1:15">
      <c r="A47" s="17" t="s">
        <v>45</v>
      </c>
      <c r="B47" s="17">
        <v>1180</v>
      </c>
      <c r="C47" s="17" t="s">
        <v>44</v>
      </c>
      <c r="D47" s="17" t="s">
        <v>18</v>
      </c>
      <c r="E47" s="34">
        <v>0.19</v>
      </c>
      <c r="F47" s="34">
        <v>57.7</v>
      </c>
      <c r="G47" s="34">
        <v>0</v>
      </c>
      <c r="H47" s="34">
        <v>0.97</v>
      </c>
      <c r="I47" s="34">
        <v>0.125</v>
      </c>
      <c r="J47" s="34">
        <v>0.28799999999999998</v>
      </c>
      <c r="K47" s="18">
        <v>7.3982959955811296</v>
      </c>
      <c r="L47" s="7">
        <f t="shared" si="3"/>
        <v>10.245160294680748</v>
      </c>
      <c r="M47" s="7">
        <f t="shared" si="1"/>
        <v>24.3</v>
      </c>
      <c r="N47" s="7">
        <f t="shared" si="2"/>
        <v>4.4000000000000004</v>
      </c>
      <c r="O47" s="7" t="s">
        <v>56</v>
      </c>
    </row>
    <row r="48" spans="1:15">
      <c r="A48" s="17" t="s">
        <v>45</v>
      </c>
      <c r="B48" s="17">
        <v>1180</v>
      </c>
      <c r="C48" s="17" t="s">
        <v>44</v>
      </c>
      <c r="D48" s="17" t="s">
        <v>18</v>
      </c>
      <c r="E48" s="34">
        <v>0.19</v>
      </c>
      <c r="F48" s="34">
        <v>57.7</v>
      </c>
      <c r="G48" s="34">
        <v>0</v>
      </c>
      <c r="H48" s="34">
        <v>0.97</v>
      </c>
      <c r="I48" s="34">
        <v>0.125</v>
      </c>
      <c r="J48" s="34">
        <v>0.28799999999999998</v>
      </c>
      <c r="K48" s="18">
        <v>388.51025147399997</v>
      </c>
      <c r="L48" s="7">
        <f t="shared" si="3"/>
        <v>538.00899624119518</v>
      </c>
      <c r="M48" s="7">
        <f t="shared" si="1"/>
        <v>1278</v>
      </c>
      <c r="N48" s="7">
        <f t="shared" si="2"/>
        <v>231.1</v>
      </c>
      <c r="O48" s="7" t="s">
        <v>56</v>
      </c>
    </row>
    <row r="49" spans="1:15">
      <c r="A49" s="17" t="s">
        <v>45</v>
      </c>
      <c r="B49" s="17">
        <v>1180</v>
      </c>
      <c r="C49" s="17" t="s">
        <v>44</v>
      </c>
      <c r="D49" s="17" t="s">
        <v>17</v>
      </c>
      <c r="E49" s="34">
        <v>0.19</v>
      </c>
      <c r="F49" s="34">
        <v>57.7</v>
      </c>
      <c r="G49" s="34">
        <v>0</v>
      </c>
      <c r="H49" s="34">
        <v>0.97</v>
      </c>
      <c r="I49" s="34">
        <v>0.125</v>
      </c>
      <c r="J49" s="34">
        <v>0.28799999999999998</v>
      </c>
      <c r="K49" s="18">
        <v>485.99905753000002</v>
      </c>
      <c r="L49" s="7">
        <f t="shared" si="3"/>
        <v>673.011494867544</v>
      </c>
      <c r="M49" s="7">
        <f t="shared" si="1"/>
        <v>1598.7</v>
      </c>
      <c r="N49" s="7">
        <f t="shared" si="2"/>
        <v>289.10000000000002</v>
      </c>
      <c r="O49" s="7" t="s">
        <v>56</v>
      </c>
    </row>
    <row r="50" spans="1:15">
      <c r="A50" s="29" t="s">
        <v>45</v>
      </c>
      <c r="B50" s="29">
        <v>1800</v>
      </c>
      <c r="C50" s="29" t="s">
        <v>44</v>
      </c>
      <c r="D50" s="29" t="s">
        <v>17</v>
      </c>
      <c r="E50" s="38">
        <v>0.19</v>
      </c>
      <c r="F50" s="38">
        <v>57.7</v>
      </c>
      <c r="G50" s="38">
        <v>0</v>
      </c>
      <c r="H50" s="38">
        <v>1.24</v>
      </c>
      <c r="I50" s="38">
        <v>0.21299999999999999</v>
      </c>
      <c r="J50" s="38">
        <v>0.28899999999999998</v>
      </c>
      <c r="K50" s="30">
        <v>1.2317542219137201</v>
      </c>
      <c r="L50" s="31">
        <f t="shared" si="3"/>
        <v>1.7116559313898214</v>
      </c>
      <c r="M50" s="31">
        <f>ROUND((2.721*H50*L50)*(1-'Wet Detention Calcs'!$B$6),1)</f>
        <v>3.5</v>
      </c>
      <c r="N50" s="31">
        <f>ROUND(((2.721*I50*L50)+(E50*K50))*(1-'Wet Detention Calcs'!$B$7),1)</f>
        <v>0.4</v>
      </c>
      <c r="O50" s="7" t="s">
        <v>55</v>
      </c>
    </row>
    <row r="51" spans="1:15">
      <c r="A51" s="29" t="s">
        <v>45</v>
      </c>
      <c r="B51" s="29">
        <v>1800</v>
      </c>
      <c r="C51" s="29" t="s">
        <v>44</v>
      </c>
      <c r="D51" s="29" t="s">
        <v>17</v>
      </c>
      <c r="E51" s="38">
        <v>0.19</v>
      </c>
      <c r="F51" s="38">
        <v>57.7</v>
      </c>
      <c r="G51" s="38">
        <v>0</v>
      </c>
      <c r="H51" s="38">
        <v>1.24</v>
      </c>
      <c r="I51" s="38">
        <v>0.21299999999999999</v>
      </c>
      <c r="J51" s="38">
        <v>0.28899999999999998</v>
      </c>
      <c r="K51" s="30">
        <v>7.5556613302024296</v>
      </c>
      <c r="L51" s="31">
        <f t="shared" si="3"/>
        <v>10.499409948293716</v>
      </c>
      <c r="M51" s="31">
        <f>ROUND((2.721*H51*L51)*(1-'Wet Detention Calcs'!$B$6),1)</f>
        <v>21.8</v>
      </c>
      <c r="N51" s="31">
        <f>ROUND(((2.721*I51*L51)+(E51*K51))*(1-'Wet Detention Calcs'!$B$7),1)</f>
        <v>2.4</v>
      </c>
      <c r="O51" s="7" t="s">
        <v>55</v>
      </c>
    </row>
    <row r="52" spans="1:15">
      <c r="A52" s="29" t="s">
        <v>45</v>
      </c>
      <c r="B52" s="29">
        <v>1800</v>
      </c>
      <c r="C52" s="29" t="s">
        <v>44</v>
      </c>
      <c r="D52" s="29" t="s">
        <v>17</v>
      </c>
      <c r="E52" s="38">
        <v>0.19</v>
      </c>
      <c r="F52" s="38">
        <v>57.7</v>
      </c>
      <c r="G52" s="38">
        <v>0</v>
      </c>
      <c r="H52" s="38">
        <v>1.24</v>
      </c>
      <c r="I52" s="38">
        <v>0.21299999999999999</v>
      </c>
      <c r="J52" s="38">
        <v>0.28899999999999998</v>
      </c>
      <c r="K52" s="30">
        <v>7.7236631745727502</v>
      </c>
      <c r="L52" s="31">
        <f t="shared" si="3"/>
        <v>10.732866711246082</v>
      </c>
      <c r="M52" s="31">
        <f>ROUND((2.721*H52*L52)*(1-'Wet Detention Calcs'!$B$6),1)</f>
        <v>22.2</v>
      </c>
      <c r="N52" s="31">
        <f>ROUND(((2.721*I52*L52)+(E52*K52))*(1-'Wet Detention Calcs'!$B$7),1)</f>
        <v>2.5</v>
      </c>
      <c r="O52" s="7" t="s">
        <v>55</v>
      </c>
    </row>
    <row r="53" spans="1:15">
      <c r="A53" s="29" t="s">
        <v>45</v>
      </c>
      <c r="B53" s="29">
        <v>1800</v>
      </c>
      <c r="C53" s="29" t="s">
        <v>44</v>
      </c>
      <c r="D53" s="29" t="s">
        <v>17</v>
      </c>
      <c r="E53" s="38">
        <v>0.19</v>
      </c>
      <c r="F53" s="38">
        <v>57.7</v>
      </c>
      <c r="G53" s="38">
        <v>0</v>
      </c>
      <c r="H53" s="38">
        <v>1.24</v>
      </c>
      <c r="I53" s="38">
        <v>0.21299999999999999</v>
      </c>
      <c r="J53" s="38">
        <v>0.28899999999999998</v>
      </c>
      <c r="K53" s="30">
        <v>8.6043776049067908</v>
      </c>
      <c r="L53" s="31">
        <f t="shared" si="3"/>
        <v>11.956714822925184</v>
      </c>
      <c r="M53" s="31">
        <f>ROUND((2.721*H53*L53)*(1-'Wet Detention Calcs'!$B$6),1)</f>
        <v>24.8</v>
      </c>
      <c r="N53" s="31">
        <f>ROUND(((2.721*I53*L53)+(E53*K53))*(1-'Wet Detention Calcs'!$B$7),1)</f>
        <v>2.8</v>
      </c>
      <c r="O53" s="7" t="s">
        <v>55</v>
      </c>
    </row>
    <row r="54" spans="1:15">
      <c r="A54" s="29" t="s">
        <v>45</v>
      </c>
      <c r="B54" s="29">
        <v>1800</v>
      </c>
      <c r="C54" s="29" t="s">
        <v>44</v>
      </c>
      <c r="D54" s="29" t="s">
        <v>17</v>
      </c>
      <c r="E54" s="38">
        <v>0.19</v>
      </c>
      <c r="F54" s="38">
        <v>57.7</v>
      </c>
      <c r="G54" s="38">
        <v>0</v>
      </c>
      <c r="H54" s="38">
        <v>1.24</v>
      </c>
      <c r="I54" s="38">
        <v>0.21299999999999999</v>
      </c>
      <c r="J54" s="38">
        <v>0.28899999999999998</v>
      </c>
      <c r="K54" s="30">
        <v>9.3518307624204091</v>
      </c>
      <c r="L54" s="31">
        <f t="shared" si="3"/>
        <v>12.995381959382421</v>
      </c>
      <c r="M54" s="31">
        <f>ROUND((2.721*H54*L54)*(1-'Wet Detention Calcs'!$B$6),1)</f>
        <v>26.9</v>
      </c>
      <c r="N54" s="31">
        <f>ROUND(((2.721*I54*L54)+(E54*K54))*(1-'Wet Detention Calcs'!$B$7),1)</f>
        <v>3</v>
      </c>
      <c r="O54" s="7" t="s">
        <v>55</v>
      </c>
    </row>
    <row r="55" spans="1:15">
      <c r="A55" s="29" t="s">
        <v>45</v>
      </c>
      <c r="B55" s="29">
        <v>1800</v>
      </c>
      <c r="C55" s="29" t="s">
        <v>44</v>
      </c>
      <c r="D55" s="29" t="s">
        <v>17</v>
      </c>
      <c r="E55" s="38">
        <v>0.19</v>
      </c>
      <c r="F55" s="38">
        <v>57.7</v>
      </c>
      <c r="G55" s="38">
        <v>0</v>
      </c>
      <c r="H55" s="38">
        <v>1.24</v>
      </c>
      <c r="I55" s="38">
        <v>0.21299999999999999</v>
      </c>
      <c r="J55" s="38">
        <v>0.28899999999999998</v>
      </c>
      <c r="K55" s="30">
        <v>9.7898740406609299</v>
      </c>
      <c r="L55" s="31">
        <f t="shared" si="3"/>
        <v>13.604090549186102</v>
      </c>
      <c r="M55" s="31">
        <f>ROUND((2.721*H55*L55)*(1-'Wet Detention Calcs'!$B$6),1)</f>
        <v>28.2</v>
      </c>
      <c r="N55" s="31">
        <f>ROUND(((2.721*I55*L55)+(E55*K55))*(1-'Wet Detention Calcs'!$B$7),1)</f>
        <v>3.1</v>
      </c>
      <c r="O55" s="7" t="s">
        <v>55</v>
      </c>
    </row>
    <row r="56" spans="1:15">
      <c r="A56" s="29" t="s">
        <v>45</v>
      </c>
      <c r="B56" s="29">
        <v>1800</v>
      </c>
      <c r="C56" s="29" t="s">
        <v>44</v>
      </c>
      <c r="D56" s="29" t="s">
        <v>17</v>
      </c>
      <c r="E56" s="38">
        <v>0.19</v>
      </c>
      <c r="F56" s="38">
        <v>57.7</v>
      </c>
      <c r="G56" s="38">
        <v>0</v>
      </c>
      <c r="H56" s="38">
        <v>1.24</v>
      </c>
      <c r="I56" s="38">
        <v>0.21299999999999999</v>
      </c>
      <c r="J56" s="38">
        <v>0.28899999999999998</v>
      </c>
      <c r="K56" s="30">
        <v>11.077467689600001</v>
      </c>
      <c r="L56" s="31">
        <f t="shared" si="3"/>
        <v>15.393341413698908</v>
      </c>
      <c r="M56" s="31">
        <f>ROUND((2.721*H56*L56)*(1-'Wet Detention Calcs'!$B$6),1)</f>
        <v>31.9</v>
      </c>
      <c r="N56" s="31">
        <f>ROUND(((2.721*I56*L56)+(E56*K56))*(1-'Wet Detention Calcs'!$B$7),1)</f>
        <v>3.6</v>
      </c>
      <c r="O56" s="7" t="s">
        <v>55</v>
      </c>
    </row>
    <row r="57" spans="1:15">
      <c r="A57" s="29" t="s">
        <v>45</v>
      </c>
      <c r="B57" s="29">
        <v>1800</v>
      </c>
      <c r="C57" s="29" t="s">
        <v>44</v>
      </c>
      <c r="D57" s="29" t="s">
        <v>17</v>
      </c>
      <c r="E57" s="38">
        <v>0.19</v>
      </c>
      <c r="F57" s="38">
        <v>57.7</v>
      </c>
      <c r="G57" s="38">
        <v>0</v>
      </c>
      <c r="H57" s="38">
        <v>1.24</v>
      </c>
      <c r="I57" s="38">
        <v>0.21299999999999999</v>
      </c>
      <c r="J57" s="38">
        <v>0.28899999999999998</v>
      </c>
      <c r="K57" s="30">
        <v>15.199737991799999</v>
      </c>
      <c r="L57" s="31">
        <f t="shared" si="3"/>
        <v>21.121682577888546</v>
      </c>
      <c r="M57" s="31">
        <f>ROUND((2.721*H57*L57)*(1-'Wet Detention Calcs'!$B$6),1)</f>
        <v>43.8</v>
      </c>
      <c r="N57" s="31">
        <f>ROUND(((2.721*I57*L57)+(E57*K57))*(1-'Wet Detention Calcs'!$B$7),1)</f>
        <v>4.9000000000000004</v>
      </c>
      <c r="O57" s="7" t="s">
        <v>55</v>
      </c>
    </row>
    <row r="58" spans="1:15">
      <c r="A58" s="29" t="s">
        <v>45</v>
      </c>
      <c r="B58" s="29">
        <v>1800</v>
      </c>
      <c r="C58" s="29" t="s">
        <v>44</v>
      </c>
      <c r="D58" s="29" t="s">
        <v>17</v>
      </c>
      <c r="E58" s="38">
        <v>0.19</v>
      </c>
      <c r="F58" s="38">
        <v>57.7</v>
      </c>
      <c r="G58" s="38">
        <v>0</v>
      </c>
      <c r="H58" s="38">
        <v>1.24</v>
      </c>
      <c r="I58" s="38">
        <v>0.21299999999999999</v>
      </c>
      <c r="J58" s="38">
        <v>0.28899999999999998</v>
      </c>
      <c r="K58" s="30">
        <v>15.4694546823</v>
      </c>
      <c r="L58" s="31">
        <f t="shared" si="3"/>
        <v>21.496483138646436</v>
      </c>
      <c r="M58" s="31">
        <f>ROUND((2.721*H58*L58)*(1-'Wet Detention Calcs'!$B$6),1)</f>
        <v>44.5</v>
      </c>
      <c r="N58" s="31">
        <f>ROUND(((2.721*I58*L58)+(E58*K58))*(1-'Wet Detention Calcs'!$B$7),1)</f>
        <v>5</v>
      </c>
      <c r="O58" s="7" t="s">
        <v>55</v>
      </c>
    </row>
    <row r="59" spans="1:15">
      <c r="A59" s="29" t="s">
        <v>45</v>
      </c>
      <c r="B59" s="29">
        <v>1800</v>
      </c>
      <c r="C59" s="29" t="s">
        <v>44</v>
      </c>
      <c r="D59" s="29" t="s">
        <v>17</v>
      </c>
      <c r="E59" s="38">
        <v>0.19</v>
      </c>
      <c r="F59" s="38">
        <v>57.7</v>
      </c>
      <c r="G59" s="38">
        <v>0</v>
      </c>
      <c r="H59" s="38">
        <v>1.24</v>
      </c>
      <c r="I59" s="38">
        <v>0.21299999999999999</v>
      </c>
      <c r="J59" s="38">
        <v>0.28899999999999998</v>
      </c>
      <c r="K59" s="30">
        <v>16.660569960699998</v>
      </c>
      <c r="L59" s="31">
        <f t="shared" si="3"/>
        <v>23.151666855471721</v>
      </c>
      <c r="M59" s="31">
        <f>ROUND((2.721*H59*L59)*(1-'Wet Detention Calcs'!$B$6),1)</f>
        <v>48</v>
      </c>
      <c r="N59" s="31">
        <f>ROUND(((2.721*I59*L59)+(E59*K59))*(1-'Wet Detention Calcs'!$B$7),1)</f>
        <v>5.3</v>
      </c>
      <c r="O59" s="7" t="s">
        <v>55</v>
      </c>
    </row>
    <row r="60" spans="1:15">
      <c r="A60" s="29" t="s">
        <v>45</v>
      </c>
      <c r="B60" s="29">
        <v>1800</v>
      </c>
      <c r="C60" s="29" t="s">
        <v>44</v>
      </c>
      <c r="D60" s="29" t="s">
        <v>17</v>
      </c>
      <c r="E60" s="38">
        <v>0.19</v>
      </c>
      <c r="F60" s="38">
        <v>57.7</v>
      </c>
      <c r="G60" s="38">
        <v>0</v>
      </c>
      <c r="H60" s="38">
        <v>1.24</v>
      </c>
      <c r="I60" s="38">
        <v>0.21299999999999999</v>
      </c>
      <c r="J60" s="38">
        <v>0.28899999999999998</v>
      </c>
      <c r="K60" s="30">
        <v>17.174913687699998</v>
      </c>
      <c r="L60" s="31">
        <f t="shared" si="3"/>
        <v>23.866403184708648</v>
      </c>
      <c r="M60" s="31">
        <f>ROUND((2.721*H60*L60)*(1-'Wet Detention Calcs'!$B$6),1)</f>
        <v>49.4</v>
      </c>
      <c r="N60" s="31">
        <f>ROUND(((2.721*I60*L60)+(E60*K60))*(1-'Wet Detention Calcs'!$B$7),1)</f>
        <v>5.5</v>
      </c>
      <c r="O60" s="7" t="s">
        <v>55</v>
      </c>
    </row>
    <row r="61" spans="1:15">
      <c r="A61" s="29" t="s">
        <v>45</v>
      </c>
      <c r="B61" s="29">
        <v>1800</v>
      </c>
      <c r="C61" s="29" t="s">
        <v>44</v>
      </c>
      <c r="D61" s="29" t="s">
        <v>17</v>
      </c>
      <c r="E61" s="38">
        <v>0.19</v>
      </c>
      <c r="F61" s="38">
        <v>57.7</v>
      </c>
      <c r="G61" s="38">
        <v>0</v>
      </c>
      <c r="H61" s="38">
        <v>1.24</v>
      </c>
      <c r="I61" s="38">
        <v>0.21299999999999999</v>
      </c>
      <c r="J61" s="38">
        <v>0.28899999999999998</v>
      </c>
      <c r="K61" s="30">
        <v>24.335099537400001</v>
      </c>
      <c r="L61" s="31">
        <f t="shared" si="3"/>
        <v>33.816257109667184</v>
      </c>
      <c r="M61" s="31">
        <f>ROUND((2.721*H61*L61)*(1-'Wet Detention Calcs'!$B$6),1)</f>
        <v>70.099999999999994</v>
      </c>
      <c r="N61" s="31">
        <f>ROUND(((2.721*I61*L61)+(E61*K61))*(1-'Wet Detention Calcs'!$B$7),1)</f>
        <v>7.8</v>
      </c>
      <c r="O61" s="7" t="s">
        <v>55</v>
      </c>
    </row>
    <row r="62" spans="1:15">
      <c r="A62" s="29" t="s">
        <v>45</v>
      </c>
      <c r="B62" s="29">
        <v>1800</v>
      </c>
      <c r="C62" s="29" t="s">
        <v>44</v>
      </c>
      <c r="D62" s="29" t="s">
        <v>17</v>
      </c>
      <c r="E62" s="38">
        <v>0.19</v>
      </c>
      <c r="F62" s="38">
        <v>57.7</v>
      </c>
      <c r="G62" s="38">
        <v>0</v>
      </c>
      <c r="H62" s="38">
        <v>1.24</v>
      </c>
      <c r="I62" s="38">
        <v>0.21299999999999999</v>
      </c>
      <c r="J62" s="38">
        <v>0.28899999999999998</v>
      </c>
      <c r="K62" s="30">
        <v>25.583575378100001</v>
      </c>
      <c r="L62" s="31">
        <f t="shared" si="3"/>
        <v>35.551149541869243</v>
      </c>
      <c r="M62" s="31">
        <f>ROUND((2.721*H62*L62)*(1-'Wet Detention Calcs'!$B$6),1)</f>
        <v>73.599999999999994</v>
      </c>
      <c r="N62" s="31">
        <f>ROUND(((2.721*I62*L62)+(E62*K62))*(1-'Wet Detention Calcs'!$B$7),1)</f>
        <v>8.1999999999999993</v>
      </c>
      <c r="O62" s="7" t="s">
        <v>55</v>
      </c>
    </row>
    <row r="63" spans="1:15">
      <c r="A63" s="23" t="s">
        <v>45</v>
      </c>
      <c r="B63" s="23">
        <v>3200</v>
      </c>
      <c r="C63" s="23" t="s">
        <v>44</v>
      </c>
      <c r="D63" s="23" t="s">
        <v>17</v>
      </c>
      <c r="E63" s="37">
        <v>0.19</v>
      </c>
      <c r="F63" s="37">
        <v>57.7</v>
      </c>
      <c r="G63" s="37">
        <v>0</v>
      </c>
      <c r="H63" s="37">
        <v>0.69</v>
      </c>
      <c r="I63" s="37">
        <v>3.5999999999999997E-2</v>
      </c>
      <c r="J63" s="37">
        <v>0.26200000000000001</v>
      </c>
      <c r="K63" s="24">
        <v>3.66350530855662</v>
      </c>
      <c r="L63" s="25">
        <f t="shared" si="3"/>
        <v>4.6152229292978211</v>
      </c>
      <c r="M63" s="25">
        <f t="shared" ref="M63:M72" si="4">ROUND(2.721*H63*L63,1)</f>
        <v>8.6999999999999993</v>
      </c>
      <c r="N63" s="25">
        <f t="shared" ref="N63:N72" si="5">ROUND((2.721*I63*L63)+(E63*K63),1)</f>
        <v>1.1000000000000001</v>
      </c>
      <c r="O63" s="7" t="s">
        <v>54</v>
      </c>
    </row>
    <row r="64" spans="1:15">
      <c r="A64" s="23" t="s">
        <v>45</v>
      </c>
      <c r="B64" s="23">
        <v>3200</v>
      </c>
      <c r="C64" s="23" t="s">
        <v>44</v>
      </c>
      <c r="D64" s="23" t="s">
        <v>17</v>
      </c>
      <c r="E64" s="37">
        <v>0.19</v>
      </c>
      <c r="F64" s="37">
        <v>57.7</v>
      </c>
      <c r="G64" s="37">
        <v>0</v>
      </c>
      <c r="H64" s="37">
        <v>0.69</v>
      </c>
      <c r="I64" s="37">
        <v>3.5999999999999997E-2</v>
      </c>
      <c r="J64" s="37">
        <v>0.26200000000000001</v>
      </c>
      <c r="K64" s="24">
        <v>11.0070573857</v>
      </c>
      <c r="L64" s="25">
        <f t="shared" si="3"/>
        <v>13.866507443548434</v>
      </c>
      <c r="M64" s="25">
        <f t="shared" si="4"/>
        <v>26</v>
      </c>
      <c r="N64" s="25">
        <f t="shared" si="5"/>
        <v>3.4</v>
      </c>
      <c r="O64" s="7" t="s">
        <v>54</v>
      </c>
    </row>
    <row r="65" spans="1:15">
      <c r="A65" s="23" t="s">
        <v>45</v>
      </c>
      <c r="B65" s="23">
        <v>3200</v>
      </c>
      <c r="C65" s="23" t="s">
        <v>44</v>
      </c>
      <c r="D65" s="23" t="s">
        <v>17</v>
      </c>
      <c r="E65" s="37">
        <v>0.19</v>
      </c>
      <c r="F65" s="37">
        <v>57.7</v>
      </c>
      <c r="G65" s="37">
        <v>0</v>
      </c>
      <c r="H65" s="37">
        <v>0.69</v>
      </c>
      <c r="I65" s="37">
        <v>3.5999999999999997E-2</v>
      </c>
      <c r="J65" s="37">
        <v>0.26200000000000001</v>
      </c>
      <c r="K65" s="24">
        <v>32.590424197200001</v>
      </c>
      <c r="L65" s="25">
        <f t="shared" si="3"/>
        <v>41.056873229895949</v>
      </c>
      <c r="M65" s="25">
        <f t="shared" si="4"/>
        <v>77.099999999999994</v>
      </c>
      <c r="N65" s="25">
        <f t="shared" si="5"/>
        <v>10.199999999999999</v>
      </c>
      <c r="O65" s="7" t="s">
        <v>54</v>
      </c>
    </row>
    <row r="66" spans="1:15">
      <c r="A66" s="23" t="s">
        <v>45</v>
      </c>
      <c r="B66" s="23">
        <v>3200</v>
      </c>
      <c r="C66" s="23" t="s">
        <v>44</v>
      </c>
      <c r="D66" s="23" t="s">
        <v>18</v>
      </c>
      <c r="E66" s="37">
        <v>0.19</v>
      </c>
      <c r="F66" s="37">
        <v>57.7</v>
      </c>
      <c r="G66" s="37">
        <v>0</v>
      </c>
      <c r="H66" s="37">
        <v>0.69</v>
      </c>
      <c r="I66" s="37">
        <v>3.5999999999999997E-2</v>
      </c>
      <c r="J66" s="37">
        <v>0.26200000000000001</v>
      </c>
      <c r="K66" s="24">
        <v>48.349973932499999</v>
      </c>
      <c r="L66" s="25">
        <f t="shared" ref="L66:L72" si="6">F66*J66*K66/12</f>
        <v>60.91049132726463</v>
      </c>
      <c r="M66" s="25">
        <f t="shared" si="4"/>
        <v>114.4</v>
      </c>
      <c r="N66" s="25">
        <f t="shared" si="5"/>
        <v>15.2</v>
      </c>
      <c r="O66" s="7" t="s">
        <v>54</v>
      </c>
    </row>
    <row r="67" spans="1:15">
      <c r="A67" s="23" t="s">
        <v>45</v>
      </c>
      <c r="B67" s="23">
        <v>3200</v>
      </c>
      <c r="C67" s="23" t="s">
        <v>44</v>
      </c>
      <c r="D67" s="23" t="s">
        <v>17</v>
      </c>
      <c r="E67" s="37">
        <v>0.19</v>
      </c>
      <c r="F67" s="37">
        <v>57.7</v>
      </c>
      <c r="G67" s="37">
        <v>0</v>
      </c>
      <c r="H67" s="37">
        <v>0.69</v>
      </c>
      <c r="I67" s="37">
        <v>3.5999999999999997E-2</v>
      </c>
      <c r="J67" s="37">
        <v>0.26200000000000001</v>
      </c>
      <c r="K67" s="24">
        <v>51.138472124000003</v>
      </c>
      <c r="L67" s="25">
        <f t="shared" si="6"/>
        <v>64.423394873946478</v>
      </c>
      <c r="M67" s="25">
        <f t="shared" si="4"/>
        <v>121</v>
      </c>
      <c r="N67" s="25">
        <f t="shared" si="5"/>
        <v>16</v>
      </c>
      <c r="O67" s="7" t="s">
        <v>54</v>
      </c>
    </row>
    <row r="68" spans="1:15">
      <c r="A68" s="26" t="s">
        <v>45</v>
      </c>
      <c r="B68" s="26">
        <v>2210</v>
      </c>
      <c r="C68" s="26" t="s">
        <v>44</v>
      </c>
      <c r="D68" s="26" t="s">
        <v>17</v>
      </c>
      <c r="E68" s="36">
        <v>0.19</v>
      </c>
      <c r="F68" s="36">
        <v>57.7</v>
      </c>
      <c r="G68" s="36">
        <v>0</v>
      </c>
      <c r="H68" s="36">
        <v>1.347</v>
      </c>
      <c r="I68" s="36">
        <v>0.27400000000000002</v>
      </c>
      <c r="J68" s="36">
        <v>0.315</v>
      </c>
      <c r="K68" s="27">
        <v>9.4843434235810502</v>
      </c>
      <c r="L68" s="28">
        <f t="shared" si="6"/>
        <v>14.365223657941447</v>
      </c>
      <c r="M68" s="28">
        <f t="shared" si="4"/>
        <v>52.7</v>
      </c>
      <c r="N68" s="28">
        <f t="shared" si="5"/>
        <v>12.5</v>
      </c>
      <c r="O68" s="7" t="s">
        <v>53</v>
      </c>
    </row>
    <row r="69" spans="1:15">
      <c r="A69" s="26" t="s">
        <v>45</v>
      </c>
      <c r="B69" s="26">
        <v>2210</v>
      </c>
      <c r="C69" s="26" t="s">
        <v>44</v>
      </c>
      <c r="D69" s="26" t="s">
        <v>17</v>
      </c>
      <c r="E69" s="36">
        <v>0.19</v>
      </c>
      <c r="F69" s="36">
        <v>57.7</v>
      </c>
      <c r="G69" s="36">
        <v>0</v>
      </c>
      <c r="H69" s="36">
        <v>1.347</v>
      </c>
      <c r="I69" s="36">
        <v>0.27400000000000002</v>
      </c>
      <c r="J69" s="36">
        <v>0.315</v>
      </c>
      <c r="K69" s="27">
        <v>27.604035732100002</v>
      </c>
      <c r="L69" s="28">
        <f t="shared" si="6"/>
        <v>41.809762620731966</v>
      </c>
      <c r="M69" s="28">
        <f t="shared" si="4"/>
        <v>153.19999999999999</v>
      </c>
      <c r="N69" s="28">
        <f t="shared" si="5"/>
        <v>36.4</v>
      </c>
      <c r="O69" s="7" t="s">
        <v>53</v>
      </c>
    </row>
    <row r="70" spans="1:15">
      <c r="A70" s="26" t="s">
        <v>45</v>
      </c>
      <c r="B70" s="26">
        <v>2210</v>
      </c>
      <c r="C70" s="26" t="s">
        <v>44</v>
      </c>
      <c r="D70" s="26" t="s">
        <v>17</v>
      </c>
      <c r="E70" s="36">
        <v>0.19</v>
      </c>
      <c r="F70" s="36">
        <v>57.7</v>
      </c>
      <c r="G70" s="36">
        <v>0</v>
      </c>
      <c r="H70" s="36">
        <v>1.347</v>
      </c>
      <c r="I70" s="36">
        <v>0.27400000000000002</v>
      </c>
      <c r="J70" s="36">
        <v>0.315</v>
      </c>
      <c r="K70" s="27">
        <v>90.940534041500001</v>
      </c>
      <c r="L70" s="28">
        <f t="shared" si="6"/>
        <v>137.74080637260695</v>
      </c>
      <c r="M70" s="28">
        <f t="shared" si="4"/>
        <v>504.8</v>
      </c>
      <c r="N70" s="28">
        <f t="shared" si="5"/>
        <v>120</v>
      </c>
      <c r="O70" s="7" t="s">
        <v>53</v>
      </c>
    </row>
    <row r="71" spans="1:15">
      <c r="A71" s="26" t="s">
        <v>45</v>
      </c>
      <c r="B71" s="26">
        <v>2210</v>
      </c>
      <c r="C71" s="26" t="s">
        <v>44</v>
      </c>
      <c r="D71" s="26" t="s">
        <v>17</v>
      </c>
      <c r="E71" s="36">
        <v>0.19</v>
      </c>
      <c r="F71" s="36">
        <v>57.7</v>
      </c>
      <c r="G71" s="36">
        <v>0</v>
      </c>
      <c r="H71" s="36">
        <v>1.347</v>
      </c>
      <c r="I71" s="36">
        <v>0.27400000000000002</v>
      </c>
      <c r="J71" s="36">
        <v>0.315</v>
      </c>
      <c r="K71" s="27">
        <v>142.47465121299999</v>
      </c>
      <c r="L71" s="28">
        <f t="shared" si="6"/>
        <v>215.79566859349009</v>
      </c>
      <c r="M71" s="28">
        <f t="shared" si="4"/>
        <v>790.9</v>
      </c>
      <c r="N71" s="28">
        <f t="shared" si="5"/>
        <v>188</v>
      </c>
      <c r="O71" s="7" t="s">
        <v>53</v>
      </c>
    </row>
    <row r="72" spans="1:15">
      <c r="A72" s="26" t="s">
        <v>45</v>
      </c>
      <c r="B72" s="26">
        <v>2210</v>
      </c>
      <c r="C72" s="26" t="s">
        <v>44</v>
      </c>
      <c r="D72" s="26" t="s">
        <v>17</v>
      </c>
      <c r="E72" s="36">
        <v>0.19</v>
      </c>
      <c r="F72" s="36">
        <v>57.7</v>
      </c>
      <c r="G72" s="36">
        <v>0</v>
      </c>
      <c r="H72" s="36">
        <v>1.347</v>
      </c>
      <c r="I72" s="36">
        <v>0.27400000000000002</v>
      </c>
      <c r="J72" s="36">
        <v>0.315</v>
      </c>
      <c r="K72" s="27">
        <v>184.24993547400001</v>
      </c>
      <c r="L72" s="28">
        <f t="shared" si="6"/>
        <v>279.06955851730726</v>
      </c>
      <c r="M72" s="28">
        <f t="shared" si="4"/>
        <v>1022.8</v>
      </c>
      <c r="N72" s="28">
        <f t="shared" si="5"/>
        <v>243.1</v>
      </c>
      <c r="O72" s="7" t="s">
        <v>53</v>
      </c>
    </row>
    <row r="73" spans="1:15">
      <c r="K73" s="7">
        <f>SUM(K2:K72)</f>
        <v>1736.3178319042545</v>
      </c>
      <c r="L73" s="7">
        <f>SUM(L2:L72)</f>
        <v>2445.9614347552315</v>
      </c>
      <c r="M73" s="7">
        <f>SUM(M2:M72)</f>
        <v>6534.6</v>
      </c>
      <c r="N73" s="7">
        <f>SUM(N2:N72)</f>
        <v>1274.3</v>
      </c>
    </row>
  </sheetData>
  <sortState ref="A2:O73">
    <sortCondition ref="O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Wet Detention Calcs</vt:lpstr>
      <vt:lpstr>Polo Club Info</vt:lpstr>
      <vt:lpstr>Base file for Unit 1</vt:lpstr>
      <vt:lpstr>Built Up - Polo Club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2012-12-05T18:03:34Z</cp:lastPrinted>
  <dcterms:created xsi:type="dcterms:W3CDTF">2012-06-19T20:23:32Z</dcterms:created>
  <dcterms:modified xsi:type="dcterms:W3CDTF">2013-02-06T15:41:41Z</dcterms:modified>
</cp:coreProperties>
</file>