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8635" windowHeight="12780" activeTab="2"/>
  </bookViews>
  <sheets>
    <sheet name="Pal Mar Ag in 2004" sheetId="1" r:id="rId1"/>
    <sheet name="Pal Mar Ag Changes" sheetId="3" r:id="rId2"/>
    <sheet name="Summary" sheetId="2" r:id="rId3"/>
  </sheets>
  <definedNames>
    <definedName name="_xlnm.Database" localSheetId="1">'Pal Mar Ag Changes'!$A$1:$P$18</definedName>
    <definedName name="_xlnm.Database">'Pal Mar Ag in 2004'!$A$1:$P$18</definedName>
  </definedNames>
  <calcPr calcId="0"/>
</workbook>
</file>

<file path=xl/calcChain.xml><?xml version="1.0" encoding="utf-8"?>
<calcChain xmlns="http://schemas.openxmlformats.org/spreadsheetml/2006/main">
  <c r="C3" i="2"/>
  <c r="B3"/>
  <c r="M18" i="3"/>
  <c r="L18"/>
  <c r="N18" s="1"/>
  <c r="L17"/>
  <c r="N17" s="1"/>
  <c r="M16"/>
  <c r="L16"/>
  <c r="N16" s="1"/>
  <c r="L15"/>
  <c r="N15" s="1"/>
  <c r="M14"/>
  <c r="L14"/>
  <c r="N14" s="1"/>
  <c r="L13"/>
  <c r="N13" s="1"/>
  <c r="M12"/>
  <c r="L12"/>
  <c r="N12" s="1"/>
  <c r="L11"/>
  <c r="M11" s="1"/>
  <c r="M10"/>
  <c r="L10"/>
  <c r="N10" s="1"/>
  <c r="L9"/>
  <c r="N9" s="1"/>
  <c r="M8"/>
  <c r="L8"/>
  <c r="N8" s="1"/>
  <c r="L7"/>
  <c r="N7" s="1"/>
  <c r="M6"/>
  <c r="L6"/>
  <c r="N6" s="1"/>
  <c r="L5"/>
  <c r="M5" s="1"/>
  <c r="M4"/>
  <c r="L4"/>
  <c r="N4" s="1"/>
  <c r="L3"/>
  <c r="N3" s="1"/>
  <c r="M2"/>
  <c r="L2"/>
  <c r="N2" s="1"/>
  <c r="L3" i="1"/>
  <c r="L15"/>
  <c r="L18"/>
  <c r="L5"/>
  <c r="L8"/>
  <c r="L12"/>
  <c r="L16"/>
  <c r="L17"/>
  <c r="L9"/>
  <c r="L10"/>
  <c r="L11"/>
  <c r="L13"/>
  <c r="L14"/>
  <c r="L6"/>
  <c r="L4"/>
  <c r="L2"/>
  <c r="N3"/>
  <c r="N15"/>
  <c r="N18"/>
  <c r="N5"/>
  <c r="N8"/>
  <c r="N12"/>
  <c r="N16"/>
  <c r="N17"/>
  <c r="L7"/>
  <c r="N7" s="1"/>
  <c r="N9"/>
  <c r="N10"/>
  <c r="N11"/>
  <c r="N13"/>
  <c r="N14"/>
  <c r="N6"/>
  <c r="N4"/>
  <c r="M2"/>
  <c r="N5" i="3" l="1"/>
  <c r="N11"/>
  <c r="N19" s="1"/>
  <c r="M3"/>
  <c r="M19" s="1"/>
  <c r="M7"/>
  <c r="M9"/>
  <c r="M13"/>
  <c r="M15"/>
  <c r="M17"/>
  <c r="M6" i="1"/>
  <c r="M13"/>
  <c r="M10"/>
  <c r="M7"/>
  <c r="M16"/>
  <c r="M8"/>
  <c r="M18"/>
  <c r="M3"/>
  <c r="M4"/>
  <c r="M14"/>
  <c r="M11"/>
  <c r="M9"/>
  <c r="M17"/>
  <c r="M12"/>
  <c r="M5"/>
  <c r="M15"/>
  <c r="N2"/>
  <c r="N19" s="1"/>
  <c r="C2" i="2" s="1"/>
  <c r="C4" s="1"/>
  <c r="M19" i="1" l="1"/>
  <c r="B2" i="2" s="1"/>
  <c r="B4" s="1"/>
</calcChain>
</file>

<file path=xl/sharedStrings.xml><?xml version="1.0" encoding="utf-8"?>
<sst xmlns="http://schemas.openxmlformats.org/spreadsheetml/2006/main" count="74" uniqueCount="26">
  <si>
    <t>OBJECTID_1</t>
  </si>
  <si>
    <t>Current_Us</t>
  </si>
  <si>
    <t>OOP_ac</t>
  </si>
  <si>
    <t>Mixed Use Citrus and OOP Citrus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</si>
  <si>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</si>
  <si>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</si>
  <si>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</si>
  <si>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</si>
  <si>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</si>
  <si>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</si>
  <si>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</si>
  <si>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</si>
  <si>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</si>
  <si>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Acre</t>
  </si>
  <si>
    <t>Runoff Ac-ft</t>
  </si>
  <si>
    <t>TN lbs/yr</t>
  </si>
  <si>
    <t>TP lbs/yr</t>
  </si>
  <si>
    <t>South Fork</t>
  </si>
  <si>
    <t>C-44 S-153</t>
  </si>
  <si>
    <t>Category</t>
  </si>
  <si>
    <t>TN Load</t>
  </si>
  <si>
    <t>TP Load</t>
  </si>
  <si>
    <t>Ag in 2004</t>
  </si>
  <si>
    <t>Current Ag</t>
  </si>
  <si>
    <t>Credit</t>
  </si>
  <si>
    <t>OOP - undeveloped</t>
  </si>
</sst>
</file>

<file path=xl/styles.xml><?xml version="1.0" encoding="utf-8"?>
<styleSheet xmlns="http://schemas.openxmlformats.org/spreadsheetml/2006/main">
  <numFmts count="3">
    <numFmt numFmtId="164" formatCode="0.00000000000"/>
    <numFmt numFmtId="165" formatCode="0.000"/>
    <numFmt numFmtId="166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4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16" fillId="0" borderId="10" xfId="0" applyFont="1" applyBorder="1" applyAlignment="1">
      <alignment horizontal="center"/>
    </xf>
    <xf numFmtId="0" fontId="0" fillId="0" borderId="10" xfId="0" applyBorder="1"/>
    <xf numFmtId="166" fontId="0" fillId="0" borderId="10" xfId="0" applyNumberFormat="1" applyBorder="1"/>
    <xf numFmtId="0" fontId="18" fillId="0" borderId="10" xfId="0" applyFont="1" applyBorder="1"/>
    <xf numFmtId="166" fontId="18" fillId="0" borderId="10" xfId="0" applyNumberFormat="1" applyFont="1" applyBorder="1"/>
    <xf numFmtId="1" fontId="0" fillId="33" borderId="0" xfId="0" applyNumberFormat="1" applyFill="1"/>
    <xf numFmtId="2" fontId="0" fillId="33" borderId="0" xfId="0" applyNumberFormat="1" applyFill="1"/>
    <xf numFmtId="165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4" width="8.140625" style="1" bestFit="1" customWidth="1"/>
    <col min="5" max="5" width="8" style="3" bestFit="1" customWidth="1"/>
    <col min="6" max="6" width="8.42578125" style="3" bestFit="1" customWidth="1"/>
    <col min="7" max="7" width="12.140625" style="3" bestFit="1" customWidth="1"/>
    <col min="8" max="8" width="8.28515625" style="1" bestFit="1" customWidth="1"/>
    <col min="9" max="9" width="8" style="1" bestFit="1" customWidth="1"/>
    <col min="10" max="10" width="5.5703125" style="2" bestFit="1" customWidth="1"/>
    <col min="11" max="11" width="6.5703125" style="3" bestFit="1" customWidth="1"/>
    <col min="12" max="12" width="11.7109375" style="3" bestFit="1" customWidth="1"/>
    <col min="13" max="13" width="9" style="3" bestFit="1" customWidth="1"/>
    <col min="14" max="14" width="8.7109375" bestFit="1" customWidth="1"/>
    <col min="15" max="15" width="30.28515625" style="1" bestFit="1" customWidth="1"/>
    <col min="16" max="16" width="7.85546875" style="3" bestFit="1" customWidth="1"/>
  </cols>
  <sheetData>
    <row r="1" spans="1:16">
      <c r="A1" s="1" t="s">
        <v>0</v>
      </c>
      <c r="B1" s="1" t="s">
        <v>4</v>
      </c>
      <c r="C1" s="1" t="s">
        <v>5</v>
      </c>
      <c r="D1" s="1" t="s">
        <v>6</v>
      </c>
      <c r="E1" s="3" t="s">
        <v>7</v>
      </c>
      <c r="F1" s="3" t="s">
        <v>8</v>
      </c>
      <c r="G1" s="3" t="s">
        <v>9</v>
      </c>
      <c r="H1" s="4" t="s">
        <v>10</v>
      </c>
      <c r="I1" s="4" t="s">
        <v>11</v>
      </c>
      <c r="J1" s="4" t="s">
        <v>12</v>
      </c>
      <c r="K1" s="3" t="s">
        <v>13</v>
      </c>
      <c r="L1" s="5" t="s">
        <v>14</v>
      </c>
      <c r="M1" s="6" t="s">
        <v>15</v>
      </c>
      <c r="N1" s="6" t="s">
        <v>16</v>
      </c>
      <c r="O1" s="1" t="s">
        <v>1</v>
      </c>
      <c r="P1" s="3" t="s">
        <v>2</v>
      </c>
    </row>
    <row r="2" spans="1:16">
      <c r="A2" s="1">
        <v>59</v>
      </c>
      <c r="B2" s="1">
        <v>2130</v>
      </c>
      <c r="C2" s="1" t="s">
        <v>18</v>
      </c>
      <c r="E2" s="3">
        <v>0</v>
      </c>
      <c r="F2" s="3">
        <v>49.3</v>
      </c>
      <c r="G2" s="3">
        <v>0.33</v>
      </c>
      <c r="H2" s="3">
        <v>1.02</v>
      </c>
      <c r="I2" s="7">
        <v>0.19600000000000001</v>
      </c>
      <c r="J2" s="7">
        <v>0.26200000000000001</v>
      </c>
      <c r="K2" s="3">
        <v>9.5299999999999994</v>
      </c>
      <c r="L2">
        <f>((F2*J2*K2/12)+(G2*K2))*0.765</f>
        <v>10.2531673725</v>
      </c>
      <c r="M2">
        <f>ROUND(2.721*H2*L2,1)</f>
        <v>28.5</v>
      </c>
      <c r="N2">
        <f>ROUND((2.721*I2*L2)+(E2*K2),1)</f>
        <v>5.5</v>
      </c>
      <c r="P2" s="3">
        <v>0</v>
      </c>
    </row>
    <row r="3" spans="1:16">
      <c r="A3" s="1">
        <v>70</v>
      </c>
      <c r="B3" s="1">
        <v>2110</v>
      </c>
      <c r="C3" s="1" t="s">
        <v>18</v>
      </c>
      <c r="E3" s="3">
        <v>0</v>
      </c>
      <c r="F3" s="3">
        <v>49.3</v>
      </c>
      <c r="G3" s="3">
        <v>0.33</v>
      </c>
      <c r="H3" s="3">
        <v>1.35</v>
      </c>
      <c r="I3" s="7">
        <v>0.27400000000000002</v>
      </c>
      <c r="J3" s="7">
        <v>0.315</v>
      </c>
      <c r="K3" s="3">
        <v>544.89</v>
      </c>
      <c r="L3">
        <f>((F3*J3*K3/12)+(G3*K3))*0.765</f>
        <v>677.00164550625004</v>
      </c>
      <c r="M3">
        <f>ROUND(2.721*H3*L3,1)</f>
        <v>2486.9</v>
      </c>
      <c r="N3">
        <f>ROUND((2.721*I3*L3)+(E3*K3),1)</f>
        <v>504.7</v>
      </c>
      <c r="P3" s="3">
        <v>0</v>
      </c>
    </row>
    <row r="4" spans="1:16">
      <c r="A4" s="1">
        <v>87</v>
      </c>
      <c r="B4" s="1">
        <v>2510</v>
      </c>
      <c r="C4" s="1" t="s">
        <v>18</v>
      </c>
      <c r="E4" s="3">
        <v>0</v>
      </c>
      <c r="F4" s="3">
        <v>49.3</v>
      </c>
      <c r="G4" s="3">
        <v>0.33</v>
      </c>
      <c r="H4" s="3">
        <v>2.0099999999999998</v>
      </c>
      <c r="I4" s="7">
        <v>0.28699999999999998</v>
      </c>
      <c r="J4" s="7">
        <v>0.315</v>
      </c>
      <c r="K4" s="3">
        <v>0.08</v>
      </c>
      <c r="L4">
        <f>((F4*J4*K4/12)+(G4*K4))*0.765</f>
        <v>9.9396449999999997E-2</v>
      </c>
      <c r="M4">
        <f>ROUND(2.721*H4*L4,1)</f>
        <v>0.5</v>
      </c>
      <c r="N4">
        <f>ROUND((2.721*I4*L4)+(E4*K4),1)</f>
        <v>0.1</v>
      </c>
      <c r="P4" s="3">
        <v>0</v>
      </c>
    </row>
    <row r="5" spans="1:16">
      <c r="A5" s="1">
        <v>94</v>
      </c>
      <c r="B5" s="1">
        <v>2120</v>
      </c>
      <c r="C5" s="1" t="s">
        <v>18</v>
      </c>
      <c r="E5" s="3">
        <v>0</v>
      </c>
      <c r="F5" s="3">
        <v>49.3</v>
      </c>
      <c r="G5" s="3">
        <v>0.33</v>
      </c>
      <c r="H5" s="3">
        <v>1.02</v>
      </c>
      <c r="I5" s="7">
        <v>0.19600000000000001</v>
      </c>
      <c r="J5" s="7">
        <v>0.26200000000000001</v>
      </c>
      <c r="K5" s="3">
        <v>4.88</v>
      </c>
      <c r="L5">
        <f>((F5*J5*K5/12)+(G5*K5))*0.765</f>
        <v>5.25031026</v>
      </c>
      <c r="M5">
        <f>ROUND(2.721*H5*L5,1)</f>
        <v>14.6</v>
      </c>
      <c r="N5">
        <f>ROUND((2.721*I5*L5)+(E5*K5),1)</f>
        <v>2.8</v>
      </c>
      <c r="P5" s="3">
        <v>0</v>
      </c>
    </row>
    <row r="6" spans="1:16">
      <c r="A6" s="1">
        <v>115</v>
      </c>
      <c r="B6" s="1">
        <v>2210</v>
      </c>
      <c r="C6" s="1" t="s">
        <v>18</v>
      </c>
      <c r="E6" s="3">
        <v>0</v>
      </c>
      <c r="F6" s="3">
        <v>49.3</v>
      </c>
      <c r="G6" s="3">
        <v>0.33</v>
      </c>
      <c r="H6" s="3">
        <v>1.35</v>
      </c>
      <c r="I6" s="7">
        <v>0.27400000000000002</v>
      </c>
      <c r="J6" s="7">
        <v>0.315</v>
      </c>
      <c r="K6" s="3">
        <v>0.05</v>
      </c>
      <c r="L6">
        <f>((F6*J6*K6/12)+(G6*K6))*0.765</f>
        <v>6.2122781250000009E-2</v>
      </c>
      <c r="M6">
        <f>ROUND(2.721*H6*L6,1)</f>
        <v>0.2</v>
      </c>
      <c r="N6">
        <f>ROUND((2.721*I6*L6)+(E6*K6),1)</f>
        <v>0</v>
      </c>
      <c r="O6" s="1" t="s">
        <v>3</v>
      </c>
      <c r="P6" s="3">
        <v>558</v>
      </c>
    </row>
    <row r="7" spans="1:16">
      <c r="A7" s="1">
        <v>134</v>
      </c>
      <c r="B7" s="1">
        <v>2120</v>
      </c>
      <c r="C7" s="1" t="s">
        <v>17</v>
      </c>
      <c r="E7" s="3">
        <v>0.19</v>
      </c>
      <c r="F7" s="3">
        <v>57.7</v>
      </c>
      <c r="G7" s="3">
        <v>0</v>
      </c>
      <c r="H7" s="3">
        <v>1.02</v>
      </c>
      <c r="I7" s="7">
        <v>0.19600000000000001</v>
      </c>
      <c r="J7" s="7">
        <v>0.26200000000000001</v>
      </c>
      <c r="K7" s="3">
        <v>1.62</v>
      </c>
      <c r="L7">
        <f>(F7*J7*K7/12)+(G7*K7)</f>
        <v>2.0408490000000001</v>
      </c>
      <c r="M7">
        <f>ROUND(2.721*H7*L7,1)</f>
        <v>5.7</v>
      </c>
      <c r="N7">
        <f>ROUND((2.721*I7*L7)+(E7*K7),1)</f>
        <v>1.4</v>
      </c>
      <c r="P7" s="3">
        <v>0</v>
      </c>
    </row>
    <row r="8" spans="1:16">
      <c r="A8" s="1">
        <v>137</v>
      </c>
      <c r="B8" s="1">
        <v>2120</v>
      </c>
      <c r="C8" s="1" t="s">
        <v>18</v>
      </c>
      <c r="E8" s="3">
        <v>0</v>
      </c>
      <c r="F8" s="3">
        <v>49.3</v>
      </c>
      <c r="G8" s="3">
        <v>0.33</v>
      </c>
      <c r="H8" s="3">
        <v>1.02</v>
      </c>
      <c r="I8" s="7">
        <v>0.19600000000000001</v>
      </c>
      <c r="J8" s="7">
        <v>0.26200000000000001</v>
      </c>
      <c r="K8" s="3">
        <v>29.53</v>
      </c>
      <c r="L8">
        <f>((F8*J8*K8/12)+(G8*K8))*0.765</f>
        <v>31.770832372500003</v>
      </c>
      <c r="M8">
        <f>ROUND(2.721*H8*L8,1)</f>
        <v>88.2</v>
      </c>
      <c r="N8">
        <f>ROUND((2.721*I8*L8)+(E8*K8),1)</f>
        <v>16.899999999999999</v>
      </c>
      <c r="P8" s="3">
        <v>0</v>
      </c>
    </row>
    <row r="9" spans="1:16">
      <c r="A9" s="1">
        <v>172</v>
      </c>
      <c r="B9" s="1">
        <v>2130</v>
      </c>
      <c r="C9" s="1" t="s">
        <v>18</v>
      </c>
      <c r="E9" s="3">
        <v>0</v>
      </c>
      <c r="F9" s="3">
        <v>49.3</v>
      </c>
      <c r="G9" s="3">
        <v>0.33</v>
      </c>
      <c r="H9" s="3">
        <v>1.02</v>
      </c>
      <c r="I9" s="7">
        <v>0.19600000000000001</v>
      </c>
      <c r="J9" s="7">
        <v>0.26200000000000001</v>
      </c>
      <c r="K9" s="3">
        <v>0.35</v>
      </c>
      <c r="L9">
        <f>((F9*J9*K9/12)+(G9*K9))*0.765</f>
        <v>0.37655913749999992</v>
      </c>
      <c r="M9">
        <f>ROUND(2.721*H9*L9,1)</f>
        <v>1</v>
      </c>
      <c r="N9">
        <f>ROUND((2.721*I9*L9)+(E9*K9),1)</f>
        <v>0.2</v>
      </c>
      <c r="P9" s="3">
        <v>0</v>
      </c>
    </row>
    <row r="10" spans="1:16">
      <c r="A10" s="1">
        <v>186</v>
      </c>
      <c r="B10" s="1">
        <v>2130</v>
      </c>
      <c r="C10" s="1" t="s">
        <v>18</v>
      </c>
      <c r="E10" s="3">
        <v>0</v>
      </c>
      <c r="F10" s="3">
        <v>49.3</v>
      </c>
      <c r="G10" s="3">
        <v>0.33</v>
      </c>
      <c r="H10" s="3">
        <v>1.02</v>
      </c>
      <c r="I10" s="7">
        <v>0.19600000000000001</v>
      </c>
      <c r="J10" s="7">
        <v>0.26200000000000001</v>
      </c>
      <c r="K10" s="3">
        <v>6.43</v>
      </c>
      <c r="L10">
        <f>((F10*J10*K10/12)+(G10*K10))*0.765</f>
        <v>6.9179292974999997</v>
      </c>
      <c r="M10">
        <f>ROUND(2.721*H10*L10,1)</f>
        <v>19.2</v>
      </c>
      <c r="N10">
        <f>ROUND((2.721*I10*L10)+(E10*K10),1)</f>
        <v>3.7</v>
      </c>
      <c r="P10" s="3">
        <v>0</v>
      </c>
    </row>
    <row r="11" spans="1:16">
      <c r="A11" s="1">
        <v>187</v>
      </c>
      <c r="B11" s="1">
        <v>2130</v>
      </c>
      <c r="C11" s="1" t="s">
        <v>18</v>
      </c>
      <c r="E11" s="3">
        <v>0</v>
      </c>
      <c r="F11" s="3">
        <v>49.3</v>
      </c>
      <c r="G11" s="3">
        <v>0.33</v>
      </c>
      <c r="H11" s="3">
        <v>1.02</v>
      </c>
      <c r="I11" s="7">
        <v>0.19600000000000001</v>
      </c>
      <c r="J11" s="7">
        <v>0.26200000000000001</v>
      </c>
      <c r="K11" s="3">
        <v>36.340000000000003</v>
      </c>
      <c r="L11">
        <f>((F11*J11*K11/12)+(G11*K11))*0.765</f>
        <v>39.097597305000008</v>
      </c>
      <c r="M11">
        <f>ROUND(2.721*H11*L11,1)</f>
        <v>108.5</v>
      </c>
      <c r="N11">
        <f>ROUND((2.721*I11*L11)+(E11*K11),1)</f>
        <v>20.9</v>
      </c>
      <c r="P11" s="3">
        <v>0</v>
      </c>
    </row>
    <row r="12" spans="1:16">
      <c r="A12" s="1">
        <v>197</v>
      </c>
      <c r="B12" s="1">
        <v>2120</v>
      </c>
      <c r="C12" s="1" t="s">
        <v>18</v>
      </c>
      <c r="E12" s="3">
        <v>0</v>
      </c>
      <c r="F12" s="3">
        <v>49.3</v>
      </c>
      <c r="G12" s="3">
        <v>0.33</v>
      </c>
      <c r="H12" s="3">
        <v>1.02</v>
      </c>
      <c r="I12" s="7">
        <v>0.19600000000000001</v>
      </c>
      <c r="J12" s="7">
        <v>0.26200000000000001</v>
      </c>
      <c r="K12" s="3">
        <v>38.340000000000003</v>
      </c>
      <c r="L12">
        <f>((F12*J12*K12/12)+(G12*K12))*0.765</f>
        <v>41.249363805000002</v>
      </c>
      <c r="M12">
        <f>ROUND(2.721*H12*L12,1)</f>
        <v>114.5</v>
      </c>
      <c r="N12">
        <f>ROUND((2.721*I12*L12)+(E12*K12),1)</f>
        <v>22</v>
      </c>
      <c r="P12" s="3">
        <v>0</v>
      </c>
    </row>
    <row r="13" spans="1:16">
      <c r="A13" s="1">
        <v>283</v>
      </c>
      <c r="B13" s="1">
        <v>2130</v>
      </c>
      <c r="C13" s="1" t="s">
        <v>18</v>
      </c>
      <c r="E13" s="3">
        <v>0</v>
      </c>
      <c r="F13" s="3">
        <v>49.3</v>
      </c>
      <c r="G13" s="3">
        <v>0.33</v>
      </c>
      <c r="H13" s="3">
        <v>1.02</v>
      </c>
      <c r="I13" s="7">
        <v>0.19600000000000001</v>
      </c>
      <c r="J13" s="7">
        <v>0.26200000000000001</v>
      </c>
      <c r="K13" s="3">
        <v>4.58</v>
      </c>
      <c r="L13">
        <f>((F13*J13*K13/12)+(G13*K13))*0.765</f>
        <v>4.9275452849999999</v>
      </c>
      <c r="M13">
        <f>ROUND(2.721*H13*L13,1)</f>
        <v>13.7</v>
      </c>
      <c r="N13">
        <f>ROUND((2.721*I13*L13)+(E13*K13),1)</f>
        <v>2.6</v>
      </c>
      <c r="P13" s="3">
        <v>0</v>
      </c>
    </row>
    <row r="14" spans="1:16">
      <c r="A14" s="1">
        <v>405</v>
      </c>
      <c r="B14" s="1">
        <v>2130</v>
      </c>
      <c r="C14" s="1" t="s">
        <v>18</v>
      </c>
      <c r="E14" s="3">
        <v>0</v>
      </c>
      <c r="F14" s="3">
        <v>49.3</v>
      </c>
      <c r="G14" s="3">
        <v>0.33</v>
      </c>
      <c r="H14" s="3">
        <v>1.02</v>
      </c>
      <c r="I14" s="7">
        <v>0.19600000000000001</v>
      </c>
      <c r="J14" s="7">
        <v>0.26200000000000001</v>
      </c>
      <c r="K14" s="3">
        <v>79.98</v>
      </c>
      <c r="L14">
        <f>((F14*J14*K14/12)+(G14*K14))*0.765</f>
        <v>86.049142334999999</v>
      </c>
      <c r="M14">
        <f>ROUND(2.721*H14*L14,1)</f>
        <v>238.8</v>
      </c>
      <c r="N14">
        <f>ROUND((2.721*I14*L14)+(E14*K14),1)</f>
        <v>45.9</v>
      </c>
      <c r="P14" s="3">
        <v>0</v>
      </c>
    </row>
    <row r="15" spans="1:16">
      <c r="A15" s="1">
        <v>406</v>
      </c>
      <c r="B15" s="1">
        <v>2110</v>
      </c>
      <c r="C15" s="1" t="s">
        <v>18</v>
      </c>
      <c r="E15" s="3">
        <v>0</v>
      </c>
      <c r="F15" s="3">
        <v>49.3</v>
      </c>
      <c r="G15" s="3">
        <v>0.33</v>
      </c>
      <c r="H15" s="3">
        <v>1.35</v>
      </c>
      <c r="I15" s="7">
        <v>0.27400000000000002</v>
      </c>
      <c r="J15" s="7">
        <v>0.315</v>
      </c>
      <c r="K15" s="3">
        <v>290.73</v>
      </c>
      <c r="L15">
        <f>((F15*J15*K15/12)+(G15*K15))*0.765</f>
        <v>361.21912385625001</v>
      </c>
      <c r="M15">
        <f>ROUND(2.721*H15*L15,1)</f>
        <v>1326.9</v>
      </c>
      <c r="N15">
        <f>ROUND((2.721*I15*L15)+(E15*K15),1)</f>
        <v>269.3</v>
      </c>
      <c r="P15" s="3">
        <v>0</v>
      </c>
    </row>
    <row r="16" spans="1:16">
      <c r="A16" s="1">
        <v>460</v>
      </c>
      <c r="B16" s="1">
        <v>2120</v>
      </c>
      <c r="C16" s="1" t="s">
        <v>18</v>
      </c>
      <c r="E16" s="3">
        <v>0</v>
      </c>
      <c r="F16" s="3">
        <v>49.3</v>
      </c>
      <c r="G16" s="3">
        <v>0.33</v>
      </c>
      <c r="H16" s="3">
        <v>1.02</v>
      </c>
      <c r="I16" s="7">
        <v>0.19600000000000001</v>
      </c>
      <c r="J16" s="7">
        <v>0.26200000000000001</v>
      </c>
      <c r="K16" s="3">
        <v>61.75</v>
      </c>
      <c r="L16">
        <f>((F16*J16*K16/12)+(G16*K16))*0.765</f>
        <v>66.435790687499988</v>
      </c>
      <c r="M16">
        <f>ROUND(2.721*H16*L16,1)</f>
        <v>184.4</v>
      </c>
      <c r="N16">
        <f>ROUND((2.721*I16*L16)+(E16*K16),1)</f>
        <v>35.4</v>
      </c>
      <c r="P16" s="3">
        <v>0</v>
      </c>
    </row>
    <row r="17" spans="1:16">
      <c r="A17" s="1">
        <v>484</v>
      </c>
      <c r="B17" s="1">
        <v>2120</v>
      </c>
      <c r="C17" s="1" t="s">
        <v>18</v>
      </c>
      <c r="E17" s="3">
        <v>0</v>
      </c>
      <c r="F17" s="3">
        <v>49.3</v>
      </c>
      <c r="G17" s="3">
        <v>0.33</v>
      </c>
      <c r="H17" s="3">
        <v>1.02</v>
      </c>
      <c r="I17" s="7">
        <v>0.19600000000000001</v>
      </c>
      <c r="J17" s="7">
        <v>0.26200000000000001</v>
      </c>
      <c r="K17" s="3">
        <v>29.28</v>
      </c>
      <c r="L17">
        <f>((F17*J17*K17/12)+(G17*K17))*0.765</f>
        <v>31.501861560000002</v>
      </c>
      <c r="M17">
        <f>ROUND(2.721*H17*L17,1)</f>
        <v>87.4</v>
      </c>
      <c r="N17">
        <f>ROUND((2.721*I17*L17)+(E17*K17),1)</f>
        <v>16.8</v>
      </c>
      <c r="P17" s="3">
        <v>0</v>
      </c>
    </row>
    <row r="18" spans="1:16">
      <c r="A18" s="1">
        <v>1114</v>
      </c>
      <c r="B18" s="1">
        <v>2110</v>
      </c>
      <c r="C18" s="1" t="s">
        <v>18</v>
      </c>
      <c r="E18" s="3">
        <v>0</v>
      </c>
      <c r="F18" s="3">
        <v>49.3</v>
      </c>
      <c r="G18" s="3">
        <v>0.33</v>
      </c>
      <c r="H18" s="3">
        <v>1.35</v>
      </c>
      <c r="I18" s="7">
        <v>0.27400000000000002</v>
      </c>
      <c r="J18" s="7">
        <v>0.315</v>
      </c>
      <c r="K18" s="3">
        <v>26.14</v>
      </c>
      <c r="L18">
        <f>((F18*J18*K18/12)+(G18*K18))*0.765</f>
        <v>32.4777900375</v>
      </c>
      <c r="M18">
        <f>ROUND(2.721*H18*L18,1)</f>
        <v>119.3</v>
      </c>
      <c r="N18">
        <f>ROUND((2.721*I18*L18)+(E18*K18),1)</f>
        <v>24.2</v>
      </c>
      <c r="P18" s="3">
        <v>0</v>
      </c>
    </row>
    <row r="19" spans="1:16">
      <c r="M19" s="3">
        <f>SUM(M2:M18)</f>
        <v>4838.2999999999984</v>
      </c>
      <c r="N19" s="3">
        <f>SUM(N2:N18)</f>
        <v>972.4</v>
      </c>
    </row>
  </sheetData>
  <sortState ref="A2:P18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selection activeCell="J17" sqref="J17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4" width="8.140625" style="1" bestFit="1" customWidth="1"/>
    <col min="5" max="5" width="8" style="3" bestFit="1" customWidth="1"/>
    <col min="6" max="6" width="8.42578125" style="3" bestFit="1" customWidth="1"/>
    <col min="7" max="7" width="12.140625" style="3" bestFit="1" customWidth="1"/>
    <col min="8" max="8" width="8.28515625" style="1" bestFit="1" customWidth="1"/>
    <col min="9" max="9" width="8" style="1" bestFit="1" customWidth="1"/>
    <col min="10" max="10" width="5.5703125" style="2" bestFit="1" customWidth="1"/>
    <col min="11" max="11" width="6.5703125" style="3" bestFit="1" customWidth="1"/>
    <col min="12" max="12" width="11.7109375" style="3" bestFit="1" customWidth="1"/>
    <col min="13" max="13" width="9" style="3" bestFit="1" customWidth="1"/>
    <col min="14" max="14" width="8.7109375" bestFit="1" customWidth="1"/>
    <col min="15" max="15" width="30.28515625" style="1" bestFit="1" customWidth="1"/>
    <col min="16" max="16" width="7.85546875" style="3" bestFit="1" customWidth="1"/>
  </cols>
  <sheetData>
    <row r="1" spans="1:16">
      <c r="A1" s="1" t="s">
        <v>0</v>
      </c>
      <c r="B1" s="1" t="s">
        <v>4</v>
      </c>
      <c r="C1" s="1" t="s">
        <v>5</v>
      </c>
      <c r="D1" s="1" t="s">
        <v>6</v>
      </c>
      <c r="E1" s="3" t="s">
        <v>7</v>
      </c>
      <c r="F1" s="3" t="s">
        <v>8</v>
      </c>
      <c r="G1" s="3" t="s">
        <v>9</v>
      </c>
      <c r="H1" s="4" t="s">
        <v>10</v>
      </c>
      <c r="I1" s="4" t="s">
        <v>11</v>
      </c>
      <c r="J1" s="4" t="s">
        <v>12</v>
      </c>
      <c r="K1" s="3" t="s">
        <v>13</v>
      </c>
      <c r="L1" s="5" t="s">
        <v>14</v>
      </c>
      <c r="M1" s="6" t="s">
        <v>15</v>
      </c>
      <c r="N1" s="6" t="s">
        <v>16</v>
      </c>
      <c r="O1" s="1" t="s">
        <v>1</v>
      </c>
      <c r="P1" s="3" t="s">
        <v>2</v>
      </c>
    </row>
    <row r="2" spans="1:16">
      <c r="A2" s="1">
        <v>59</v>
      </c>
      <c r="B2" s="1">
        <v>2130</v>
      </c>
      <c r="C2" s="1" t="s">
        <v>18</v>
      </c>
      <c r="E2" s="3">
        <v>0</v>
      </c>
      <c r="F2" s="3">
        <v>49.3</v>
      </c>
      <c r="G2" s="3">
        <v>0.33</v>
      </c>
      <c r="H2" s="3">
        <v>1.02</v>
      </c>
      <c r="I2" s="7">
        <v>0.19600000000000001</v>
      </c>
      <c r="J2" s="7">
        <v>0.26200000000000001</v>
      </c>
      <c r="K2" s="3">
        <v>9.5299999999999994</v>
      </c>
      <c r="L2">
        <f>((F2*J2*K2/12)+(G2*K2))*0.765</f>
        <v>10.2531673725</v>
      </c>
      <c r="M2">
        <f>ROUND(2.721*H2*L2,1)</f>
        <v>28.5</v>
      </c>
      <c r="N2">
        <f>ROUND((2.721*I2*L2)+(E2*K2),1)</f>
        <v>5.5</v>
      </c>
      <c r="P2" s="3">
        <v>0</v>
      </c>
    </row>
    <row r="3" spans="1:16">
      <c r="A3" s="1">
        <v>70</v>
      </c>
      <c r="B3" s="1">
        <v>2110</v>
      </c>
      <c r="C3" s="1" t="s">
        <v>18</v>
      </c>
      <c r="E3" s="3">
        <v>0</v>
      </c>
      <c r="F3" s="3">
        <v>49.3</v>
      </c>
      <c r="G3" s="3">
        <v>0.33</v>
      </c>
      <c r="H3" s="3">
        <v>1.35</v>
      </c>
      <c r="I3" s="7">
        <v>0.27400000000000002</v>
      </c>
      <c r="J3" s="7">
        <v>0.315</v>
      </c>
      <c r="K3" s="3">
        <v>544.89</v>
      </c>
      <c r="L3">
        <f t="shared" ref="L3:L17" si="0">((F3*J3*K3/12)+(G3*K3))*0.765</f>
        <v>677.00164550625004</v>
      </c>
      <c r="M3">
        <f>ROUND(2.721*H3*L3,1)</f>
        <v>2486.9</v>
      </c>
      <c r="N3">
        <f>ROUND((2.721*I3*L3)+(E3*K3),1)</f>
        <v>504.7</v>
      </c>
      <c r="P3" s="3">
        <v>0</v>
      </c>
    </row>
    <row r="4" spans="1:16">
      <c r="A4" s="1">
        <v>406</v>
      </c>
      <c r="B4" s="1">
        <v>2110</v>
      </c>
      <c r="C4" s="1" t="s">
        <v>18</v>
      </c>
      <c r="E4" s="3">
        <v>0</v>
      </c>
      <c r="F4" s="3">
        <v>49.3</v>
      </c>
      <c r="G4" s="3">
        <v>0.33</v>
      </c>
      <c r="H4" s="3">
        <v>1.35</v>
      </c>
      <c r="I4" s="7">
        <v>0.27400000000000002</v>
      </c>
      <c r="J4" s="7">
        <v>0.315</v>
      </c>
      <c r="K4" s="3">
        <v>290.73</v>
      </c>
      <c r="L4">
        <f t="shared" si="0"/>
        <v>361.21912385625001</v>
      </c>
      <c r="M4">
        <f>ROUND(2.721*H4*L4,1)</f>
        <v>1326.9</v>
      </c>
      <c r="N4">
        <f>ROUND((2.721*I4*L4)+(E4*K4),1)</f>
        <v>269.3</v>
      </c>
      <c r="P4" s="3">
        <v>0</v>
      </c>
    </row>
    <row r="5" spans="1:16">
      <c r="A5" s="1">
        <v>1114</v>
      </c>
      <c r="B5" s="1">
        <v>2110</v>
      </c>
      <c r="C5" s="1" t="s">
        <v>18</v>
      </c>
      <c r="E5" s="3">
        <v>0</v>
      </c>
      <c r="F5" s="3">
        <v>49.3</v>
      </c>
      <c r="G5" s="3">
        <v>0.33</v>
      </c>
      <c r="H5" s="3">
        <v>1.35</v>
      </c>
      <c r="I5" s="7">
        <v>0.27400000000000002</v>
      </c>
      <c r="J5" s="7">
        <v>0.315</v>
      </c>
      <c r="K5" s="3">
        <v>26.14</v>
      </c>
      <c r="L5">
        <f t="shared" si="0"/>
        <v>32.4777900375</v>
      </c>
      <c r="M5">
        <f>ROUND(2.721*H5*L5,1)</f>
        <v>119.3</v>
      </c>
      <c r="N5">
        <f>ROUND((2.721*I5*L5)+(E5*K5),1)</f>
        <v>24.2</v>
      </c>
      <c r="P5" s="3">
        <v>0</v>
      </c>
    </row>
    <row r="6" spans="1:16">
      <c r="A6" s="1">
        <v>94</v>
      </c>
      <c r="B6" s="1">
        <v>2120</v>
      </c>
      <c r="C6" s="1" t="s">
        <v>18</v>
      </c>
      <c r="E6" s="3">
        <v>0</v>
      </c>
      <c r="F6" s="3">
        <v>49.3</v>
      </c>
      <c r="G6" s="3">
        <v>0.33</v>
      </c>
      <c r="H6" s="3">
        <v>1.02</v>
      </c>
      <c r="I6" s="7">
        <v>0.19600000000000001</v>
      </c>
      <c r="J6" s="7">
        <v>0.26200000000000001</v>
      </c>
      <c r="K6" s="3">
        <v>4.88</v>
      </c>
      <c r="L6">
        <f t="shared" si="0"/>
        <v>5.25031026</v>
      </c>
      <c r="M6">
        <f>ROUND(2.721*H6*L6,1)</f>
        <v>14.6</v>
      </c>
      <c r="N6">
        <f>ROUND((2.721*I6*L6)+(E6*K6),1)</f>
        <v>2.8</v>
      </c>
      <c r="P6" s="3">
        <v>0</v>
      </c>
    </row>
    <row r="7" spans="1:16">
      <c r="A7" s="1">
        <v>137</v>
      </c>
      <c r="B7" s="1">
        <v>2120</v>
      </c>
      <c r="C7" s="1" t="s">
        <v>18</v>
      </c>
      <c r="E7" s="3">
        <v>0</v>
      </c>
      <c r="F7" s="3">
        <v>49.3</v>
      </c>
      <c r="G7" s="3">
        <v>0.33</v>
      </c>
      <c r="H7" s="3">
        <v>1.02</v>
      </c>
      <c r="I7" s="7">
        <v>0.19600000000000001</v>
      </c>
      <c r="J7" s="7">
        <v>0.26200000000000001</v>
      </c>
      <c r="K7" s="3">
        <v>29.53</v>
      </c>
      <c r="L7">
        <f t="shared" si="0"/>
        <v>31.770832372500003</v>
      </c>
      <c r="M7">
        <f>ROUND(2.721*H7*L7,1)</f>
        <v>88.2</v>
      </c>
      <c r="N7">
        <f>ROUND((2.721*I7*L7)+(E7*K7),1)</f>
        <v>16.899999999999999</v>
      </c>
      <c r="P7" s="3">
        <v>0</v>
      </c>
    </row>
    <row r="8" spans="1:16">
      <c r="A8" s="1">
        <v>197</v>
      </c>
      <c r="B8" s="1">
        <v>2120</v>
      </c>
      <c r="C8" s="1" t="s">
        <v>18</v>
      </c>
      <c r="E8" s="3">
        <v>0</v>
      </c>
      <c r="F8" s="3">
        <v>49.3</v>
      </c>
      <c r="G8" s="3">
        <v>0.33</v>
      </c>
      <c r="H8" s="3">
        <v>1.02</v>
      </c>
      <c r="I8" s="7">
        <v>0.19600000000000001</v>
      </c>
      <c r="J8" s="7">
        <v>0.26200000000000001</v>
      </c>
      <c r="K8" s="3">
        <v>38.340000000000003</v>
      </c>
      <c r="L8">
        <f t="shared" si="0"/>
        <v>41.249363805000002</v>
      </c>
      <c r="M8">
        <f>ROUND(2.721*H8*L8,1)</f>
        <v>114.5</v>
      </c>
      <c r="N8">
        <f>ROUND((2.721*I8*L8)+(E8*K8),1)</f>
        <v>22</v>
      </c>
      <c r="P8" s="3">
        <v>0</v>
      </c>
    </row>
    <row r="9" spans="1:16">
      <c r="A9" s="1">
        <v>460</v>
      </c>
      <c r="B9" s="1">
        <v>2120</v>
      </c>
      <c r="C9" s="1" t="s">
        <v>18</v>
      </c>
      <c r="E9" s="3">
        <v>0</v>
      </c>
      <c r="F9" s="3">
        <v>49.3</v>
      </c>
      <c r="G9" s="3">
        <v>0.33</v>
      </c>
      <c r="H9" s="3">
        <v>1.02</v>
      </c>
      <c r="I9" s="7">
        <v>0.19600000000000001</v>
      </c>
      <c r="J9" s="7">
        <v>0.26200000000000001</v>
      </c>
      <c r="K9" s="3">
        <v>61.75</v>
      </c>
      <c r="L9">
        <f t="shared" si="0"/>
        <v>66.435790687499988</v>
      </c>
      <c r="M9">
        <f>ROUND(2.721*H9*L9,1)</f>
        <v>184.4</v>
      </c>
      <c r="N9">
        <f>ROUND((2.721*I9*L9)+(E9*K9),1)</f>
        <v>35.4</v>
      </c>
      <c r="P9" s="3">
        <v>0</v>
      </c>
    </row>
    <row r="10" spans="1:16">
      <c r="A10" s="1">
        <v>484</v>
      </c>
      <c r="B10" s="1">
        <v>2120</v>
      </c>
      <c r="C10" s="1" t="s">
        <v>18</v>
      </c>
      <c r="E10" s="3">
        <v>0</v>
      </c>
      <c r="F10" s="3">
        <v>49.3</v>
      </c>
      <c r="G10" s="3">
        <v>0.33</v>
      </c>
      <c r="H10" s="3">
        <v>1.02</v>
      </c>
      <c r="I10" s="7">
        <v>0.19600000000000001</v>
      </c>
      <c r="J10" s="7">
        <v>0.26200000000000001</v>
      </c>
      <c r="K10" s="3">
        <v>29.28</v>
      </c>
      <c r="L10">
        <f t="shared" si="0"/>
        <v>31.501861560000002</v>
      </c>
      <c r="M10">
        <f>ROUND(2.721*H10*L10,1)</f>
        <v>87.4</v>
      </c>
      <c r="N10">
        <f>ROUND((2.721*I10*L10)+(E10*K10),1)</f>
        <v>16.8</v>
      </c>
      <c r="P10" s="3">
        <v>0</v>
      </c>
    </row>
    <row r="11" spans="1:16">
      <c r="A11" s="1">
        <v>172</v>
      </c>
      <c r="B11" s="1">
        <v>2130</v>
      </c>
      <c r="C11" s="1" t="s">
        <v>18</v>
      </c>
      <c r="E11" s="3">
        <v>0</v>
      </c>
      <c r="F11" s="3">
        <v>49.3</v>
      </c>
      <c r="G11" s="3">
        <v>0.33</v>
      </c>
      <c r="H11" s="3">
        <v>1.02</v>
      </c>
      <c r="I11" s="7">
        <v>0.19600000000000001</v>
      </c>
      <c r="J11" s="7">
        <v>0.26200000000000001</v>
      </c>
      <c r="K11" s="3">
        <v>0.35</v>
      </c>
      <c r="L11">
        <f t="shared" si="0"/>
        <v>0.37655913749999992</v>
      </c>
      <c r="M11">
        <f>ROUND(2.721*H11*L11,1)</f>
        <v>1</v>
      </c>
      <c r="N11">
        <f>ROUND((2.721*I11*L11)+(E11*K11),1)</f>
        <v>0.2</v>
      </c>
      <c r="P11" s="3">
        <v>0</v>
      </c>
    </row>
    <row r="12" spans="1:16">
      <c r="A12" s="1">
        <v>186</v>
      </c>
      <c r="B12" s="1">
        <v>2130</v>
      </c>
      <c r="C12" s="1" t="s">
        <v>18</v>
      </c>
      <c r="E12" s="3">
        <v>0</v>
      </c>
      <c r="F12" s="3">
        <v>49.3</v>
      </c>
      <c r="G12" s="3">
        <v>0.33</v>
      </c>
      <c r="H12" s="3">
        <v>1.02</v>
      </c>
      <c r="I12" s="7">
        <v>0.19600000000000001</v>
      </c>
      <c r="J12" s="7">
        <v>0.26200000000000001</v>
      </c>
      <c r="K12" s="3">
        <v>6.43</v>
      </c>
      <c r="L12">
        <f t="shared" si="0"/>
        <v>6.9179292974999997</v>
      </c>
      <c r="M12">
        <f>ROUND(2.721*H12*L12,1)</f>
        <v>19.2</v>
      </c>
      <c r="N12">
        <f>ROUND((2.721*I12*L12)+(E12*K12),1)</f>
        <v>3.7</v>
      </c>
      <c r="P12" s="3">
        <v>0</v>
      </c>
    </row>
    <row r="13" spans="1:16">
      <c r="A13" s="1">
        <v>187</v>
      </c>
      <c r="B13" s="1">
        <v>2130</v>
      </c>
      <c r="C13" s="1" t="s">
        <v>18</v>
      </c>
      <c r="E13" s="3">
        <v>0</v>
      </c>
      <c r="F13" s="3">
        <v>49.3</v>
      </c>
      <c r="G13" s="3">
        <v>0.33</v>
      </c>
      <c r="H13" s="3">
        <v>1.02</v>
      </c>
      <c r="I13" s="7">
        <v>0.19600000000000001</v>
      </c>
      <c r="J13" s="7">
        <v>0.26200000000000001</v>
      </c>
      <c r="K13" s="3">
        <v>36.340000000000003</v>
      </c>
      <c r="L13">
        <f t="shared" si="0"/>
        <v>39.097597305000008</v>
      </c>
      <c r="M13">
        <f>ROUND(2.721*H13*L13,1)</f>
        <v>108.5</v>
      </c>
      <c r="N13">
        <f>ROUND((2.721*I13*L13)+(E13*K13),1)</f>
        <v>20.9</v>
      </c>
      <c r="P13" s="3">
        <v>0</v>
      </c>
    </row>
    <row r="14" spans="1:16">
      <c r="A14" s="1">
        <v>283</v>
      </c>
      <c r="B14" s="1">
        <v>2130</v>
      </c>
      <c r="C14" s="1" t="s">
        <v>18</v>
      </c>
      <c r="E14" s="3">
        <v>0</v>
      </c>
      <c r="F14" s="3">
        <v>49.3</v>
      </c>
      <c r="G14" s="3">
        <v>0.33</v>
      </c>
      <c r="H14" s="3">
        <v>1.02</v>
      </c>
      <c r="I14" s="7">
        <v>0.19600000000000001</v>
      </c>
      <c r="J14" s="7">
        <v>0.26200000000000001</v>
      </c>
      <c r="K14" s="3">
        <v>4.58</v>
      </c>
      <c r="L14">
        <f t="shared" si="0"/>
        <v>4.9275452849999999</v>
      </c>
      <c r="M14">
        <f>ROUND(2.721*H14*L14,1)</f>
        <v>13.7</v>
      </c>
      <c r="N14">
        <f>ROUND((2.721*I14*L14)+(E14*K14),1)</f>
        <v>2.6</v>
      </c>
      <c r="P14" s="3">
        <v>0</v>
      </c>
    </row>
    <row r="15" spans="1:16">
      <c r="A15" s="1">
        <v>405</v>
      </c>
      <c r="B15" s="1">
        <v>2130</v>
      </c>
      <c r="C15" s="1" t="s">
        <v>18</v>
      </c>
      <c r="E15" s="3">
        <v>0</v>
      </c>
      <c r="F15" s="3">
        <v>49.3</v>
      </c>
      <c r="G15" s="3">
        <v>0.33</v>
      </c>
      <c r="H15" s="3">
        <v>1.02</v>
      </c>
      <c r="I15" s="7">
        <v>0.19600000000000001</v>
      </c>
      <c r="J15" s="7">
        <v>0.26200000000000001</v>
      </c>
      <c r="K15" s="3">
        <v>79.98</v>
      </c>
      <c r="L15">
        <f t="shared" si="0"/>
        <v>86.049142334999999</v>
      </c>
      <c r="M15">
        <f>ROUND(2.721*H15*L15,1)</f>
        <v>238.8</v>
      </c>
      <c r="N15">
        <f>ROUND((2.721*I15*L15)+(E15*K15),1)</f>
        <v>45.9</v>
      </c>
      <c r="P15" s="3">
        <v>0</v>
      </c>
    </row>
    <row r="16" spans="1:16">
      <c r="A16" s="13">
        <v>115</v>
      </c>
      <c r="B16" s="13">
        <v>2210</v>
      </c>
      <c r="C16" s="13" t="s">
        <v>18</v>
      </c>
      <c r="D16" s="13"/>
      <c r="E16" s="14">
        <v>0</v>
      </c>
      <c r="F16" s="14">
        <v>49.3</v>
      </c>
      <c r="G16" s="14">
        <v>0.33</v>
      </c>
      <c r="H16" s="14">
        <v>0.69</v>
      </c>
      <c r="I16" s="15">
        <v>3.5999999999999997E-2</v>
      </c>
      <c r="J16" s="15">
        <v>0.26200000000000001</v>
      </c>
      <c r="K16" s="14">
        <v>0.05</v>
      </c>
      <c r="L16" s="16">
        <f t="shared" si="0"/>
        <v>5.3794162499999999E-2</v>
      </c>
      <c r="M16" s="16">
        <f>ROUND(2.721*H16*L16,1)</f>
        <v>0.1</v>
      </c>
      <c r="N16" s="16">
        <f>ROUND((2.721*I16*L16)+(E16*K16),1)</f>
        <v>0</v>
      </c>
      <c r="O16" s="13" t="s">
        <v>25</v>
      </c>
      <c r="P16" s="14">
        <v>558</v>
      </c>
    </row>
    <row r="17" spans="1:16">
      <c r="A17" s="1">
        <v>87</v>
      </c>
      <c r="B17" s="1">
        <v>2510</v>
      </c>
      <c r="C17" s="1" t="s">
        <v>18</v>
      </c>
      <c r="E17" s="3">
        <v>0</v>
      </c>
      <c r="F17" s="3">
        <v>49.3</v>
      </c>
      <c r="G17" s="3">
        <v>0.33</v>
      </c>
      <c r="H17" s="3">
        <v>2.0099999999999998</v>
      </c>
      <c r="I17" s="7">
        <v>0.28699999999999998</v>
      </c>
      <c r="J17" s="7">
        <v>0.315</v>
      </c>
      <c r="K17" s="3">
        <v>0.08</v>
      </c>
      <c r="L17">
        <f t="shared" si="0"/>
        <v>9.9396449999999997E-2</v>
      </c>
      <c r="M17">
        <f>ROUND(2.721*H17*L17,1)</f>
        <v>0.5</v>
      </c>
      <c r="N17">
        <f>ROUND((2.721*I17*L17)+(E17*K17),1)</f>
        <v>0.1</v>
      </c>
      <c r="P17" s="3">
        <v>0</v>
      </c>
    </row>
    <row r="18" spans="1:16">
      <c r="A18" s="1">
        <v>134</v>
      </c>
      <c r="B18" s="1">
        <v>2120</v>
      </c>
      <c r="C18" s="1" t="s">
        <v>17</v>
      </c>
      <c r="E18" s="3">
        <v>0.19</v>
      </c>
      <c r="F18" s="3">
        <v>57.7</v>
      </c>
      <c r="G18" s="3">
        <v>0</v>
      </c>
      <c r="H18" s="3">
        <v>1.02</v>
      </c>
      <c r="I18" s="7">
        <v>0.19600000000000001</v>
      </c>
      <c r="J18" s="7">
        <v>0.26200000000000001</v>
      </c>
      <c r="K18" s="3">
        <v>1.62</v>
      </c>
      <c r="L18">
        <f>(F18*J18*K18/12)+(G18*K18)</f>
        <v>2.0408490000000001</v>
      </c>
      <c r="M18">
        <f>ROUND(2.721*H18*L18,1)</f>
        <v>5.7</v>
      </c>
      <c r="N18">
        <f>ROUND((2.721*I18*L18)+(E18*K18),1)</f>
        <v>1.4</v>
      </c>
      <c r="P18" s="3">
        <v>0</v>
      </c>
    </row>
    <row r="19" spans="1:16">
      <c r="M19" s="3">
        <f>SUM(M2:M18)</f>
        <v>4838.1999999999989</v>
      </c>
      <c r="N19" s="3">
        <f>SUM(N2:N18)</f>
        <v>972.4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F31" sqref="F31"/>
    </sheetView>
  </sheetViews>
  <sheetFormatPr defaultRowHeight="15"/>
  <cols>
    <col min="1" max="1" width="10.42578125" bestFit="1" customWidth="1"/>
  </cols>
  <sheetData>
    <row r="1" spans="1:3">
      <c r="A1" s="8" t="s">
        <v>19</v>
      </c>
      <c r="B1" s="8" t="s">
        <v>20</v>
      </c>
      <c r="C1" s="8" t="s">
        <v>21</v>
      </c>
    </row>
    <row r="2" spans="1:3">
      <c r="A2" s="9" t="s">
        <v>22</v>
      </c>
      <c r="B2" s="10">
        <f>'Pal Mar Ag in 2004'!M19</f>
        <v>4838.2999999999984</v>
      </c>
      <c r="C2" s="10">
        <f>'Pal Mar Ag in 2004'!N19</f>
        <v>972.4</v>
      </c>
    </row>
    <row r="3" spans="1:3">
      <c r="A3" s="9" t="s">
        <v>23</v>
      </c>
      <c r="B3" s="10">
        <f>'Pal Mar Ag Changes'!M19</f>
        <v>4838.1999999999989</v>
      </c>
      <c r="C3" s="10">
        <f>'Pal Mar Ag Changes'!N19</f>
        <v>972.4</v>
      </c>
    </row>
    <row r="4" spans="1:3">
      <c r="A4" s="11" t="s">
        <v>24</v>
      </c>
      <c r="B4" s="12">
        <f>B2-B3</f>
        <v>9.9999999999454303E-2</v>
      </c>
      <c r="C4" s="12">
        <f>C2-C3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Pal Mar Ag in 2004</vt:lpstr>
      <vt:lpstr>Pal Mar Ag Changes</vt:lpstr>
      <vt:lpstr>Summary</vt:lpstr>
      <vt:lpstr>'Pal Mar Ag Changes'!Database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Marcy Policastro</cp:lastModifiedBy>
  <dcterms:created xsi:type="dcterms:W3CDTF">2013-02-05T20:13:10Z</dcterms:created>
  <dcterms:modified xsi:type="dcterms:W3CDTF">2013-02-05T20:32:07Z</dcterms:modified>
</cp:coreProperties>
</file>