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WPCS\WPCS\BASINS\StLucie_Loxahatchee\StLucie\2019 Revised BMAP\Allocations\"/>
    </mc:Choice>
  </mc:AlternateContent>
  <xr:revisionPtr revIDLastSave="0" documentId="13_ncr:1_{739A2010-580C-4996-B5D0-02D7B1D83F84}" xr6:coauthVersionLast="41" xr6:coauthVersionMax="41" xr10:uidLastSave="{00000000-0000-0000-0000-000000000000}"/>
  <bookViews>
    <workbookView xWindow="28680" yWindow="-120" windowWidth="29040" windowHeight="15840" tabRatio="881" firstSheet="1" activeTab="9" xr2:uid="{00000000-000D-0000-FFFF-FFFF00000000}"/>
  </bookViews>
  <sheets>
    <sheet name="TN Raw Model Output" sheetId="15" r:id="rId1"/>
    <sheet name="TN by Subbasin from Model" sheetId="1" r:id="rId2"/>
    <sheet name="TP Raw Model Output" sheetId="16" r:id="rId3"/>
    <sheet name="TP by Subbasin from Model" sheetId="2" r:id="rId4"/>
    <sheet name="Starting Loads" sheetId="6" r:id="rId5"/>
    <sheet name="Total Load Percentages" sheetId="13" r:id="rId6"/>
    <sheet name="Stakeholder Load Percentages" sheetId="17" r:id="rId7"/>
    <sheet name="Required Reductions" sheetId="8" r:id="rId8"/>
    <sheet name="Relative Contribution" sheetId="10" r:id="rId9"/>
    <sheet name="Allocations" sheetId="9" r:id="rId10"/>
  </sheets>
  <externalReferences>
    <externalReference r:id="rId11"/>
  </externalReferences>
  <definedNames>
    <definedName name="_xlnm._FilterDatabase" localSheetId="6" hidden="1">'Stakeholder Load Percentages'!#REF!</definedName>
    <definedName name="_xlnm._FilterDatabase" localSheetId="4" hidden="1">'Starting Loads'!#REF!</definedName>
    <definedName name="_xlnm._FilterDatabase" localSheetId="1" hidden="1">'TN by Subbasin from Model'!$A$1:$L$83</definedName>
    <definedName name="_xlnm._FilterDatabase" localSheetId="5" hidden="1">'Total Load Percentages'!#REF!</definedName>
    <definedName name="_xlnm._FilterDatabase" localSheetId="3" hidden="1">'TP by Subbasin from Model'!$A$1:$L$83</definedName>
    <definedName name="data3">[1]Summary!$A$3:$J$9</definedName>
    <definedName name="_xlnm.Extract" localSheetId="6">'Stakeholder Load Percentages'!$C:$C</definedName>
    <definedName name="_xlnm.Extract" localSheetId="4">'Starting Loads'!$C:$C</definedName>
    <definedName name="_xlnm.Extract" localSheetId="5">'Total Load Percentages'!$C:$C</definedName>
  </definedNames>
  <calcPr calcId="191029"/>
  <pivotCaches>
    <pivotCache cacheId="12" r:id="rId12"/>
    <pivotCache cacheId="13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5" i="2" l="1"/>
  <c r="M65" i="1"/>
  <c r="X40" i="6" l="1"/>
  <c r="X39" i="6"/>
  <c r="X38" i="6"/>
  <c r="X36" i="6"/>
  <c r="X35" i="6"/>
  <c r="X34" i="6"/>
  <c r="X33" i="6"/>
  <c r="X32" i="6"/>
  <c r="U40" i="6"/>
  <c r="U39" i="6"/>
  <c r="U38" i="6"/>
  <c r="U36" i="6"/>
  <c r="U35" i="6"/>
  <c r="U34" i="6"/>
  <c r="U33" i="6"/>
  <c r="U32" i="6"/>
  <c r="R41" i="6"/>
  <c r="O41" i="6"/>
  <c r="B51" i="6"/>
  <c r="C51" i="6"/>
  <c r="D51" i="6"/>
  <c r="E51" i="6"/>
  <c r="F51" i="6"/>
  <c r="H51" i="6"/>
  <c r="I51" i="6"/>
  <c r="J51" i="6"/>
  <c r="B25" i="6"/>
  <c r="C25" i="6"/>
  <c r="D25" i="6"/>
  <c r="E25" i="6"/>
  <c r="F25" i="6"/>
  <c r="H25" i="6"/>
  <c r="I25" i="6"/>
  <c r="J25" i="6"/>
  <c r="I34" i="8" l="1"/>
  <c r="L84" i="2" l="1"/>
  <c r="K84" i="2"/>
  <c r="J84" i="2"/>
  <c r="I84" i="2"/>
  <c r="H84" i="2"/>
  <c r="G84" i="2"/>
  <c r="F84" i="2"/>
  <c r="E84" i="2"/>
  <c r="D84" i="2"/>
  <c r="C84" i="2"/>
  <c r="L83" i="2"/>
  <c r="K83" i="2"/>
  <c r="J83" i="2"/>
  <c r="I83" i="2"/>
  <c r="H83" i="2"/>
  <c r="G83" i="2"/>
  <c r="F83" i="2"/>
  <c r="E83" i="2"/>
  <c r="D83" i="2"/>
  <c r="C83" i="2"/>
  <c r="L82" i="2"/>
  <c r="K82" i="2"/>
  <c r="J82" i="2"/>
  <c r="I82" i="2"/>
  <c r="H82" i="2"/>
  <c r="G82" i="2"/>
  <c r="F82" i="2"/>
  <c r="E82" i="2"/>
  <c r="D82" i="2"/>
  <c r="C82" i="2"/>
  <c r="L81" i="2"/>
  <c r="K81" i="2"/>
  <c r="J81" i="2"/>
  <c r="I81" i="2"/>
  <c r="H81" i="2"/>
  <c r="G81" i="2"/>
  <c r="F81" i="2"/>
  <c r="E81" i="2"/>
  <c r="D81" i="2"/>
  <c r="C81" i="2"/>
  <c r="L80" i="2"/>
  <c r="K80" i="2"/>
  <c r="J80" i="2"/>
  <c r="I80" i="2"/>
  <c r="H80" i="2"/>
  <c r="G80" i="2"/>
  <c r="F80" i="2"/>
  <c r="E80" i="2"/>
  <c r="D80" i="2"/>
  <c r="C80" i="2"/>
  <c r="L79" i="2"/>
  <c r="K79" i="2"/>
  <c r="J79" i="2"/>
  <c r="I79" i="2"/>
  <c r="H79" i="2"/>
  <c r="G79" i="2"/>
  <c r="F79" i="2"/>
  <c r="E79" i="2"/>
  <c r="D79" i="2"/>
  <c r="C79" i="2"/>
  <c r="L78" i="2"/>
  <c r="K78" i="2"/>
  <c r="J78" i="2"/>
  <c r="I78" i="2"/>
  <c r="H78" i="2"/>
  <c r="G78" i="2"/>
  <c r="F78" i="2"/>
  <c r="E78" i="2"/>
  <c r="D78" i="2"/>
  <c r="C78" i="2"/>
  <c r="L77" i="2"/>
  <c r="K77" i="2"/>
  <c r="J77" i="2"/>
  <c r="I77" i="2"/>
  <c r="H77" i="2"/>
  <c r="G77" i="2"/>
  <c r="F77" i="2"/>
  <c r="E77" i="2"/>
  <c r="D77" i="2"/>
  <c r="C77" i="2"/>
  <c r="L76" i="2"/>
  <c r="K76" i="2"/>
  <c r="J76" i="2"/>
  <c r="I76" i="2"/>
  <c r="H76" i="2"/>
  <c r="G76" i="2"/>
  <c r="F76" i="2"/>
  <c r="E76" i="2"/>
  <c r="D76" i="2"/>
  <c r="C76" i="2"/>
  <c r="L75" i="2"/>
  <c r="K75" i="2"/>
  <c r="J75" i="2"/>
  <c r="I75" i="2"/>
  <c r="H75" i="2"/>
  <c r="G75" i="2"/>
  <c r="F75" i="2"/>
  <c r="E75" i="2"/>
  <c r="D75" i="2"/>
  <c r="C75" i="2"/>
  <c r="L74" i="2"/>
  <c r="K74" i="2"/>
  <c r="J74" i="2"/>
  <c r="I74" i="2"/>
  <c r="H74" i="2"/>
  <c r="G74" i="2"/>
  <c r="F74" i="2"/>
  <c r="E74" i="2"/>
  <c r="D74" i="2"/>
  <c r="C74" i="2"/>
  <c r="L73" i="2"/>
  <c r="K73" i="2"/>
  <c r="J73" i="2"/>
  <c r="I73" i="2"/>
  <c r="H73" i="2"/>
  <c r="G73" i="2"/>
  <c r="F73" i="2"/>
  <c r="E73" i="2"/>
  <c r="D73" i="2"/>
  <c r="C73" i="2"/>
  <c r="L72" i="2"/>
  <c r="K72" i="2"/>
  <c r="J72" i="2"/>
  <c r="I72" i="2"/>
  <c r="H72" i="2"/>
  <c r="G72" i="2"/>
  <c r="F72" i="2"/>
  <c r="E72" i="2"/>
  <c r="D72" i="2"/>
  <c r="C72" i="2"/>
  <c r="L71" i="2"/>
  <c r="K71" i="2"/>
  <c r="J71" i="2"/>
  <c r="I71" i="2"/>
  <c r="H71" i="2"/>
  <c r="G71" i="2"/>
  <c r="F71" i="2"/>
  <c r="E71" i="2"/>
  <c r="D71" i="2"/>
  <c r="C71" i="2"/>
  <c r="L70" i="2"/>
  <c r="K70" i="2"/>
  <c r="J70" i="2"/>
  <c r="I70" i="2"/>
  <c r="H70" i="2"/>
  <c r="G70" i="2"/>
  <c r="F70" i="2"/>
  <c r="E70" i="2"/>
  <c r="D70" i="2"/>
  <c r="C70" i="2"/>
  <c r="L69" i="2"/>
  <c r="K69" i="2"/>
  <c r="J69" i="2"/>
  <c r="I69" i="2"/>
  <c r="H69" i="2"/>
  <c r="G69" i="2"/>
  <c r="F69" i="2"/>
  <c r="E69" i="2"/>
  <c r="D69" i="2"/>
  <c r="C69" i="2"/>
  <c r="L68" i="2"/>
  <c r="K68" i="2"/>
  <c r="J68" i="2"/>
  <c r="I68" i="2"/>
  <c r="H68" i="2"/>
  <c r="G68" i="2"/>
  <c r="F68" i="2"/>
  <c r="E68" i="2"/>
  <c r="D68" i="2"/>
  <c r="C68" i="2"/>
  <c r="L67" i="2"/>
  <c r="K67" i="2"/>
  <c r="J67" i="2"/>
  <c r="I67" i="2"/>
  <c r="H67" i="2"/>
  <c r="G67" i="2"/>
  <c r="F67" i="2"/>
  <c r="E67" i="2"/>
  <c r="D67" i="2"/>
  <c r="C67" i="2"/>
  <c r="L66" i="2"/>
  <c r="K66" i="2"/>
  <c r="J66" i="2"/>
  <c r="I66" i="2"/>
  <c r="H66" i="2"/>
  <c r="G66" i="2"/>
  <c r="F66" i="2"/>
  <c r="E66" i="2"/>
  <c r="D66" i="2"/>
  <c r="C66" i="2"/>
  <c r="L64" i="2"/>
  <c r="K64" i="2"/>
  <c r="J64" i="2"/>
  <c r="I64" i="2"/>
  <c r="H64" i="2"/>
  <c r="G64" i="2"/>
  <c r="F64" i="2"/>
  <c r="E64" i="2"/>
  <c r="D64" i="2"/>
  <c r="C64" i="2"/>
  <c r="L63" i="2"/>
  <c r="K63" i="2"/>
  <c r="J63" i="2"/>
  <c r="I63" i="2"/>
  <c r="H63" i="2"/>
  <c r="G63" i="2"/>
  <c r="F63" i="2"/>
  <c r="E63" i="2"/>
  <c r="D63" i="2"/>
  <c r="C63" i="2"/>
  <c r="L62" i="2"/>
  <c r="K62" i="2"/>
  <c r="J62" i="2"/>
  <c r="I62" i="2"/>
  <c r="H62" i="2"/>
  <c r="G62" i="2"/>
  <c r="F62" i="2"/>
  <c r="E62" i="2"/>
  <c r="D62" i="2"/>
  <c r="C62" i="2"/>
  <c r="L61" i="2"/>
  <c r="K61" i="2"/>
  <c r="J61" i="2"/>
  <c r="I61" i="2"/>
  <c r="H61" i="2"/>
  <c r="G61" i="2"/>
  <c r="F61" i="2"/>
  <c r="E61" i="2"/>
  <c r="D61" i="2"/>
  <c r="C61" i="2"/>
  <c r="L60" i="2"/>
  <c r="K60" i="2"/>
  <c r="J60" i="2"/>
  <c r="I60" i="2"/>
  <c r="H60" i="2"/>
  <c r="G60" i="2"/>
  <c r="F60" i="2"/>
  <c r="E60" i="2"/>
  <c r="D60" i="2"/>
  <c r="C60" i="2"/>
  <c r="L59" i="2"/>
  <c r="K59" i="2"/>
  <c r="J59" i="2"/>
  <c r="I59" i="2"/>
  <c r="H59" i="2"/>
  <c r="G59" i="2"/>
  <c r="F59" i="2"/>
  <c r="E59" i="2"/>
  <c r="D59" i="2"/>
  <c r="C59" i="2"/>
  <c r="L58" i="2"/>
  <c r="K58" i="2"/>
  <c r="J58" i="2"/>
  <c r="I58" i="2"/>
  <c r="H58" i="2"/>
  <c r="G58" i="2"/>
  <c r="F58" i="2"/>
  <c r="E58" i="2"/>
  <c r="D58" i="2"/>
  <c r="C58" i="2"/>
  <c r="L57" i="2"/>
  <c r="K57" i="2"/>
  <c r="J57" i="2"/>
  <c r="I57" i="2"/>
  <c r="H57" i="2"/>
  <c r="G57" i="2"/>
  <c r="F57" i="2"/>
  <c r="E57" i="2"/>
  <c r="D57" i="2"/>
  <c r="C57" i="2"/>
  <c r="L56" i="2"/>
  <c r="K56" i="2"/>
  <c r="J56" i="2"/>
  <c r="I56" i="2"/>
  <c r="H56" i="2"/>
  <c r="G56" i="2"/>
  <c r="F56" i="2"/>
  <c r="E56" i="2"/>
  <c r="D56" i="2"/>
  <c r="C56" i="2"/>
  <c r="L55" i="2"/>
  <c r="K55" i="2"/>
  <c r="J55" i="2"/>
  <c r="I55" i="2"/>
  <c r="H55" i="2"/>
  <c r="G55" i="2"/>
  <c r="F55" i="2"/>
  <c r="E55" i="2"/>
  <c r="D55" i="2"/>
  <c r="C55" i="2"/>
  <c r="L54" i="2"/>
  <c r="K54" i="2"/>
  <c r="J54" i="2"/>
  <c r="I54" i="2"/>
  <c r="H54" i="2"/>
  <c r="G54" i="2"/>
  <c r="F54" i="2"/>
  <c r="E54" i="2"/>
  <c r="D54" i="2"/>
  <c r="C54" i="2"/>
  <c r="L53" i="2"/>
  <c r="K53" i="2"/>
  <c r="J53" i="2"/>
  <c r="I53" i="2"/>
  <c r="H53" i="2"/>
  <c r="G53" i="2"/>
  <c r="F53" i="2"/>
  <c r="E53" i="2"/>
  <c r="D53" i="2"/>
  <c r="C53" i="2"/>
  <c r="L52" i="2"/>
  <c r="K52" i="2"/>
  <c r="J52" i="2"/>
  <c r="I52" i="2"/>
  <c r="H52" i="2"/>
  <c r="G52" i="2"/>
  <c r="F52" i="2"/>
  <c r="E52" i="2"/>
  <c r="D52" i="2"/>
  <c r="C52" i="2"/>
  <c r="L51" i="2"/>
  <c r="K51" i="2"/>
  <c r="J51" i="2"/>
  <c r="I51" i="2"/>
  <c r="H51" i="2"/>
  <c r="G51" i="2"/>
  <c r="F51" i="2"/>
  <c r="E51" i="2"/>
  <c r="D51" i="2"/>
  <c r="C51" i="2"/>
  <c r="L50" i="2"/>
  <c r="K50" i="2"/>
  <c r="J50" i="2"/>
  <c r="I50" i="2"/>
  <c r="H50" i="2"/>
  <c r="G50" i="2"/>
  <c r="F50" i="2"/>
  <c r="E50" i="2"/>
  <c r="D50" i="2"/>
  <c r="C50" i="2"/>
  <c r="L49" i="2"/>
  <c r="K49" i="2"/>
  <c r="J49" i="2"/>
  <c r="I49" i="2"/>
  <c r="H49" i="2"/>
  <c r="G49" i="2"/>
  <c r="F49" i="2"/>
  <c r="E49" i="2"/>
  <c r="D49" i="2"/>
  <c r="C49" i="2"/>
  <c r="L48" i="2"/>
  <c r="K48" i="2"/>
  <c r="J48" i="2"/>
  <c r="I48" i="2"/>
  <c r="H48" i="2"/>
  <c r="G48" i="2"/>
  <c r="F48" i="2"/>
  <c r="E48" i="2"/>
  <c r="D48" i="2"/>
  <c r="C48" i="2"/>
  <c r="L47" i="2"/>
  <c r="K47" i="2"/>
  <c r="J47" i="2"/>
  <c r="I47" i="2"/>
  <c r="H47" i="2"/>
  <c r="G47" i="2"/>
  <c r="F47" i="2"/>
  <c r="E47" i="2"/>
  <c r="D47" i="2"/>
  <c r="C47" i="2"/>
  <c r="L46" i="2"/>
  <c r="K46" i="2"/>
  <c r="J46" i="2"/>
  <c r="I46" i="2"/>
  <c r="H46" i="2"/>
  <c r="G46" i="2"/>
  <c r="F46" i="2"/>
  <c r="E46" i="2"/>
  <c r="D46" i="2"/>
  <c r="C46" i="2"/>
  <c r="L45" i="2"/>
  <c r="K45" i="2"/>
  <c r="J45" i="2"/>
  <c r="I45" i="2"/>
  <c r="H45" i="2"/>
  <c r="G45" i="2"/>
  <c r="F45" i="2"/>
  <c r="E45" i="2"/>
  <c r="D45" i="2"/>
  <c r="C45" i="2"/>
  <c r="L44" i="2"/>
  <c r="K44" i="2"/>
  <c r="J44" i="2"/>
  <c r="I44" i="2"/>
  <c r="H44" i="2"/>
  <c r="G44" i="2"/>
  <c r="F44" i="2"/>
  <c r="E44" i="2"/>
  <c r="D44" i="2"/>
  <c r="C44" i="2"/>
  <c r="L43" i="2"/>
  <c r="K43" i="2"/>
  <c r="J43" i="2"/>
  <c r="I43" i="2"/>
  <c r="H43" i="2"/>
  <c r="G43" i="2"/>
  <c r="F43" i="2"/>
  <c r="E43" i="2"/>
  <c r="D43" i="2"/>
  <c r="C43" i="2"/>
  <c r="L42" i="2"/>
  <c r="K42" i="2"/>
  <c r="J42" i="2"/>
  <c r="I42" i="2"/>
  <c r="H42" i="2"/>
  <c r="G42" i="2"/>
  <c r="F42" i="2"/>
  <c r="E42" i="2"/>
  <c r="D42" i="2"/>
  <c r="C42" i="2"/>
  <c r="L41" i="2"/>
  <c r="K41" i="2"/>
  <c r="J41" i="2"/>
  <c r="I41" i="2"/>
  <c r="H41" i="2"/>
  <c r="G41" i="2"/>
  <c r="F41" i="2"/>
  <c r="E41" i="2"/>
  <c r="D41" i="2"/>
  <c r="C41" i="2"/>
  <c r="L40" i="2"/>
  <c r="K40" i="2"/>
  <c r="J40" i="2"/>
  <c r="I40" i="2"/>
  <c r="H40" i="2"/>
  <c r="G40" i="2"/>
  <c r="F40" i="2"/>
  <c r="E40" i="2"/>
  <c r="D40" i="2"/>
  <c r="C40" i="2"/>
  <c r="L39" i="2"/>
  <c r="K39" i="2"/>
  <c r="J39" i="2"/>
  <c r="I39" i="2"/>
  <c r="H39" i="2"/>
  <c r="G39" i="2"/>
  <c r="F39" i="2"/>
  <c r="E39" i="2"/>
  <c r="D39" i="2"/>
  <c r="C39" i="2"/>
  <c r="L38" i="2"/>
  <c r="K38" i="2"/>
  <c r="J38" i="2"/>
  <c r="I38" i="2"/>
  <c r="H38" i="2"/>
  <c r="G38" i="2"/>
  <c r="F38" i="2"/>
  <c r="E38" i="2"/>
  <c r="D38" i="2"/>
  <c r="C38" i="2"/>
  <c r="L37" i="2"/>
  <c r="K37" i="2"/>
  <c r="J37" i="2"/>
  <c r="I37" i="2"/>
  <c r="H37" i="2"/>
  <c r="G37" i="2"/>
  <c r="F37" i="2"/>
  <c r="E37" i="2"/>
  <c r="D37" i="2"/>
  <c r="C37" i="2"/>
  <c r="L36" i="2"/>
  <c r="K36" i="2"/>
  <c r="J36" i="2"/>
  <c r="I36" i="2"/>
  <c r="H36" i="2"/>
  <c r="G36" i="2"/>
  <c r="F36" i="2"/>
  <c r="E36" i="2"/>
  <c r="D36" i="2"/>
  <c r="C36" i="2"/>
  <c r="L35" i="2"/>
  <c r="K35" i="2"/>
  <c r="J35" i="2"/>
  <c r="I35" i="2"/>
  <c r="H35" i="2"/>
  <c r="G35" i="2"/>
  <c r="F35" i="2"/>
  <c r="E35" i="2"/>
  <c r="D35" i="2"/>
  <c r="C35" i="2"/>
  <c r="L34" i="2"/>
  <c r="K34" i="2"/>
  <c r="J34" i="2"/>
  <c r="I34" i="2"/>
  <c r="H34" i="2"/>
  <c r="G34" i="2"/>
  <c r="F34" i="2"/>
  <c r="E34" i="2"/>
  <c r="D34" i="2"/>
  <c r="C34" i="2"/>
  <c r="L33" i="2"/>
  <c r="K33" i="2"/>
  <c r="J33" i="2"/>
  <c r="I33" i="2"/>
  <c r="H33" i="2"/>
  <c r="G33" i="2"/>
  <c r="F33" i="2"/>
  <c r="E33" i="2"/>
  <c r="D33" i="2"/>
  <c r="C33" i="2"/>
  <c r="L32" i="2"/>
  <c r="K32" i="2"/>
  <c r="J32" i="2"/>
  <c r="I32" i="2"/>
  <c r="H32" i="2"/>
  <c r="G32" i="2"/>
  <c r="F32" i="2"/>
  <c r="E32" i="2"/>
  <c r="D32" i="2"/>
  <c r="C32" i="2"/>
  <c r="L31" i="2"/>
  <c r="K31" i="2"/>
  <c r="J31" i="2"/>
  <c r="I31" i="2"/>
  <c r="H31" i="2"/>
  <c r="G31" i="2"/>
  <c r="F31" i="2"/>
  <c r="E31" i="2"/>
  <c r="D31" i="2"/>
  <c r="C31" i="2"/>
  <c r="L30" i="2"/>
  <c r="K30" i="2"/>
  <c r="J30" i="2"/>
  <c r="I30" i="2"/>
  <c r="H30" i="2"/>
  <c r="G30" i="2"/>
  <c r="F30" i="2"/>
  <c r="E30" i="2"/>
  <c r="D30" i="2"/>
  <c r="C30" i="2"/>
  <c r="L29" i="2"/>
  <c r="K29" i="2"/>
  <c r="J29" i="2"/>
  <c r="I29" i="2"/>
  <c r="H29" i="2"/>
  <c r="G29" i="2"/>
  <c r="F29" i="2"/>
  <c r="E29" i="2"/>
  <c r="D29" i="2"/>
  <c r="C29" i="2"/>
  <c r="L28" i="2"/>
  <c r="K28" i="2"/>
  <c r="J28" i="2"/>
  <c r="I28" i="2"/>
  <c r="H28" i="2"/>
  <c r="G28" i="2"/>
  <c r="F28" i="2"/>
  <c r="E28" i="2"/>
  <c r="D28" i="2"/>
  <c r="C28" i="2"/>
  <c r="L27" i="2"/>
  <c r="K27" i="2"/>
  <c r="J27" i="2"/>
  <c r="I27" i="2"/>
  <c r="H27" i="2"/>
  <c r="G27" i="2"/>
  <c r="F27" i="2"/>
  <c r="E27" i="2"/>
  <c r="D27" i="2"/>
  <c r="C27" i="2"/>
  <c r="L26" i="2"/>
  <c r="K26" i="2"/>
  <c r="J26" i="2"/>
  <c r="I26" i="2"/>
  <c r="H26" i="2"/>
  <c r="G26" i="2"/>
  <c r="F26" i="2"/>
  <c r="E26" i="2"/>
  <c r="D26" i="2"/>
  <c r="C26" i="2"/>
  <c r="L25" i="2"/>
  <c r="K25" i="2"/>
  <c r="J25" i="2"/>
  <c r="I25" i="2"/>
  <c r="H25" i="2"/>
  <c r="G25" i="2"/>
  <c r="F25" i="2"/>
  <c r="E25" i="2"/>
  <c r="D25" i="2"/>
  <c r="C25" i="2"/>
  <c r="L24" i="2"/>
  <c r="K24" i="2"/>
  <c r="J24" i="2"/>
  <c r="I24" i="2"/>
  <c r="H24" i="2"/>
  <c r="G24" i="2"/>
  <c r="F24" i="2"/>
  <c r="E24" i="2"/>
  <c r="D24" i="2"/>
  <c r="C24" i="2"/>
  <c r="L23" i="2"/>
  <c r="K23" i="2"/>
  <c r="J23" i="2"/>
  <c r="I23" i="2"/>
  <c r="H23" i="2"/>
  <c r="G23" i="2"/>
  <c r="F23" i="2"/>
  <c r="E23" i="2"/>
  <c r="D23" i="2"/>
  <c r="C23" i="2"/>
  <c r="L22" i="2"/>
  <c r="K22" i="2"/>
  <c r="J22" i="2"/>
  <c r="I22" i="2"/>
  <c r="H22" i="2"/>
  <c r="G22" i="2"/>
  <c r="F22" i="2"/>
  <c r="E22" i="2"/>
  <c r="D22" i="2"/>
  <c r="C22" i="2"/>
  <c r="L21" i="2"/>
  <c r="K21" i="2"/>
  <c r="J21" i="2"/>
  <c r="I21" i="2"/>
  <c r="H21" i="2"/>
  <c r="G21" i="2"/>
  <c r="F21" i="2"/>
  <c r="E21" i="2"/>
  <c r="D21" i="2"/>
  <c r="C21" i="2"/>
  <c r="L20" i="2"/>
  <c r="K20" i="2"/>
  <c r="J20" i="2"/>
  <c r="I20" i="2"/>
  <c r="H20" i="2"/>
  <c r="G20" i="2"/>
  <c r="F20" i="2"/>
  <c r="E20" i="2"/>
  <c r="D20" i="2"/>
  <c r="C20" i="2"/>
  <c r="L19" i="2"/>
  <c r="K19" i="2"/>
  <c r="J19" i="2"/>
  <c r="I19" i="2"/>
  <c r="H19" i="2"/>
  <c r="G19" i="2"/>
  <c r="F19" i="2"/>
  <c r="E19" i="2"/>
  <c r="D19" i="2"/>
  <c r="C19" i="2"/>
  <c r="L18" i="2"/>
  <c r="K18" i="2"/>
  <c r="J18" i="2"/>
  <c r="I18" i="2"/>
  <c r="H18" i="2"/>
  <c r="G18" i="2"/>
  <c r="F18" i="2"/>
  <c r="E18" i="2"/>
  <c r="D18" i="2"/>
  <c r="C18" i="2"/>
  <c r="L17" i="2"/>
  <c r="K17" i="2"/>
  <c r="J17" i="2"/>
  <c r="I17" i="2"/>
  <c r="H17" i="2"/>
  <c r="G17" i="2"/>
  <c r="F17" i="2"/>
  <c r="E17" i="2"/>
  <c r="D17" i="2"/>
  <c r="C17" i="2"/>
  <c r="L16" i="2"/>
  <c r="K16" i="2"/>
  <c r="J16" i="2"/>
  <c r="I16" i="2"/>
  <c r="H16" i="2"/>
  <c r="G16" i="2"/>
  <c r="F16" i="2"/>
  <c r="E16" i="2"/>
  <c r="D16" i="2"/>
  <c r="C16" i="2"/>
  <c r="L15" i="2"/>
  <c r="K15" i="2"/>
  <c r="J15" i="2"/>
  <c r="I15" i="2"/>
  <c r="H15" i="2"/>
  <c r="G15" i="2"/>
  <c r="F15" i="2"/>
  <c r="E15" i="2"/>
  <c r="D15" i="2"/>
  <c r="C15" i="2"/>
  <c r="L14" i="2"/>
  <c r="K14" i="2"/>
  <c r="J14" i="2"/>
  <c r="I14" i="2"/>
  <c r="H14" i="2"/>
  <c r="G14" i="2"/>
  <c r="F14" i="2"/>
  <c r="E14" i="2"/>
  <c r="D14" i="2"/>
  <c r="C14" i="2"/>
  <c r="L13" i="2"/>
  <c r="K13" i="2"/>
  <c r="J13" i="2"/>
  <c r="I13" i="2"/>
  <c r="H13" i="2"/>
  <c r="G13" i="2"/>
  <c r="F13" i="2"/>
  <c r="E13" i="2"/>
  <c r="D13" i="2"/>
  <c r="C13" i="2"/>
  <c r="L12" i="2"/>
  <c r="K12" i="2"/>
  <c r="J12" i="2"/>
  <c r="I12" i="2"/>
  <c r="H12" i="2"/>
  <c r="G12" i="2"/>
  <c r="F12" i="2"/>
  <c r="E12" i="2"/>
  <c r="D12" i="2"/>
  <c r="C12" i="2"/>
  <c r="L11" i="2"/>
  <c r="K11" i="2"/>
  <c r="J11" i="2"/>
  <c r="I11" i="2"/>
  <c r="H11" i="2"/>
  <c r="G11" i="2"/>
  <c r="F11" i="2"/>
  <c r="E11" i="2"/>
  <c r="D11" i="2"/>
  <c r="C11" i="2"/>
  <c r="L10" i="2"/>
  <c r="K10" i="2"/>
  <c r="J10" i="2"/>
  <c r="I10" i="2"/>
  <c r="H10" i="2"/>
  <c r="G10" i="2"/>
  <c r="F10" i="2"/>
  <c r="E10" i="2"/>
  <c r="D10" i="2"/>
  <c r="C10" i="2"/>
  <c r="L9" i="2"/>
  <c r="K9" i="2"/>
  <c r="J9" i="2"/>
  <c r="I9" i="2"/>
  <c r="H9" i="2"/>
  <c r="G9" i="2"/>
  <c r="F9" i="2"/>
  <c r="E9" i="2"/>
  <c r="D9" i="2"/>
  <c r="C9" i="2"/>
  <c r="L8" i="2"/>
  <c r="K8" i="2"/>
  <c r="J8" i="2"/>
  <c r="I8" i="2"/>
  <c r="H8" i="2"/>
  <c r="G8" i="2"/>
  <c r="F8" i="2"/>
  <c r="E8" i="2"/>
  <c r="D8" i="2"/>
  <c r="C8" i="2"/>
  <c r="L7" i="2"/>
  <c r="K7" i="2"/>
  <c r="J7" i="2"/>
  <c r="I7" i="2"/>
  <c r="H7" i="2"/>
  <c r="G7" i="2"/>
  <c r="F7" i="2"/>
  <c r="E7" i="2"/>
  <c r="D7" i="2"/>
  <c r="C7" i="2"/>
  <c r="L6" i="2"/>
  <c r="K6" i="2"/>
  <c r="J6" i="2"/>
  <c r="I6" i="2"/>
  <c r="H6" i="2"/>
  <c r="G6" i="2"/>
  <c r="F6" i="2"/>
  <c r="E6" i="2"/>
  <c r="D6" i="2"/>
  <c r="C6" i="2"/>
  <c r="L5" i="2"/>
  <c r="K5" i="2"/>
  <c r="J5" i="2"/>
  <c r="I5" i="2"/>
  <c r="H5" i="2"/>
  <c r="G5" i="2"/>
  <c r="F5" i="2"/>
  <c r="E5" i="2"/>
  <c r="D5" i="2"/>
  <c r="C5" i="2"/>
  <c r="L4" i="2"/>
  <c r="K4" i="2"/>
  <c r="J4" i="2"/>
  <c r="I4" i="2"/>
  <c r="H4" i="2"/>
  <c r="G4" i="2"/>
  <c r="F4" i="2"/>
  <c r="E4" i="2"/>
  <c r="D4" i="2"/>
  <c r="C4" i="2"/>
  <c r="L3" i="2"/>
  <c r="K3" i="2"/>
  <c r="J3" i="2"/>
  <c r="I3" i="2"/>
  <c r="H3" i="2"/>
  <c r="G3" i="2"/>
  <c r="F3" i="2"/>
  <c r="E3" i="2"/>
  <c r="D3" i="2"/>
  <c r="C3" i="2"/>
  <c r="L2" i="2"/>
  <c r="K2" i="2"/>
  <c r="J2" i="2"/>
  <c r="I2" i="2"/>
  <c r="H2" i="2"/>
  <c r="G2" i="2"/>
  <c r="F2" i="2"/>
  <c r="E2" i="2"/>
  <c r="D2" i="2"/>
  <c r="C2" i="2"/>
  <c r="L84" i="1"/>
  <c r="K84" i="1"/>
  <c r="J84" i="1"/>
  <c r="I84" i="1"/>
  <c r="H84" i="1"/>
  <c r="G84" i="1"/>
  <c r="F84" i="1"/>
  <c r="E84" i="1"/>
  <c r="D84" i="1"/>
  <c r="C84" i="1"/>
  <c r="L83" i="1"/>
  <c r="K83" i="1"/>
  <c r="J83" i="1"/>
  <c r="I83" i="1"/>
  <c r="H83" i="1"/>
  <c r="G83" i="1"/>
  <c r="F83" i="1"/>
  <c r="E83" i="1"/>
  <c r="D83" i="1"/>
  <c r="C83" i="1"/>
  <c r="L82" i="1"/>
  <c r="K82" i="1"/>
  <c r="J82" i="1"/>
  <c r="I82" i="1"/>
  <c r="H82" i="1"/>
  <c r="G82" i="1"/>
  <c r="F82" i="1"/>
  <c r="E82" i="1"/>
  <c r="D82" i="1"/>
  <c r="C82" i="1"/>
  <c r="L81" i="1"/>
  <c r="K81" i="1"/>
  <c r="J81" i="1"/>
  <c r="I81" i="1"/>
  <c r="H81" i="1"/>
  <c r="G81" i="1"/>
  <c r="F81" i="1"/>
  <c r="E81" i="1"/>
  <c r="D81" i="1"/>
  <c r="C81" i="1"/>
  <c r="L80" i="1"/>
  <c r="K80" i="1"/>
  <c r="J80" i="1"/>
  <c r="I80" i="1"/>
  <c r="H80" i="1"/>
  <c r="G80" i="1"/>
  <c r="F80" i="1"/>
  <c r="E80" i="1"/>
  <c r="D80" i="1"/>
  <c r="C80" i="1"/>
  <c r="L79" i="1"/>
  <c r="K79" i="1"/>
  <c r="J79" i="1"/>
  <c r="I79" i="1"/>
  <c r="H79" i="1"/>
  <c r="G79" i="1"/>
  <c r="F79" i="1"/>
  <c r="E79" i="1"/>
  <c r="D79" i="1"/>
  <c r="C79" i="1"/>
  <c r="L78" i="1"/>
  <c r="K78" i="1"/>
  <c r="J78" i="1"/>
  <c r="I78" i="1"/>
  <c r="H78" i="1"/>
  <c r="G78" i="1"/>
  <c r="F78" i="1"/>
  <c r="E78" i="1"/>
  <c r="D78" i="1"/>
  <c r="C78" i="1"/>
  <c r="L77" i="1"/>
  <c r="K77" i="1"/>
  <c r="J77" i="1"/>
  <c r="I77" i="1"/>
  <c r="H77" i="1"/>
  <c r="G77" i="1"/>
  <c r="F77" i="1"/>
  <c r="E77" i="1"/>
  <c r="D77" i="1"/>
  <c r="C77" i="1"/>
  <c r="L76" i="1"/>
  <c r="K76" i="1"/>
  <c r="J76" i="1"/>
  <c r="I76" i="1"/>
  <c r="H76" i="1"/>
  <c r="G76" i="1"/>
  <c r="F76" i="1"/>
  <c r="E76" i="1"/>
  <c r="D76" i="1"/>
  <c r="C76" i="1"/>
  <c r="L75" i="1"/>
  <c r="K75" i="1"/>
  <c r="J75" i="1"/>
  <c r="I75" i="1"/>
  <c r="H75" i="1"/>
  <c r="G75" i="1"/>
  <c r="F75" i="1"/>
  <c r="E75" i="1"/>
  <c r="D75" i="1"/>
  <c r="C75" i="1"/>
  <c r="L74" i="1"/>
  <c r="K74" i="1"/>
  <c r="J74" i="1"/>
  <c r="I74" i="1"/>
  <c r="H74" i="1"/>
  <c r="G74" i="1"/>
  <c r="F74" i="1"/>
  <c r="E74" i="1"/>
  <c r="D74" i="1"/>
  <c r="C74" i="1"/>
  <c r="L73" i="1"/>
  <c r="K73" i="1"/>
  <c r="J73" i="1"/>
  <c r="I73" i="1"/>
  <c r="H73" i="1"/>
  <c r="G73" i="1"/>
  <c r="F73" i="1"/>
  <c r="E73" i="1"/>
  <c r="D73" i="1"/>
  <c r="C73" i="1"/>
  <c r="L72" i="1"/>
  <c r="K72" i="1"/>
  <c r="J72" i="1"/>
  <c r="I72" i="1"/>
  <c r="H72" i="1"/>
  <c r="G72" i="1"/>
  <c r="F72" i="1"/>
  <c r="E72" i="1"/>
  <c r="D72" i="1"/>
  <c r="C72" i="1"/>
  <c r="L71" i="1"/>
  <c r="K71" i="1"/>
  <c r="J71" i="1"/>
  <c r="I71" i="1"/>
  <c r="H71" i="1"/>
  <c r="G71" i="1"/>
  <c r="F71" i="1"/>
  <c r="E71" i="1"/>
  <c r="D71" i="1"/>
  <c r="C71" i="1"/>
  <c r="L70" i="1"/>
  <c r="K70" i="1"/>
  <c r="J70" i="1"/>
  <c r="I70" i="1"/>
  <c r="H70" i="1"/>
  <c r="G70" i="1"/>
  <c r="F70" i="1"/>
  <c r="E70" i="1"/>
  <c r="D70" i="1"/>
  <c r="C70" i="1"/>
  <c r="L69" i="1"/>
  <c r="K69" i="1"/>
  <c r="J69" i="1"/>
  <c r="I69" i="1"/>
  <c r="H69" i="1"/>
  <c r="G69" i="1"/>
  <c r="F69" i="1"/>
  <c r="E69" i="1"/>
  <c r="D69" i="1"/>
  <c r="C69" i="1"/>
  <c r="L68" i="1"/>
  <c r="K68" i="1"/>
  <c r="J68" i="1"/>
  <c r="I68" i="1"/>
  <c r="H68" i="1"/>
  <c r="G68" i="1"/>
  <c r="F68" i="1"/>
  <c r="E68" i="1"/>
  <c r="D68" i="1"/>
  <c r="C68" i="1"/>
  <c r="L67" i="1"/>
  <c r="K67" i="1"/>
  <c r="J67" i="1"/>
  <c r="I67" i="1"/>
  <c r="H67" i="1"/>
  <c r="G67" i="1"/>
  <c r="F67" i="1"/>
  <c r="E67" i="1"/>
  <c r="D67" i="1"/>
  <c r="C67" i="1"/>
  <c r="L66" i="1"/>
  <c r="K66" i="1"/>
  <c r="J66" i="1"/>
  <c r="I66" i="1"/>
  <c r="H66" i="1"/>
  <c r="G66" i="1"/>
  <c r="F66" i="1"/>
  <c r="E66" i="1"/>
  <c r="D66" i="1"/>
  <c r="C66" i="1"/>
  <c r="L64" i="1"/>
  <c r="K64" i="1"/>
  <c r="J64" i="1"/>
  <c r="I64" i="1"/>
  <c r="H64" i="1"/>
  <c r="G64" i="1"/>
  <c r="F64" i="1"/>
  <c r="E64" i="1"/>
  <c r="D64" i="1"/>
  <c r="C64" i="1"/>
  <c r="L63" i="1"/>
  <c r="K63" i="1"/>
  <c r="J63" i="1"/>
  <c r="I63" i="1"/>
  <c r="H63" i="1"/>
  <c r="G63" i="1"/>
  <c r="F63" i="1"/>
  <c r="E63" i="1"/>
  <c r="D63" i="1"/>
  <c r="C63" i="1"/>
  <c r="L62" i="1"/>
  <c r="K62" i="1"/>
  <c r="J62" i="1"/>
  <c r="I62" i="1"/>
  <c r="H62" i="1"/>
  <c r="G62" i="1"/>
  <c r="F62" i="1"/>
  <c r="E62" i="1"/>
  <c r="D62" i="1"/>
  <c r="C62" i="1"/>
  <c r="L61" i="1"/>
  <c r="K61" i="1"/>
  <c r="J61" i="1"/>
  <c r="I61" i="1"/>
  <c r="H61" i="1"/>
  <c r="G61" i="1"/>
  <c r="F61" i="1"/>
  <c r="E61" i="1"/>
  <c r="D61" i="1"/>
  <c r="C61" i="1"/>
  <c r="L60" i="1"/>
  <c r="K60" i="1"/>
  <c r="J60" i="1"/>
  <c r="I60" i="1"/>
  <c r="H60" i="1"/>
  <c r="G60" i="1"/>
  <c r="F60" i="1"/>
  <c r="E60" i="1"/>
  <c r="D60" i="1"/>
  <c r="C60" i="1"/>
  <c r="L59" i="1"/>
  <c r="K59" i="1"/>
  <c r="J59" i="1"/>
  <c r="I59" i="1"/>
  <c r="H59" i="1"/>
  <c r="G59" i="1"/>
  <c r="F59" i="1"/>
  <c r="E59" i="1"/>
  <c r="D59" i="1"/>
  <c r="C59" i="1"/>
  <c r="L58" i="1"/>
  <c r="K58" i="1"/>
  <c r="J58" i="1"/>
  <c r="I58" i="1"/>
  <c r="H58" i="1"/>
  <c r="G58" i="1"/>
  <c r="F58" i="1"/>
  <c r="E58" i="1"/>
  <c r="D58" i="1"/>
  <c r="C58" i="1"/>
  <c r="L57" i="1"/>
  <c r="K57" i="1"/>
  <c r="J57" i="1"/>
  <c r="I57" i="1"/>
  <c r="H57" i="1"/>
  <c r="G57" i="1"/>
  <c r="F57" i="1"/>
  <c r="E57" i="1"/>
  <c r="D57" i="1"/>
  <c r="C57" i="1"/>
  <c r="L56" i="1"/>
  <c r="K56" i="1"/>
  <c r="J56" i="1"/>
  <c r="I56" i="1"/>
  <c r="H56" i="1"/>
  <c r="G56" i="1"/>
  <c r="F56" i="1"/>
  <c r="E56" i="1"/>
  <c r="D56" i="1"/>
  <c r="C56" i="1"/>
  <c r="L55" i="1"/>
  <c r="K55" i="1"/>
  <c r="J55" i="1"/>
  <c r="I55" i="1"/>
  <c r="H55" i="1"/>
  <c r="G55" i="1"/>
  <c r="F55" i="1"/>
  <c r="E55" i="1"/>
  <c r="D55" i="1"/>
  <c r="C55" i="1"/>
  <c r="L54" i="1"/>
  <c r="K54" i="1"/>
  <c r="J54" i="1"/>
  <c r="I54" i="1"/>
  <c r="H54" i="1"/>
  <c r="G54" i="1"/>
  <c r="F54" i="1"/>
  <c r="E54" i="1"/>
  <c r="D54" i="1"/>
  <c r="C54" i="1"/>
  <c r="L53" i="1"/>
  <c r="K53" i="1"/>
  <c r="J53" i="1"/>
  <c r="I53" i="1"/>
  <c r="H53" i="1"/>
  <c r="G53" i="1"/>
  <c r="F53" i="1"/>
  <c r="E53" i="1"/>
  <c r="D53" i="1"/>
  <c r="C53" i="1"/>
  <c r="L52" i="1"/>
  <c r="K52" i="1"/>
  <c r="J52" i="1"/>
  <c r="I52" i="1"/>
  <c r="H52" i="1"/>
  <c r="G52" i="1"/>
  <c r="F52" i="1"/>
  <c r="E52" i="1"/>
  <c r="D52" i="1"/>
  <c r="C52" i="1"/>
  <c r="L51" i="1"/>
  <c r="K51" i="1"/>
  <c r="J51" i="1"/>
  <c r="I51" i="1"/>
  <c r="H51" i="1"/>
  <c r="G51" i="1"/>
  <c r="F51" i="1"/>
  <c r="E51" i="1"/>
  <c r="D51" i="1"/>
  <c r="C51" i="1"/>
  <c r="L50" i="1"/>
  <c r="K50" i="1"/>
  <c r="J50" i="1"/>
  <c r="I50" i="1"/>
  <c r="H50" i="1"/>
  <c r="G50" i="1"/>
  <c r="F50" i="1"/>
  <c r="E50" i="1"/>
  <c r="D50" i="1"/>
  <c r="C50" i="1"/>
  <c r="L49" i="1"/>
  <c r="K49" i="1"/>
  <c r="J49" i="1"/>
  <c r="I49" i="1"/>
  <c r="H49" i="1"/>
  <c r="G49" i="1"/>
  <c r="F49" i="1"/>
  <c r="E49" i="1"/>
  <c r="D49" i="1"/>
  <c r="C49" i="1"/>
  <c r="L48" i="1"/>
  <c r="K48" i="1"/>
  <c r="J48" i="1"/>
  <c r="I48" i="1"/>
  <c r="H48" i="1"/>
  <c r="G48" i="1"/>
  <c r="F48" i="1"/>
  <c r="E48" i="1"/>
  <c r="D48" i="1"/>
  <c r="C48" i="1"/>
  <c r="L47" i="1"/>
  <c r="K47" i="1"/>
  <c r="J47" i="1"/>
  <c r="I47" i="1"/>
  <c r="H47" i="1"/>
  <c r="G47" i="1"/>
  <c r="F47" i="1"/>
  <c r="E47" i="1"/>
  <c r="D47" i="1"/>
  <c r="C47" i="1"/>
  <c r="L46" i="1"/>
  <c r="K46" i="1"/>
  <c r="J46" i="1"/>
  <c r="I46" i="1"/>
  <c r="H46" i="1"/>
  <c r="G46" i="1"/>
  <c r="F46" i="1"/>
  <c r="E46" i="1"/>
  <c r="D46" i="1"/>
  <c r="C46" i="1"/>
  <c r="L45" i="1"/>
  <c r="K45" i="1"/>
  <c r="J45" i="1"/>
  <c r="I45" i="1"/>
  <c r="H45" i="1"/>
  <c r="G45" i="1"/>
  <c r="F45" i="1"/>
  <c r="E45" i="1"/>
  <c r="D45" i="1"/>
  <c r="C45" i="1"/>
  <c r="L44" i="1"/>
  <c r="K44" i="1"/>
  <c r="J44" i="1"/>
  <c r="I44" i="1"/>
  <c r="H44" i="1"/>
  <c r="G44" i="1"/>
  <c r="F44" i="1"/>
  <c r="E44" i="1"/>
  <c r="D44" i="1"/>
  <c r="C44" i="1"/>
  <c r="L43" i="1"/>
  <c r="K43" i="1"/>
  <c r="J43" i="1"/>
  <c r="I43" i="1"/>
  <c r="H43" i="1"/>
  <c r="G43" i="1"/>
  <c r="F43" i="1"/>
  <c r="E43" i="1"/>
  <c r="D43" i="1"/>
  <c r="C43" i="1"/>
  <c r="L42" i="1"/>
  <c r="K42" i="1"/>
  <c r="J42" i="1"/>
  <c r="I42" i="1"/>
  <c r="H42" i="1"/>
  <c r="G42" i="1"/>
  <c r="F42" i="1"/>
  <c r="E42" i="1"/>
  <c r="D42" i="1"/>
  <c r="C42" i="1"/>
  <c r="L41" i="1"/>
  <c r="K41" i="1"/>
  <c r="J41" i="1"/>
  <c r="I41" i="1"/>
  <c r="H41" i="1"/>
  <c r="G41" i="1"/>
  <c r="F41" i="1"/>
  <c r="E41" i="1"/>
  <c r="D41" i="1"/>
  <c r="C41" i="1"/>
  <c r="L40" i="1"/>
  <c r="K40" i="1"/>
  <c r="J40" i="1"/>
  <c r="I40" i="1"/>
  <c r="H40" i="1"/>
  <c r="G40" i="1"/>
  <c r="F40" i="1"/>
  <c r="E40" i="1"/>
  <c r="D40" i="1"/>
  <c r="C40" i="1"/>
  <c r="L39" i="1"/>
  <c r="K39" i="1"/>
  <c r="J39" i="1"/>
  <c r="I39" i="1"/>
  <c r="H39" i="1"/>
  <c r="G39" i="1"/>
  <c r="F39" i="1"/>
  <c r="E39" i="1"/>
  <c r="D39" i="1"/>
  <c r="C39" i="1"/>
  <c r="L38" i="1"/>
  <c r="K38" i="1"/>
  <c r="J38" i="1"/>
  <c r="I38" i="1"/>
  <c r="H38" i="1"/>
  <c r="G38" i="1"/>
  <c r="F38" i="1"/>
  <c r="E38" i="1"/>
  <c r="D38" i="1"/>
  <c r="C38" i="1"/>
  <c r="L37" i="1"/>
  <c r="K37" i="1"/>
  <c r="J37" i="1"/>
  <c r="I37" i="1"/>
  <c r="H37" i="1"/>
  <c r="G37" i="1"/>
  <c r="F37" i="1"/>
  <c r="E37" i="1"/>
  <c r="D37" i="1"/>
  <c r="C37" i="1"/>
  <c r="L36" i="1"/>
  <c r="K36" i="1"/>
  <c r="J36" i="1"/>
  <c r="I36" i="1"/>
  <c r="H36" i="1"/>
  <c r="G36" i="1"/>
  <c r="F36" i="1"/>
  <c r="E36" i="1"/>
  <c r="D36" i="1"/>
  <c r="C36" i="1"/>
  <c r="L35" i="1"/>
  <c r="K35" i="1"/>
  <c r="J35" i="1"/>
  <c r="I35" i="1"/>
  <c r="H35" i="1"/>
  <c r="G35" i="1"/>
  <c r="F35" i="1"/>
  <c r="E35" i="1"/>
  <c r="D35" i="1"/>
  <c r="C35" i="1"/>
  <c r="L34" i="1"/>
  <c r="K34" i="1"/>
  <c r="J34" i="1"/>
  <c r="I34" i="1"/>
  <c r="H34" i="1"/>
  <c r="G34" i="1"/>
  <c r="F34" i="1"/>
  <c r="E34" i="1"/>
  <c r="D34" i="1"/>
  <c r="C34" i="1"/>
  <c r="L33" i="1"/>
  <c r="K33" i="1"/>
  <c r="J33" i="1"/>
  <c r="I33" i="1"/>
  <c r="H33" i="1"/>
  <c r="G33" i="1"/>
  <c r="F33" i="1"/>
  <c r="E33" i="1"/>
  <c r="D33" i="1"/>
  <c r="C33" i="1"/>
  <c r="L32" i="1"/>
  <c r="K32" i="1"/>
  <c r="J32" i="1"/>
  <c r="I32" i="1"/>
  <c r="H32" i="1"/>
  <c r="G32" i="1"/>
  <c r="F32" i="1"/>
  <c r="E32" i="1"/>
  <c r="D32" i="1"/>
  <c r="C32" i="1"/>
  <c r="L31" i="1"/>
  <c r="K31" i="1"/>
  <c r="J31" i="1"/>
  <c r="I31" i="1"/>
  <c r="H31" i="1"/>
  <c r="G31" i="1"/>
  <c r="F31" i="1"/>
  <c r="E31" i="1"/>
  <c r="D31" i="1"/>
  <c r="C31" i="1"/>
  <c r="L30" i="1"/>
  <c r="K30" i="1"/>
  <c r="J30" i="1"/>
  <c r="I30" i="1"/>
  <c r="H30" i="1"/>
  <c r="G30" i="1"/>
  <c r="F30" i="1"/>
  <c r="E30" i="1"/>
  <c r="D30" i="1"/>
  <c r="C30" i="1"/>
  <c r="L29" i="1"/>
  <c r="K29" i="1"/>
  <c r="J29" i="1"/>
  <c r="I29" i="1"/>
  <c r="H29" i="1"/>
  <c r="G29" i="1"/>
  <c r="F29" i="1"/>
  <c r="E29" i="1"/>
  <c r="D29" i="1"/>
  <c r="C29" i="1"/>
  <c r="L28" i="1"/>
  <c r="K28" i="1"/>
  <c r="J28" i="1"/>
  <c r="I28" i="1"/>
  <c r="H28" i="1"/>
  <c r="G28" i="1"/>
  <c r="F28" i="1"/>
  <c r="E28" i="1"/>
  <c r="D28" i="1"/>
  <c r="C28" i="1"/>
  <c r="L27" i="1"/>
  <c r="K27" i="1"/>
  <c r="J27" i="1"/>
  <c r="I27" i="1"/>
  <c r="H27" i="1"/>
  <c r="G27" i="1"/>
  <c r="F27" i="1"/>
  <c r="E27" i="1"/>
  <c r="D27" i="1"/>
  <c r="C27" i="1"/>
  <c r="L26" i="1"/>
  <c r="K26" i="1"/>
  <c r="J26" i="1"/>
  <c r="I26" i="1"/>
  <c r="H26" i="1"/>
  <c r="G26" i="1"/>
  <c r="F26" i="1"/>
  <c r="E26" i="1"/>
  <c r="D26" i="1"/>
  <c r="C26" i="1"/>
  <c r="L25" i="1"/>
  <c r="K25" i="1"/>
  <c r="J25" i="1"/>
  <c r="I25" i="1"/>
  <c r="H25" i="1"/>
  <c r="G25" i="1"/>
  <c r="F25" i="1"/>
  <c r="E25" i="1"/>
  <c r="D25" i="1"/>
  <c r="C25" i="1"/>
  <c r="L24" i="1"/>
  <c r="K24" i="1"/>
  <c r="J24" i="1"/>
  <c r="I24" i="1"/>
  <c r="H24" i="1"/>
  <c r="G24" i="1"/>
  <c r="F24" i="1"/>
  <c r="E24" i="1"/>
  <c r="D24" i="1"/>
  <c r="C24" i="1"/>
  <c r="L23" i="1"/>
  <c r="K23" i="1"/>
  <c r="J23" i="1"/>
  <c r="I23" i="1"/>
  <c r="H23" i="1"/>
  <c r="G23" i="1"/>
  <c r="F23" i="1"/>
  <c r="E23" i="1"/>
  <c r="D23" i="1"/>
  <c r="C23" i="1"/>
  <c r="L22" i="1"/>
  <c r="K22" i="1"/>
  <c r="J22" i="1"/>
  <c r="I22" i="1"/>
  <c r="H22" i="1"/>
  <c r="G22" i="1"/>
  <c r="F22" i="1"/>
  <c r="E22" i="1"/>
  <c r="D22" i="1"/>
  <c r="C22" i="1"/>
  <c r="L21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L17" i="1"/>
  <c r="K17" i="1"/>
  <c r="J17" i="1"/>
  <c r="I17" i="1"/>
  <c r="H17" i="1"/>
  <c r="G17" i="1"/>
  <c r="F17" i="1"/>
  <c r="E17" i="1"/>
  <c r="D17" i="1"/>
  <c r="C17" i="1"/>
  <c r="L16" i="1"/>
  <c r="K16" i="1"/>
  <c r="J16" i="1"/>
  <c r="I16" i="1"/>
  <c r="H16" i="1"/>
  <c r="G16" i="1"/>
  <c r="F16" i="1"/>
  <c r="E16" i="1"/>
  <c r="D16" i="1"/>
  <c r="C16" i="1"/>
  <c r="L15" i="1"/>
  <c r="K15" i="1"/>
  <c r="J15" i="1"/>
  <c r="I15" i="1"/>
  <c r="H15" i="1"/>
  <c r="G15" i="1"/>
  <c r="F15" i="1"/>
  <c r="E15" i="1"/>
  <c r="D15" i="1"/>
  <c r="C15" i="1"/>
  <c r="L14" i="1"/>
  <c r="K14" i="1"/>
  <c r="J14" i="1"/>
  <c r="I14" i="1"/>
  <c r="H14" i="1"/>
  <c r="G14" i="1"/>
  <c r="F14" i="1"/>
  <c r="E14" i="1"/>
  <c r="D14" i="1"/>
  <c r="C14" i="1"/>
  <c r="L13" i="1"/>
  <c r="K13" i="1"/>
  <c r="J13" i="1"/>
  <c r="I13" i="1"/>
  <c r="H13" i="1"/>
  <c r="G13" i="1"/>
  <c r="F13" i="1"/>
  <c r="E13" i="1"/>
  <c r="D13" i="1"/>
  <c r="C13" i="1"/>
  <c r="L12" i="1"/>
  <c r="K12" i="1"/>
  <c r="J12" i="1"/>
  <c r="I12" i="1"/>
  <c r="H12" i="1"/>
  <c r="G12" i="1"/>
  <c r="F12" i="1"/>
  <c r="E12" i="1"/>
  <c r="D12" i="1"/>
  <c r="C12" i="1"/>
  <c r="L11" i="1"/>
  <c r="K11" i="1"/>
  <c r="J11" i="1"/>
  <c r="I11" i="1"/>
  <c r="H11" i="1"/>
  <c r="G11" i="1"/>
  <c r="F11" i="1"/>
  <c r="E11" i="1"/>
  <c r="D11" i="1"/>
  <c r="C11" i="1"/>
  <c r="L10" i="1"/>
  <c r="K10" i="1"/>
  <c r="J10" i="1"/>
  <c r="I10" i="1"/>
  <c r="H10" i="1"/>
  <c r="G10" i="1"/>
  <c r="F10" i="1"/>
  <c r="E10" i="1"/>
  <c r="D10" i="1"/>
  <c r="C10" i="1"/>
  <c r="L9" i="1"/>
  <c r="K9" i="1"/>
  <c r="J9" i="1"/>
  <c r="I9" i="1"/>
  <c r="H9" i="1"/>
  <c r="G9" i="1"/>
  <c r="F9" i="1"/>
  <c r="E9" i="1"/>
  <c r="D9" i="1"/>
  <c r="C9" i="1"/>
  <c r="L8" i="1"/>
  <c r="K8" i="1"/>
  <c r="J8" i="1"/>
  <c r="I8" i="1"/>
  <c r="H8" i="1"/>
  <c r="G8" i="1"/>
  <c r="F8" i="1"/>
  <c r="E8" i="1"/>
  <c r="D8" i="1"/>
  <c r="C8" i="1"/>
  <c r="L7" i="1"/>
  <c r="K7" i="1"/>
  <c r="J7" i="1"/>
  <c r="I7" i="1"/>
  <c r="H7" i="1"/>
  <c r="G7" i="1"/>
  <c r="F7" i="1"/>
  <c r="E7" i="1"/>
  <c r="D7" i="1"/>
  <c r="C7" i="1"/>
  <c r="L6" i="1"/>
  <c r="K6" i="1"/>
  <c r="J6" i="1"/>
  <c r="I6" i="1"/>
  <c r="H6" i="1"/>
  <c r="G6" i="1"/>
  <c r="F6" i="1"/>
  <c r="E6" i="1"/>
  <c r="D6" i="1"/>
  <c r="C6" i="1"/>
  <c r="L5" i="1"/>
  <c r="K5" i="1"/>
  <c r="J5" i="1"/>
  <c r="I5" i="1"/>
  <c r="H5" i="1"/>
  <c r="G5" i="1"/>
  <c r="F5" i="1"/>
  <c r="E5" i="1"/>
  <c r="D5" i="1"/>
  <c r="C5" i="1"/>
  <c r="L4" i="1"/>
  <c r="K4" i="1"/>
  <c r="J4" i="1"/>
  <c r="I4" i="1"/>
  <c r="H4" i="1"/>
  <c r="G4" i="1"/>
  <c r="F4" i="1"/>
  <c r="E4" i="1"/>
  <c r="D4" i="1"/>
  <c r="C4" i="1"/>
  <c r="L3" i="1"/>
  <c r="K3" i="1"/>
  <c r="J3" i="1"/>
  <c r="I3" i="1"/>
  <c r="H3" i="1"/>
  <c r="G3" i="1"/>
  <c r="F3" i="1"/>
  <c r="E3" i="1"/>
  <c r="D3" i="1"/>
  <c r="C3" i="1"/>
  <c r="L2" i="1"/>
  <c r="K2" i="1"/>
  <c r="J2" i="1"/>
  <c r="I2" i="1"/>
  <c r="H2" i="1"/>
  <c r="G2" i="1"/>
  <c r="F2" i="1"/>
  <c r="E2" i="1"/>
  <c r="D2" i="1"/>
  <c r="C2" i="1"/>
  <c r="M84" i="2" l="1"/>
  <c r="E50" i="6" s="1"/>
  <c r="K50" i="6" l="1"/>
  <c r="M84" i="1"/>
  <c r="E24" i="6" s="1"/>
  <c r="G10" i="10" l="1"/>
  <c r="I50" i="17"/>
  <c r="D50" i="17"/>
  <c r="J50" i="17"/>
  <c r="B50" i="17"/>
  <c r="F50" i="17"/>
  <c r="G50" i="17"/>
  <c r="C50" i="17"/>
  <c r="H50" i="17"/>
  <c r="E50" i="17"/>
  <c r="F50" i="13"/>
  <c r="J50" i="13"/>
  <c r="C30" i="13"/>
  <c r="G30" i="13"/>
  <c r="E31" i="13"/>
  <c r="I31" i="13"/>
  <c r="C32" i="13"/>
  <c r="E33" i="13"/>
  <c r="I33" i="13"/>
  <c r="C34" i="13"/>
  <c r="G34" i="13"/>
  <c r="G36" i="13"/>
  <c r="G38" i="13"/>
  <c r="E39" i="13"/>
  <c r="I39" i="13"/>
  <c r="C40" i="13"/>
  <c r="G40" i="13"/>
  <c r="E41" i="13"/>
  <c r="I41" i="13"/>
  <c r="C42" i="13"/>
  <c r="G42" i="13"/>
  <c r="E43" i="13"/>
  <c r="I43" i="13"/>
  <c r="C44" i="13"/>
  <c r="E45" i="13"/>
  <c r="I45" i="13"/>
  <c r="G46" i="13"/>
  <c r="E47" i="13"/>
  <c r="I47" i="13"/>
  <c r="C48" i="13"/>
  <c r="G48" i="13"/>
  <c r="E49" i="13"/>
  <c r="I49" i="13"/>
  <c r="G29" i="13"/>
  <c r="E14" i="9"/>
  <c r="C50" i="13"/>
  <c r="G50" i="13"/>
  <c r="D30" i="13"/>
  <c r="H30" i="13"/>
  <c r="B31" i="13"/>
  <c r="D32" i="13"/>
  <c r="B33" i="13"/>
  <c r="F33" i="13"/>
  <c r="J33" i="13"/>
  <c r="D34" i="13"/>
  <c r="H34" i="13"/>
  <c r="D36" i="13"/>
  <c r="H36" i="13"/>
  <c r="J37" i="13"/>
  <c r="H38" i="13"/>
  <c r="B39" i="13"/>
  <c r="H50" i="13"/>
  <c r="E30" i="13"/>
  <c r="G33" i="13"/>
  <c r="E34" i="13"/>
  <c r="I36" i="13"/>
  <c r="E38" i="13"/>
  <c r="J39" i="13"/>
  <c r="E40" i="13"/>
  <c r="J40" i="13"/>
  <c r="B43" i="13"/>
  <c r="G43" i="13"/>
  <c r="B44" i="13"/>
  <c r="H44" i="13"/>
  <c r="H45" i="13"/>
  <c r="D46" i="13"/>
  <c r="I46" i="13"/>
  <c r="D47" i="13"/>
  <c r="J47" i="13"/>
  <c r="E48" i="13"/>
  <c r="J48" i="13"/>
  <c r="I50" i="13"/>
  <c r="B32" i="13"/>
  <c r="J32" i="13"/>
  <c r="H33" i="13"/>
  <c r="F34" i="13"/>
  <c r="B36" i="13"/>
  <c r="J36" i="13"/>
  <c r="F38" i="13"/>
  <c r="D39" i="13"/>
  <c r="B41" i="13"/>
  <c r="G41" i="13"/>
  <c r="B42" i="13"/>
  <c r="H42" i="13"/>
  <c r="C43" i="13"/>
  <c r="H43" i="13"/>
  <c r="D44" i="13"/>
  <c r="I44" i="13"/>
  <c r="J45" i="13"/>
  <c r="E46" i="13"/>
  <c r="F48" i="13"/>
  <c r="B49" i="13"/>
  <c r="G49" i="13"/>
  <c r="D50" i="13"/>
  <c r="B50" i="13"/>
  <c r="I30" i="13"/>
  <c r="G31" i="13"/>
  <c r="E32" i="13"/>
  <c r="C33" i="13"/>
  <c r="I34" i="13"/>
  <c r="E36" i="13"/>
  <c r="I38" i="13"/>
  <c r="G39" i="13"/>
  <c r="B40" i="13"/>
  <c r="H40" i="13"/>
  <c r="H41" i="13"/>
  <c r="D42" i="13"/>
  <c r="I42" i="13"/>
  <c r="D43" i="13"/>
  <c r="J43" i="13"/>
  <c r="E44" i="13"/>
  <c r="J44" i="13"/>
  <c r="B47" i="13"/>
  <c r="G47" i="13"/>
  <c r="B48" i="13"/>
  <c r="H48" i="13"/>
  <c r="C49" i="13"/>
  <c r="H49" i="13"/>
  <c r="B30" i="13"/>
  <c r="H31" i="13"/>
  <c r="B34" i="13"/>
  <c r="F36" i="13"/>
  <c r="D37" i="13"/>
  <c r="B38" i="13"/>
  <c r="J38" i="13"/>
  <c r="H39" i="13"/>
  <c r="D40" i="13"/>
  <c r="I40" i="13"/>
  <c r="E42" i="13"/>
  <c r="J42" i="13"/>
  <c r="F44" i="13"/>
  <c r="B45" i="13"/>
  <c r="G45" i="13"/>
  <c r="C47" i="13"/>
  <c r="H47" i="13"/>
  <c r="I48" i="13"/>
  <c r="D49" i="13"/>
  <c r="J49" i="13"/>
  <c r="K24" i="6"/>
  <c r="E24" i="17" s="1"/>
  <c r="M114" i="16"/>
  <c r="M113" i="16"/>
  <c r="N110" i="16"/>
  <c r="N102" i="16"/>
  <c r="N94" i="16"/>
  <c r="N93" i="16"/>
  <c r="N91" i="16"/>
  <c r="N89" i="16"/>
  <c r="N86" i="16"/>
  <c r="N85" i="16"/>
  <c r="N83" i="16"/>
  <c r="N81" i="16"/>
  <c r="N78" i="16"/>
  <c r="N77" i="16"/>
  <c r="N75" i="16"/>
  <c r="N73" i="16"/>
  <c r="N70" i="16"/>
  <c r="N69" i="16"/>
  <c r="N67" i="16"/>
  <c r="N65" i="16"/>
  <c r="N62" i="16"/>
  <c r="N61" i="16"/>
  <c r="N59" i="16"/>
  <c r="N58" i="16"/>
  <c r="N57" i="16"/>
  <c r="N54" i="16"/>
  <c r="N53" i="16"/>
  <c r="N52" i="16"/>
  <c r="N51" i="16"/>
  <c r="N50" i="16"/>
  <c r="N49" i="16"/>
  <c r="N46" i="16"/>
  <c r="N45" i="16"/>
  <c r="N44" i="16"/>
  <c r="N43" i="16"/>
  <c r="N42" i="16"/>
  <c r="N41" i="16"/>
  <c r="N38" i="16"/>
  <c r="N37" i="16"/>
  <c r="N36" i="16"/>
  <c r="N35" i="16"/>
  <c r="N34" i="16"/>
  <c r="N33" i="16"/>
  <c r="N30" i="16"/>
  <c r="N29" i="16"/>
  <c r="N28" i="16"/>
  <c r="N27" i="16"/>
  <c r="N26" i="16"/>
  <c r="N25" i="16"/>
  <c r="N22" i="16"/>
  <c r="N21" i="16"/>
  <c r="N20" i="16"/>
  <c r="N19" i="16"/>
  <c r="N18" i="16"/>
  <c r="N17" i="16"/>
  <c r="N14" i="16"/>
  <c r="N13" i="16"/>
  <c r="N12" i="16"/>
  <c r="N11" i="16"/>
  <c r="N10" i="16"/>
  <c r="N9" i="16"/>
  <c r="N6" i="16"/>
  <c r="N5" i="16"/>
  <c r="N4" i="16"/>
  <c r="N3" i="16"/>
  <c r="N2" i="16"/>
  <c r="M114" i="15"/>
  <c r="M113" i="15"/>
  <c r="N90" i="15"/>
  <c r="N82" i="15"/>
  <c r="N74" i="15"/>
  <c r="N66" i="15"/>
  <c r="N58" i="15"/>
  <c r="N50" i="15"/>
  <c r="N42" i="15"/>
  <c r="N34" i="15"/>
  <c r="N26" i="15"/>
  <c r="N18" i="15"/>
  <c r="N10" i="15"/>
  <c r="N2" i="15"/>
  <c r="N3" i="15" l="1"/>
  <c r="N27" i="15"/>
  <c r="N35" i="15"/>
  <c r="N51" i="15"/>
  <c r="N67" i="15"/>
  <c r="N102" i="15"/>
  <c r="N110" i="15"/>
  <c r="N99" i="15"/>
  <c r="N107" i="15"/>
  <c r="B10" i="10"/>
  <c r="D24" i="17"/>
  <c r="H24" i="17"/>
  <c r="I24" i="17"/>
  <c r="C24" i="17"/>
  <c r="G24" i="17"/>
  <c r="J24" i="17"/>
  <c r="F24" i="17"/>
  <c r="B24" i="17"/>
  <c r="N11" i="15"/>
  <c r="N19" i="15"/>
  <c r="N43" i="15"/>
  <c r="N59" i="15"/>
  <c r="N75" i="15"/>
  <c r="N100" i="15"/>
  <c r="N108" i="15"/>
  <c r="K50" i="17"/>
  <c r="B14" i="9"/>
  <c r="N66" i="16"/>
  <c r="N74" i="16"/>
  <c r="N82" i="16"/>
  <c r="N90" i="16"/>
  <c r="N60" i="16"/>
  <c r="N68" i="16"/>
  <c r="N76" i="16"/>
  <c r="N84" i="16"/>
  <c r="N92" i="16"/>
  <c r="N109" i="16"/>
  <c r="N105" i="16"/>
  <c r="N101" i="16"/>
  <c r="N96" i="16"/>
  <c r="N113" i="16"/>
  <c r="N98" i="16"/>
  <c r="N100" i="16"/>
  <c r="N97" i="16"/>
  <c r="N95" i="16"/>
  <c r="N112" i="16"/>
  <c r="N108" i="16"/>
  <c r="N104" i="16"/>
  <c r="N111" i="16"/>
  <c r="N107" i="16"/>
  <c r="N103" i="16"/>
  <c r="N99" i="16"/>
  <c r="N15" i="16"/>
  <c r="N39" i="16"/>
  <c r="N63" i="16"/>
  <c r="N71" i="16"/>
  <c r="N87" i="16"/>
  <c r="N106" i="16"/>
  <c r="N7" i="16"/>
  <c r="N23" i="16"/>
  <c r="N31" i="16"/>
  <c r="N47" i="16"/>
  <c r="N55" i="16"/>
  <c r="N79" i="16"/>
  <c r="N8" i="16"/>
  <c r="N16" i="16"/>
  <c r="N24" i="16"/>
  <c r="N32" i="16"/>
  <c r="N40" i="16"/>
  <c r="N48" i="16"/>
  <c r="N56" i="16"/>
  <c r="N64" i="16"/>
  <c r="N72" i="16"/>
  <c r="N80" i="16"/>
  <c r="N88" i="16"/>
  <c r="N103" i="15"/>
  <c r="N111" i="15"/>
  <c r="N104" i="15"/>
  <c r="N112" i="15"/>
  <c r="N6" i="15"/>
  <c r="N14" i="15"/>
  <c r="N22" i="15"/>
  <c r="N30" i="15"/>
  <c r="N38" i="15"/>
  <c r="N46" i="15"/>
  <c r="N54" i="15"/>
  <c r="N62" i="15"/>
  <c r="N70" i="15"/>
  <c r="N78" i="15"/>
  <c r="N86" i="15"/>
  <c r="N94" i="15"/>
  <c r="N7" i="15"/>
  <c r="N15" i="15"/>
  <c r="N23" i="15"/>
  <c r="N31" i="15"/>
  <c r="N39" i="15"/>
  <c r="N47" i="15"/>
  <c r="N55" i="15"/>
  <c r="N63" i="15"/>
  <c r="N71" i="15"/>
  <c r="N79" i="15"/>
  <c r="N106" i="15"/>
  <c r="N113" i="15"/>
  <c r="N98" i="15"/>
  <c r="N97" i="15"/>
  <c r="N92" i="15"/>
  <c r="N88" i="15"/>
  <c r="N84" i="15"/>
  <c r="N80" i="15"/>
  <c r="N76" i="15"/>
  <c r="N72" i="15"/>
  <c r="N68" i="15"/>
  <c r="N64" i="15"/>
  <c r="N60" i="15"/>
  <c r="N56" i="15"/>
  <c r="N52" i="15"/>
  <c r="N48" i="15"/>
  <c r="N44" i="15"/>
  <c r="N40" i="15"/>
  <c r="N36" i="15"/>
  <c r="N32" i="15"/>
  <c r="N28" i="15"/>
  <c r="N24" i="15"/>
  <c r="N20" i="15"/>
  <c r="N16" i="15"/>
  <c r="N12" i="15"/>
  <c r="N109" i="15"/>
  <c r="N105" i="15"/>
  <c r="N101" i="15"/>
  <c r="N96" i="15"/>
  <c r="N61" i="15"/>
  <c r="N29" i="15"/>
  <c r="N9" i="15"/>
  <c r="N91" i="15"/>
  <c r="N87" i="15"/>
  <c r="N83" i="15"/>
  <c r="N89" i="15"/>
  <c r="N69" i="15"/>
  <c r="N57" i="15"/>
  <c r="N45" i="15"/>
  <c r="N33" i="15"/>
  <c r="N13" i="15"/>
  <c r="N8" i="15"/>
  <c r="N95" i="15"/>
  <c r="N93" i="15"/>
  <c r="N81" i="15"/>
  <c r="N73" i="15"/>
  <c r="N53" i="15"/>
  <c r="N41" i="15"/>
  <c r="N25" i="15"/>
  <c r="N17" i="15"/>
  <c r="N5" i="15"/>
  <c r="N85" i="15"/>
  <c r="N77" i="15"/>
  <c r="N65" i="15"/>
  <c r="N49" i="15"/>
  <c r="N37" i="15"/>
  <c r="N21" i="15"/>
  <c r="N4" i="15"/>
  <c r="K24" i="17" l="1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2" i="2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2" i="1"/>
  <c r="M86" i="1" l="1"/>
  <c r="M88" i="1" s="1"/>
  <c r="M86" i="2"/>
  <c r="M88" i="2" s="1"/>
  <c r="I14" i="8" l="1"/>
  <c r="I15" i="8"/>
  <c r="I17" i="8"/>
  <c r="I18" i="8"/>
  <c r="I20" i="8"/>
  <c r="I22" i="8"/>
  <c r="I23" i="8"/>
  <c r="I24" i="8"/>
  <c r="I25" i="8"/>
  <c r="I26" i="8"/>
  <c r="I27" i="8"/>
  <c r="I28" i="8"/>
  <c r="I29" i="8"/>
  <c r="I30" i="8"/>
  <c r="I31" i="8"/>
  <c r="I32" i="8"/>
  <c r="I33" i="8"/>
  <c r="I9" i="8"/>
  <c r="J9" i="8"/>
  <c r="H9" i="8"/>
  <c r="H39" i="8" s="1"/>
  <c r="G9" i="8"/>
  <c r="G39" i="8" s="1"/>
  <c r="E9" i="8"/>
  <c r="D9" i="8"/>
  <c r="D52" i="8" s="1"/>
  <c r="C9" i="8"/>
  <c r="C39" i="8" s="1"/>
  <c r="B9" i="8"/>
  <c r="B47" i="8" s="1"/>
  <c r="F9" i="8"/>
  <c r="H4" i="8"/>
  <c r="J4" i="8"/>
  <c r="F43" i="8" l="1"/>
  <c r="F59" i="8"/>
  <c r="I42" i="8"/>
  <c r="I59" i="8"/>
  <c r="C41" i="8"/>
  <c r="G50" i="8"/>
  <c r="B40" i="8"/>
  <c r="B59" i="8"/>
  <c r="B45" i="8"/>
  <c r="C49" i="8"/>
  <c r="C59" i="8"/>
  <c r="B58" i="8"/>
  <c r="B39" i="8"/>
  <c r="H50" i="8"/>
  <c r="D41" i="8"/>
  <c r="D59" i="8"/>
  <c r="B57" i="8"/>
  <c r="C58" i="8"/>
  <c r="D51" i="8"/>
  <c r="E42" i="8"/>
  <c r="E59" i="8"/>
  <c r="B56" i="8"/>
  <c r="C57" i="8"/>
  <c r="D49" i="8"/>
  <c r="I58" i="8"/>
  <c r="G40" i="8"/>
  <c r="G59" i="8"/>
  <c r="B54" i="8"/>
  <c r="C56" i="8"/>
  <c r="D48" i="8"/>
  <c r="I51" i="8"/>
  <c r="H40" i="8"/>
  <c r="H59" i="8"/>
  <c r="B49" i="8"/>
  <c r="C43" i="8"/>
  <c r="D39" i="8"/>
  <c r="I40" i="8"/>
  <c r="J41" i="8"/>
  <c r="J59" i="8"/>
  <c r="B48" i="8"/>
  <c r="C42" i="8"/>
  <c r="F42" i="8"/>
  <c r="J51" i="8"/>
  <c r="H22" i="8"/>
  <c r="H34" i="8"/>
  <c r="J29" i="8"/>
  <c r="J34" i="8"/>
  <c r="H14" i="8"/>
  <c r="H18" i="8"/>
  <c r="E40" i="8"/>
  <c r="G49" i="8"/>
  <c r="H58" i="8"/>
  <c r="H49" i="8"/>
  <c r="I50" i="8"/>
  <c r="I39" i="8"/>
  <c r="J49" i="8"/>
  <c r="E57" i="8"/>
  <c r="E49" i="8"/>
  <c r="E39" i="8"/>
  <c r="G57" i="8"/>
  <c r="G48" i="8"/>
  <c r="H57" i="8"/>
  <c r="H48" i="8"/>
  <c r="I57" i="8"/>
  <c r="I49" i="8"/>
  <c r="J58" i="8"/>
  <c r="J48" i="8"/>
  <c r="G58" i="8"/>
  <c r="E56" i="8"/>
  <c r="E48" i="8"/>
  <c r="F57" i="8"/>
  <c r="G56" i="8"/>
  <c r="G47" i="8"/>
  <c r="H56" i="8"/>
  <c r="H47" i="8"/>
  <c r="I56" i="8"/>
  <c r="I48" i="8"/>
  <c r="J57" i="8"/>
  <c r="J47" i="8"/>
  <c r="J28" i="8"/>
  <c r="B53" i="8"/>
  <c r="B43" i="8"/>
  <c r="C53" i="8"/>
  <c r="D58" i="8"/>
  <c r="D46" i="8"/>
  <c r="E55" i="8"/>
  <c r="E47" i="8"/>
  <c r="F53" i="8"/>
  <c r="G55" i="8"/>
  <c r="G45" i="8"/>
  <c r="H54" i="8"/>
  <c r="H45" i="8"/>
  <c r="I55" i="8"/>
  <c r="I47" i="8"/>
  <c r="J56" i="8"/>
  <c r="J46" i="8"/>
  <c r="E50" i="8"/>
  <c r="J21" i="8"/>
  <c r="B52" i="8"/>
  <c r="B42" i="8"/>
  <c r="C52" i="8"/>
  <c r="D56" i="8"/>
  <c r="D45" i="8"/>
  <c r="E54" i="8"/>
  <c r="E45" i="8"/>
  <c r="F47" i="8"/>
  <c r="G54" i="8"/>
  <c r="G43" i="8"/>
  <c r="H53" i="8"/>
  <c r="H43" i="8"/>
  <c r="I54" i="8"/>
  <c r="I45" i="8"/>
  <c r="J54" i="8"/>
  <c r="J45" i="8"/>
  <c r="E51" i="8"/>
  <c r="J20" i="8"/>
  <c r="B51" i="8"/>
  <c r="B41" i="8"/>
  <c r="C51" i="8"/>
  <c r="D55" i="8"/>
  <c r="D43" i="8"/>
  <c r="E53" i="8"/>
  <c r="E43" i="8"/>
  <c r="F45" i="8"/>
  <c r="G52" i="8"/>
  <c r="G42" i="8"/>
  <c r="H52" i="8"/>
  <c r="H42" i="8"/>
  <c r="I53" i="8"/>
  <c r="I43" i="8"/>
  <c r="J53" i="8"/>
  <c r="J42" i="8"/>
  <c r="E41" i="8"/>
  <c r="E58" i="8"/>
  <c r="H27" i="8"/>
  <c r="H26" i="8"/>
  <c r="G38" i="8"/>
  <c r="B50" i="8"/>
  <c r="D53" i="8"/>
  <c r="E52" i="8"/>
  <c r="G51" i="8"/>
  <c r="H51" i="8"/>
  <c r="I52" i="8"/>
  <c r="J52" i="8"/>
  <c r="J22" i="8"/>
  <c r="J26" i="8"/>
  <c r="J23" i="8"/>
  <c r="J27" i="8"/>
  <c r="J31" i="8"/>
  <c r="J33" i="8"/>
  <c r="J17" i="8"/>
  <c r="H20" i="8"/>
  <c r="H24" i="8"/>
  <c r="H28" i="8"/>
  <c r="H32" i="8"/>
  <c r="H17" i="8"/>
  <c r="H25" i="8"/>
  <c r="H29" i="8"/>
  <c r="H33" i="8"/>
  <c r="H31" i="8"/>
  <c r="H23" i="8"/>
  <c r="H15" i="8"/>
  <c r="J32" i="8"/>
  <c r="J24" i="8"/>
  <c r="J16" i="8"/>
  <c r="K59" i="8" l="1"/>
  <c r="F14" i="9" s="1"/>
  <c r="G14" i="9" s="1"/>
  <c r="G4" i="8"/>
  <c r="G34" i="8" s="1"/>
  <c r="F4" i="8"/>
  <c r="F34" i="8" s="1"/>
  <c r="E4" i="8"/>
  <c r="E34" i="8" s="1"/>
  <c r="D4" i="8"/>
  <c r="D34" i="8" s="1"/>
  <c r="C4" i="8"/>
  <c r="B4" i="8"/>
  <c r="B34" i="8" s="1"/>
  <c r="C34" i="8" l="1"/>
  <c r="K34" i="8" s="1"/>
  <c r="C14" i="9" s="1"/>
  <c r="D14" i="9" s="1"/>
  <c r="D23" i="8"/>
  <c r="D27" i="8"/>
  <c r="D31" i="8"/>
  <c r="D16" i="8"/>
  <c r="D20" i="8"/>
  <c r="D24" i="8"/>
  <c r="D28" i="8"/>
  <c r="D14" i="8"/>
  <c r="D30" i="8"/>
  <c r="D33" i="8"/>
  <c r="D18" i="8"/>
  <c r="D26" i="8"/>
  <c r="D21" i="8"/>
  <c r="E17" i="8"/>
  <c r="E25" i="8"/>
  <c r="E29" i="8"/>
  <c r="E33" i="8"/>
  <c r="E14" i="8"/>
  <c r="E18" i="8"/>
  <c r="E22" i="8"/>
  <c r="E26" i="8"/>
  <c r="E30" i="8"/>
  <c r="E16" i="8"/>
  <c r="E24" i="8"/>
  <c r="E32" i="8"/>
  <c r="E27" i="8"/>
  <c r="E20" i="8"/>
  <c r="E28" i="8"/>
  <c r="E15" i="8"/>
  <c r="E23" i="8"/>
  <c r="E31" i="8"/>
  <c r="B17" i="8"/>
  <c r="B25" i="8"/>
  <c r="B29" i="8"/>
  <c r="B33" i="8"/>
  <c r="B18" i="8"/>
  <c r="B23" i="8"/>
  <c r="B28" i="8"/>
  <c r="B14" i="8"/>
  <c r="B24" i="8"/>
  <c r="B15" i="8"/>
  <c r="B20" i="8"/>
  <c r="B26" i="8"/>
  <c r="B31" i="8"/>
  <c r="B16" i="8"/>
  <c r="B22" i="8"/>
  <c r="B27" i="8"/>
  <c r="B32" i="8"/>
  <c r="F18" i="8"/>
  <c r="F22" i="8"/>
  <c r="F32" i="8"/>
  <c r="F17" i="8"/>
  <c r="F20" i="8"/>
  <c r="F28" i="8"/>
  <c r="C14" i="8"/>
  <c r="C18" i="8"/>
  <c r="C26" i="8"/>
  <c r="C27" i="8"/>
  <c r="C31" i="8"/>
  <c r="C17" i="8"/>
  <c r="C33" i="8"/>
  <c r="C28" i="8"/>
  <c r="C16" i="8"/>
  <c r="C24" i="8"/>
  <c r="C32" i="8"/>
  <c r="G15" i="8"/>
  <c r="G23" i="8"/>
  <c r="G27" i="8"/>
  <c r="G31" i="8"/>
  <c r="G20" i="8"/>
  <c r="G24" i="8"/>
  <c r="G32" i="8"/>
  <c r="G18" i="8"/>
  <c r="G26" i="8"/>
  <c r="G13" i="8"/>
  <c r="G29" i="8"/>
  <c r="G14" i="8"/>
  <c r="G22" i="8"/>
  <c r="G30" i="8"/>
  <c r="G17" i="8"/>
  <c r="G25" i="8"/>
  <c r="G33" i="8"/>
  <c r="F4" i="6" l="1"/>
  <c r="F5" i="6"/>
  <c r="F9" i="6"/>
  <c r="J9" i="6"/>
  <c r="G11" i="6"/>
  <c r="J15" i="6"/>
  <c r="J20" i="6"/>
  <c r="C3" i="6"/>
  <c r="H3" i="6"/>
  <c r="J4" i="6"/>
  <c r="C9" i="6"/>
  <c r="H11" i="6"/>
  <c r="C15" i="6"/>
  <c r="D19" i="6"/>
  <c r="C20" i="6"/>
  <c r="F21" i="6"/>
  <c r="D3" i="6"/>
  <c r="I3" i="6"/>
  <c r="D7" i="6"/>
  <c r="D9" i="6"/>
  <c r="E11" i="6"/>
  <c r="I11" i="6"/>
  <c r="C13" i="6"/>
  <c r="F17" i="6"/>
  <c r="F19" i="6"/>
  <c r="F20" i="6"/>
  <c r="B3" i="6"/>
  <c r="E3" i="6"/>
  <c r="G6" i="6"/>
  <c r="J8" i="6"/>
  <c r="F11" i="6"/>
  <c r="C12" i="6"/>
  <c r="G18" i="6"/>
  <c r="G25" i="6" s="1"/>
  <c r="X37" i="6" s="1"/>
  <c r="H20" i="6"/>
  <c r="H29" i="6"/>
  <c r="I32" i="6"/>
  <c r="C35" i="6"/>
  <c r="C36" i="6"/>
  <c r="C37" i="6"/>
  <c r="H37" i="6"/>
  <c r="F42" i="6"/>
  <c r="D45" i="6"/>
  <c r="C46" i="6"/>
  <c r="D29" i="6"/>
  <c r="F32" i="6"/>
  <c r="D41" i="6"/>
  <c r="F43" i="6"/>
  <c r="F39" i="6"/>
  <c r="F30" i="6"/>
  <c r="B37" i="6"/>
  <c r="J41" i="6"/>
  <c r="I29" i="6"/>
  <c r="D33" i="6"/>
  <c r="H35" i="6"/>
  <c r="C39" i="6"/>
  <c r="F49" i="6"/>
  <c r="H32" i="6"/>
  <c r="C45" i="6"/>
  <c r="E29" i="6"/>
  <c r="J34" i="6"/>
  <c r="F37" i="6"/>
  <c r="F41" i="6"/>
  <c r="F31" i="6"/>
  <c r="F35" i="6"/>
  <c r="G37" i="6"/>
  <c r="F40" i="6"/>
  <c r="F46" i="6"/>
  <c r="H46" i="6"/>
  <c r="B46" i="6"/>
  <c r="C41" i="6"/>
  <c r="B35" i="6"/>
  <c r="J35" i="6"/>
  <c r="E37" i="6"/>
  <c r="J46" i="6"/>
  <c r="C31" i="6"/>
  <c r="G44" i="6"/>
  <c r="G51" i="6" s="1"/>
  <c r="U37" i="6" s="1"/>
  <c r="I37" i="6"/>
  <c r="G32" i="6"/>
  <c r="J30" i="6"/>
  <c r="I35" i="6"/>
  <c r="C29" i="6"/>
  <c r="F47" i="6"/>
  <c r="D31" i="6"/>
  <c r="B29" i="6"/>
  <c r="D48" i="6"/>
  <c r="D35" i="6"/>
  <c r="C38" i="6"/>
  <c r="E35" i="6"/>
  <c r="D38" i="6"/>
  <c r="F45" i="6"/>
  <c r="F29" i="6"/>
  <c r="J31" i="6"/>
  <c r="G35" i="6"/>
  <c r="J29" i="6"/>
  <c r="B20" i="6"/>
  <c r="F15" i="6"/>
  <c r="C11" i="6"/>
  <c r="H9" i="6"/>
  <c r="B9" i="6"/>
  <c r="C5" i="6"/>
  <c r="I9" i="6"/>
  <c r="B11" i="6"/>
  <c r="C19" i="6"/>
  <c r="D22" i="6"/>
  <c r="D5" i="6"/>
  <c r="H6" i="6"/>
  <c r="G9" i="6"/>
  <c r="C10" i="6"/>
  <c r="F13" i="6"/>
  <c r="F16" i="6"/>
  <c r="F3" i="6"/>
  <c r="I6" i="6"/>
  <c r="E9" i="6"/>
  <c r="D12" i="6"/>
  <c r="F14" i="6"/>
  <c r="D15" i="6"/>
  <c r="F23" i="6"/>
  <c r="J3" i="6"/>
  <c r="J5" i="6"/>
  <c r="F6" i="6"/>
  <c r="C13" i="8" l="1"/>
  <c r="C38" i="8"/>
  <c r="E44" i="8"/>
  <c r="C47" i="8"/>
  <c r="C46" i="8"/>
  <c r="F21" i="8"/>
  <c r="C30" i="8"/>
  <c r="J30" i="8"/>
  <c r="G41" i="8"/>
  <c r="D29" i="8"/>
  <c r="J25" i="8"/>
  <c r="I16" i="8"/>
  <c r="J13" i="8"/>
  <c r="G21" i="8"/>
  <c r="I44" i="8"/>
  <c r="H46" i="8"/>
  <c r="J39" i="8"/>
  <c r="C50" i="8"/>
  <c r="I19" i="8"/>
  <c r="B55" i="8"/>
  <c r="C44" i="8"/>
  <c r="D38" i="8"/>
  <c r="E13" i="8"/>
  <c r="D19" i="8"/>
  <c r="H21" i="8"/>
  <c r="J19" i="8"/>
  <c r="J44" i="8"/>
  <c r="F48" i="8"/>
  <c r="J15" i="8"/>
  <c r="D44" i="8"/>
  <c r="H44" i="8"/>
  <c r="I46" i="8"/>
  <c r="G16" i="8"/>
  <c r="B38" i="8"/>
  <c r="I38" i="8"/>
  <c r="J50" i="8"/>
  <c r="H38" i="8"/>
  <c r="C19" i="8"/>
  <c r="F19" i="8"/>
  <c r="F25" i="8"/>
  <c r="F13" i="8"/>
  <c r="F50" i="8"/>
  <c r="I21" i="8"/>
  <c r="G44" i="8"/>
  <c r="F46" i="8"/>
  <c r="D25" i="8"/>
  <c r="J40" i="8"/>
  <c r="H55" i="8"/>
  <c r="I41" i="8"/>
  <c r="G19" i="8"/>
  <c r="F38" i="8"/>
  <c r="D40" i="8"/>
  <c r="C40" i="8"/>
  <c r="E38" i="8"/>
  <c r="C55" i="8"/>
  <c r="D22" i="8"/>
  <c r="H16" i="8"/>
  <c r="H19" i="8"/>
  <c r="J55" i="8"/>
  <c r="C54" i="8"/>
  <c r="D54" i="8"/>
  <c r="H30" i="8"/>
  <c r="F30" i="8"/>
  <c r="I13" i="8"/>
  <c r="J14" i="8"/>
  <c r="F15" i="8"/>
  <c r="F44" i="8"/>
  <c r="F23" i="8"/>
  <c r="E21" i="8"/>
  <c r="E19" i="8"/>
  <c r="D15" i="8"/>
  <c r="C21" i="8"/>
  <c r="E46" i="8"/>
  <c r="G46" i="8"/>
  <c r="H41" i="8"/>
  <c r="F29" i="8"/>
  <c r="D13" i="8"/>
  <c r="H13" i="8"/>
  <c r="F58" i="8"/>
  <c r="K58" i="8" s="1"/>
  <c r="F23" i="9" s="1"/>
  <c r="K49" i="6"/>
  <c r="K33" i="6"/>
  <c r="D42" i="8"/>
  <c r="K42" i="8" s="1"/>
  <c r="F16" i="9" s="1"/>
  <c r="K31" i="6"/>
  <c r="C31" i="17" s="1"/>
  <c r="F40" i="8"/>
  <c r="G53" i="8"/>
  <c r="K53" i="8" s="1"/>
  <c r="F15" i="9" s="1"/>
  <c r="K44" i="6"/>
  <c r="G44" i="17" s="1"/>
  <c r="K46" i="6"/>
  <c r="J46" i="17" s="1"/>
  <c r="F55" i="8"/>
  <c r="K45" i="6"/>
  <c r="F45" i="17" s="1"/>
  <c r="F54" i="8"/>
  <c r="B46" i="8"/>
  <c r="K37" i="6"/>
  <c r="F52" i="8"/>
  <c r="K52" i="8" s="1"/>
  <c r="F11" i="9" s="1"/>
  <c r="K43" i="6"/>
  <c r="F43" i="17" s="1"/>
  <c r="F56" i="8"/>
  <c r="K56" i="8" s="1"/>
  <c r="F21" i="9" s="1"/>
  <c r="K47" i="6"/>
  <c r="F49" i="8"/>
  <c r="K49" i="8" s="1"/>
  <c r="F20" i="9" s="1"/>
  <c r="K40" i="6"/>
  <c r="B44" i="8"/>
  <c r="K35" i="6"/>
  <c r="G6" i="10" s="1"/>
  <c r="K38" i="6"/>
  <c r="D38" i="17" s="1"/>
  <c r="D47" i="8"/>
  <c r="K42" i="6"/>
  <c r="F42" i="17" s="1"/>
  <c r="F51" i="8"/>
  <c r="K51" i="8" s="1"/>
  <c r="K41" i="6"/>
  <c r="F41" i="17" s="1"/>
  <c r="D50" i="8"/>
  <c r="F41" i="8"/>
  <c r="K32" i="6"/>
  <c r="C45" i="8"/>
  <c r="K45" i="8" s="1"/>
  <c r="F18" i="9" s="1"/>
  <c r="K36" i="6"/>
  <c r="C36" i="17" s="1"/>
  <c r="C48" i="8"/>
  <c r="K39" i="6"/>
  <c r="F39" i="17" s="1"/>
  <c r="K29" i="6"/>
  <c r="D29" i="17" s="1"/>
  <c r="J38" i="8"/>
  <c r="D57" i="8"/>
  <c r="K57" i="8" s="1"/>
  <c r="F22" i="9" s="1"/>
  <c r="K48" i="6"/>
  <c r="K34" i="6"/>
  <c r="J34" i="17" s="1"/>
  <c r="J43" i="8"/>
  <c r="K43" i="8" s="1"/>
  <c r="F17" i="9" s="1"/>
  <c r="F39" i="8"/>
  <c r="K30" i="6"/>
  <c r="J30" i="17" s="1"/>
  <c r="C23" i="8"/>
  <c r="K13" i="6"/>
  <c r="C13" i="17" s="1"/>
  <c r="K8" i="6"/>
  <c r="J18" i="8"/>
  <c r="K18" i="8" s="1"/>
  <c r="C17" i="9" s="1"/>
  <c r="K23" i="6"/>
  <c r="F23" i="17" s="1"/>
  <c r="F33" i="8"/>
  <c r="K33" i="8" s="1"/>
  <c r="C23" i="9" s="1"/>
  <c r="F24" i="8"/>
  <c r="K24" i="8" s="1"/>
  <c r="C20" i="9" s="1"/>
  <c r="K14" i="6"/>
  <c r="B13" i="8"/>
  <c r="K3" i="6"/>
  <c r="F3" i="17" s="1"/>
  <c r="K16" i="6"/>
  <c r="F26" i="8"/>
  <c r="K26" i="8" s="1"/>
  <c r="C10" i="9" s="1"/>
  <c r="D32" i="8"/>
  <c r="K32" i="8" s="1"/>
  <c r="C22" i="9" s="1"/>
  <c r="K22" i="6"/>
  <c r="D22" i="17" s="1"/>
  <c r="B21" i="8"/>
  <c r="K11" i="6"/>
  <c r="B19" i="8"/>
  <c r="K9" i="6"/>
  <c r="B7" i="10" s="1"/>
  <c r="B30" i="8"/>
  <c r="K20" i="6"/>
  <c r="K18" i="6"/>
  <c r="G28" i="8"/>
  <c r="K28" i="8" s="1"/>
  <c r="C15" i="9" s="1"/>
  <c r="K7" i="6"/>
  <c r="D17" i="8"/>
  <c r="K17" i="8" s="1"/>
  <c r="C16" i="9" s="1"/>
  <c r="C15" i="8"/>
  <c r="K5" i="6"/>
  <c r="C5" i="17" s="1"/>
  <c r="F16" i="8"/>
  <c r="K6" i="6"/>
  <c r="K17" i="6"/>
  <c r="F17" i="17" s="1"/>
  <c r="F27" i="8"/>
  <c r="K27" i="8" s="1"/>
  <c r="C11" i="9" s="1"/>
  <c r="F14" i="8"/>
  <c r="K4" i="6"/>
  <c r="K21" i="6"/>
  <c r="F31" i="8"/>
  <c r="K31" i="8" s="1"/>
  <c r="C21" i="9" s="1"/>
  <c r="C22" i="8"/>
  <c r="K12" i="6"/>
  <c r="K10" i="6"/>
  <c r="C10" i="17" s="1"/>
  <c r="C20" i="8"/>
  <c r="K20" i="8" s="1"/>
  <c r="C18" i="9" s="1"/>
  <c r="C29" i="8"/>
  <c r="K19" i="6"/>
  <c r="C25" i="8"/>
  <c r="K15" i="6"/>
  <c r="F15" i="17" s="1"/>
  <c r="G18" i="17" l="1"/>
  <c r="K25" i="6"/>
  <c r="X41" i="6" s="1"/>
  <c r="D45" i="17"/>
  <c r="C46" i="17"/>
  <c r="C38" i="17"/>
  <c r="C45" i="17"/>
  <c r="J41" i="17"/>
  <c r="C41" i="17"/>
  <c r="H3" i="17"/>
  <c r="J5" i="17"/>
  <c r="C15" i="17"/>
  <c r="I9" i="17"/>
  <c r="J15" i="17"/>
  <c r="D5" i="17"/>
  <c r="D9" i="17"/>
  <c r="C9" i="17"/>
  <c r="G9" i="17"/>
  <c r="B13" i="10"/>
  <c r="G12" i="17"/>
  <c r="E12" i="17"/>
  <c r="J12" i="17"/>
  <c r="F12" i="17"/>
  <c r="B12" i="17"/>
  <c r="H12" i="17"/>
  <c r="I12" i="17"/>
  <c r="B6" i="10"/>
  <c r="C4" i="17"/>
  <c r="G4" i="17"/>
  <c r="B4" i="17"/>
  <c r="H4" i="17"/>
  <c r="I4" i="17"/>
  <c r="D4" i="17"/>
  <c r="E4" i="17"/>
  <c r="B9" i="10"/>
  <c r="E6" i="17"/>
  <c r="C6" i="17"/>
  <c r="B6" i="17"/>
  <c r="D6" i="17"/>
  <c r="J6" i="17"/>
  <c r="B12" i="10"/>
  <c r="D20" i="17"/>
  <c r="E20" i="17"/>
  <c r="I20" i="17"/>
  <c r="G20" i="17"/>
  <c r="B4" i="10"/>
  <c r="D11" i="17"/>
  <c r="J11" i="17"/>
  <c r="G18" i="10"/>
  <c r="C48" i="17"/>
  <c r="G48" i="17"/>
  <c r="F48" i="17"/>
  <c r="B48" i="17"/>
  <c r="I48" i="17"/>
  <c r="H48" i="17"/>
  <c r="J48" i="17"/>
  <c r="E48" i="17"/>
  <c r="G9" i="10"/>
  <c r="C32" i="17"/>
  <c r="B32" i="17"/>
  <c r="D32" i="17"/>
  <c r="J32" i="17"/>
  <c r="E32" i="17"/>
  <c r="G4" i="10"/>
  <c r="J37" i="17"/>
  <c r="D37" i="17"/>
  <c r="E37" i="17"/>
  <c r="C20" i="17"/>
  <c r="H11" i="17"/>
  <c r="J35" i="17"/>
  <c r="I11" i="17"/>
  <c r="B11" i="17"/>
  <c r="B16" i="10"/>
  <c r="H7" i="17"/>
  <c r="B7" i="17"/>
  <c r="G7" i="17"/>
  <c r="C7" i="17"/>
  <c r="E7" i="17"/>
  <c r="I7" i="17"/>
  <c r="J7" i="17"/>
  <c r="F7" i="17"/>
  <c r="B8" i="10"/>
  <c r="C16" i="17"/>
  <c r="G16" i="17"/>
  <c r="H16" i="17"/>
  <c r="B16" i="17"/>
  <c r="J16" i="17"/>
  <c r="D16" i="17"/>
  <c r="E16" i="17"/>
  <c r="I16" i="17"/>
  <c r="I6" i="17"/>
  <c r="F20" i="17"/>
  <c r="C12" i="17"/>
  <c r="B11" i="10"/>
  <c r="E19" i="17"/>
  <c r="I19" i="17"/>
  <c r="B19" i="17"/>
  <c r="J19" i="17"/>
  <c r="H19" i="17"/>
  <c r="G19" i="17"/>
  <c r="B20" i="10"/>
  <c r="E14" i="17"/>
  <c r="I14" i="17"/>
  <c r="C14" i="17"/>
  <c r="H14" i="17"/>
  <c r="D14" i="17"/>
  <c r="J14" i="17"/>
  <c r="G14" i="17"/>
  <c r="B14" i="17"/>
  <c r="G7" i="10"/>
  <c r="E30" i="17"/>
  <c r="I30" i="17"/>
  <c r="C30" i="17"/>
  <c r="H30" i="17"/>
  <c r="D30" i="17"/>
  <c r="G30" i="17"/>
  <c r="B30" i="17"/>
  <c r="G17" i="10"/>
  <c r="D39" i="17"/>
  <c r="H39" i="17"/>
  <c r="B39" i="17"/>
  <c r="G39" i="17"/>
  <c r="E39" i="17"/>
  <c r="I39" i="17"/>
  <c r="J39" i="17"/>
  <c r="G22" i="10"/>
  <c r="D47" i="17"/>
  <c r="H47" i="17"/>
  <c r="E47" i="17"/>
  <c r="J47" i="17"/>
  <c r="G47" i="17"/>
  <c r="B47" i="17"/>
  <c r="C47" i="17"/>
  <c r="I47" i="17"/>
  <c r="G23" i="10"/>
  <c r="B49" i="17"/>
  <c r="J49" i="17"/>
  <c r="C49" i="17"/>
  <c r="H49" i="17"/>
  <c r="D49" i="17"/>
  <c r="I49" i="17"/>
  <c r="E49" i="17"/>
  <c r="G49" i="17"/>
  <c r="F19" i="17"/>
  <c r="H32" i="17"/>
  <c r="D48" i="17"/>
  <c r="H37" i="17"/>
  <c r="H35" i="17"/>
  <c r="D35" i="17"/>
  <c r="B19" i="10"/>
  <c r="C8" i="17"/>
  <c r="G8" i="17"/>
  <c r="D8" i="17"/>
  <c r="I8" i="17"/>
  <c r="E8" i="17"/>
  <c r="F8" i="17"/>
  <c r="H8" i="17"/>
  <c r="B8" i="17"/>
  <c r="G8" i="10"/>
  <c r="E42" i="17"/>
  <c r="I42" i="17"/>
  <c r="B42" i="17"/>
  <c r="G42" i="17"/>
  <c r="J42" i="17"/>
  <c r="C42" i="17"/>
  <c r="H42" i="17"/>
  <c r="D42" i="17"/>
  <c r="G13" i="10"/>
  <c r="E46" i="17"/>
  <c r="I46" i="17"/>
  <c r="D46" i="17"/>
  <c r="G46" i="17"/>
  <c r="G3" i="10"/>
  <c r="H31" i="17"/>
  <c r="E31" i="17"/>
  <c r="G31" i="17"/>
  <c r="B31" i="17"/>
  <c r="I31" i="17"/>
  <c r="G6" i="17"/>
  <c r="F32" i="17"/>
  <c r="F37" i="17"/>
  <c r="I37" i="17"/>
  <c r="F16" i="17"/>
  <c r="C39" i="17"/>
  <c r="J4" i="17"/>
  <c r="H6" i="17"/>
  <c r="D7" i="17"/>
  <c r="D31" i="17"/>
  <c r="F14" i="17"/>
  <c r="H46" i="17"/>
  <c r="B5" i="10"/>
  <c r="H15" i="17"/>
  <c r="E15" i="17"/>
  <c r="G15" i="17"/>
  <c r="B15" i="17"/>
  <c r="I15" i="17"/>
  <c r="B3" i="10"/>
  <c r="B5" i="17"/>
  <c r="I5" i="17"/>
  <c r="E5" i="17"/>
  <c r="G5" i="17"/>
  <c r="H5" i="17"/>
  <c r="B18" i="10"/>
  <c r="B22" i="17"/>
  <c r="F22" i="17"/>
  <c r="J22" i="17"/>
  <c r="C22" i="17"/>
  <c r="G22" i="17"/>
  <c r="E22" i="17"/>
  <c r="I22" i="17"/>
  <c r="H22" i="17"/>
  <c r="B2" i="10"/>
  <c r="G3" i="17"/>
  <c r="B17" i="10"/>
  <c r="B13" i="17"/>
  <c r="J13" i="17"/>
  <c r="G13" i="17"/>
  <c r="H13" i="17"/>
  <c r="D13" i="17"/>
  <c r="I13" i="17"/>
  <c r="E13" i="17"/>
  <c r="G20" i="10"/>
  <c r="G36" i="17"/>
  <c r="B36" i="17"/>
  <c r="H36" i="17"/>
  <c r="J36" i="17"/>
  <c r="D36" i="17"/>
  <c r="I36" i="17"/>
  <c r="E36" i="17"/>
  <c r="F36" i="17"/>
  <c r="K47" i="8"/>
  <c r="F8" i="9" s="1"/>
  <c r="G21" i="10"/>
  <c r="C40" i="17"/>
  <c r="G40" i="17"/>
  <c r="D40" i="17"/>
  <c r="I40" i="17"/>
  <c r="E40" i="17"/>
  <c r="J40" i="17"/>
  <c r="B40" i="17"/>
  <c r="H40" i="17"/>
  <c r="G14" i="10"/>
  <c r="D43" i="17"/>
  <c r="H43" i="17"/>
  <c r="C43" i="17"/>
  <c r="I43" i="17"/>
  <c r="E43" i="17"/>
  <c r="J43" i="17"/>
  <c r="G43" i="17"/>
  <c r="B43" i="17"/>
  <c r="G15" i="10"/>
  <c r="C44" i="17"/>
  <c r="E44" i="17"/>
  <c r="J44" i="17"/>
  <c r="F44" i="17"/>
  <c r="B44" i="17"/>
  <c r="H44" i="17"/>
  <c r="I44" i="17"/>
  <c r="D44" i="17"/>
  <c r="F4" i="17"/>
  <c r="D3" i="17"/>
  <c r="F30" i="17"/>
  <c r="G37" i="17"/>
  <c r="G35" i="17"/>
  <c r="F13" i="17"/>
  <c r="J3" i="17"/>
  <c r="F11" i="17"/>
  <c r="F31" i="17"/>
  <c r="B20" i="17"/>
  <c r="E3" i="17"/>
  <c r="F49" i="17"/>
  <c r="B29" i="17"/>
  <c r="F6" i="17"/>
  <c r="D19" i="17"/>
  <c r="J8" i="17"/>
  <c r="D41" i="17"/>
  <c r="G32" i="17"/>
  <c r="J29" i="17"/>
  <c r="D12" i="17"/>
  <c r="B3" i="17"/>
  <c r="E29" i="17"/>
  <c r="F29" i="17"/>
  <c r="J9" i="17"/>
  <c r="I35" i="17"/>
  <c r="B21" i="10"/>
  <c r="E10" i="17"/>
  <c r="I10" i="17"/>
  <c r="B10" i="17"/>
  <c r="G10" i="17"/>
  <c r="J10" i="17"/>
  <c r="H10" i="17"/>
  <c r="D10" i="17"/>
  <c r="F10" i="17"/>
  <c r="B22" i="10"/>
  <c r="C21" i="17"/>
  <c r="G21" i="17"/>
  <c r="D21" i="17"/>
  <c r="H21" i="17"/>
  <c r="B21" i="17"/>
  <c r="E21" i="17"/>
  <c r="I21" i="17"/>
  <c r="J21" i="17"/>
  <c r="B14" i="10"/>
  <c r="B17" i="17"/>
  <c r="C17" i="17"/>
  <c r="G17" i="17"/>
  <c r="H17" i="17"/>
  <c r="D17" i="17"/>
  <c r="J17" i="17"/>
  <c r="I17" i="17"/>
  <c r="E17" i="17"/>
  <c r="B15" i="10"/>
  <c r="B18" i="17"/>
  <c r="F18" i="17"/>
  <c r="J18" i="17"/>
  <c r="C18" i="17"/>
  <c r="I18" i="17"/>
  <c r="D18" i="17"/>
  <c r="E18" i="17"/>
  <c r="H18" i="17"/>
  <c r="B23" i="10"/>
  <c r="E23" i="17"/>
  <c r="I23" i="17"/>
  <c r="B23" i="17"/>
  <c r="J23" i="17"/>
  <c r="D23" i="17"/>
  <c r="C23" i="17"/>
  <c r="G23" i="17"/>
  <c r="H23" i="17"/>
  <c r="G19" i="10"/>
  <c r="E34" i="17"/>
  <c r="I34" i="17"/>
  <c r="D34" i="17"/>
  <c r="G34" i="17"/>
  <c r="F34" i="17"/>
  <c r="B34" i="17"/>
  <c r="C34" i="17"/>
  <c r="H34" i="17"/>
  <c r="G2" i="10"/>
  <c r="G29" i="17"/>
  <c r="G5" i="10"/>
  <c r="B41" i="17"/>
  <c r="E41" i="17"/>
  <c r="H41" i="17"/>
  <c r="G41" i="17"/>
  <c r="I41" i="17"/>
  <c r="G11" i="10"/>
  <c r="E38" i="17"/>
  <c r="I38" i="17"/>
  <c r="F38" i="17"/>
  <c r="G38" i="17"/>
  <c r="B38" i="17"/>
  <c r="H38" i="17"/>
  <c r="J38" i="17"/>
  <c r="G12" i="10"/>
  <c r="B45" i="17"/>
  <c r="J45" i="17"/>
  <c r="G45" i="17"/>
  <c r="H45" i="17"/>
  <c r="I45" i="17"/>
  <c r="E45" i="17"/>
  <c r="G16" i="10"/>
  <c r="B33" i="17"/>
  <c r="F33" i="17"/>
  <c r="J33" i="17"/>
  <c r="C33" i="17"/>
  <c r="H33" i="17"/>
  <c r="E33" i="17"/>
  <c r="I33" i="17"/>
  <c r="G33" i="17"/>
  <c r="G11" i="17"/>
  <c r="E11" i="17"/>
  <c r="C35" i="17"/>
  <c r="D33" i="17"/>
  <c r="B46" i="17"/>
  <c r="C29" i="17"/>
  <c r="C11" i="17"/>
  <c r="E9" i="17"/>
  <c r="F9" i="17"/>
  <c r="C37" i="17"/>
  <c r="B35" i="17"/>
  <c r="C19" i="17"/>
  <c r="C3" i="17"/>
  <c r="I32" i="17"/>
  <c r="F35" i="17"/>
  <c r="J31" i="17"/>
  <c r="F5" i="17"/>
  <c r="I3" i="17"/>
  <c r="H20" i="17"/>
  <c r="B37" i="17"/>
  <c r="F40" i="17"/>
  <c r="F47" i="17"/>
  <c r="H9" i="17"/>
  <c r="J20" i="17"/>
  <c r="H29" i="17"/>
  <c r="F46" i="17"/>
  <c r="B9" i="17"/>
  <c r="F21" i="17"/>
  <c r="I29" i="17"/>
  <c r="E35" i="17"/>
  <c r="D15" i="17"/>
  <c r="K48" i="8"/>
  <c r="F19" i="9" s="1"/>
  <c r="K38" i="8"/>
  <c r="K51" i="6"/>
  <c r="K10" i="13"/>
  <c r="K55" i="8"/>
  <c r="F13" i="9" s="1"/>
  <c r="K39" i="8"/>
  <c r="F3" i="9" s="1"/>
  <c r="K21" i="8"/>
  <c r="C7" i="9" s="1"/>
  <c r="K14" i="8"/>
  <c r="C3" i="9" s="1"/>
  <c r="K29" i="8"/>
  <c r="C12" i="9" s="1"/>
  <c r="K22" i="8"/>
  <c r="C8" i="9" s="1"/>
  <c r="K30" i="8"/>
  <c r="C13" i="9" s="1"/>
  <c r="K41" i="8"/>
  <c r="F5" i="9" s="1"/>
  <c r="K44" i="8"/>
  <c r="F6" i="9" s="1"/>
  <c r="K46" i="8"/>
  <c r="F7" i="9" s="1"/>
  <c r="K16" i="8"/>
  <c r="C5" i="9" s="1"/>
  <c r="K50" i="8"/>
  <c r="F9" i="9" s="1"/>
  <c r="K54" i="8"/>
  <c r="F12" i="9" s="1"/>
  <c r="K40" i="8"/>
  <c r="F4" i="9" s="1"/>
  <c r="K25" i="8"/>
  <c r="C9" i="9" s="1"/>
  <c r="K15" i="8"/>
  <c r="C4" i="9" s="1"/>
  <c r="K19" i="8"/>
  <c r="C6" i="9" s="1"/>
  <c r="K13" i="8"/>
  <c r="C2" i="9" s="1"/>
  <c r="K23" i="8"/>
  <c r="C19" i="9" s="1"/>
  <c r="B9" i="9"/>
  <c r="B4" i="9"/>
  <c r="B6" i="9"/>
  <c r="B22" i="9"/>
  <c r="D22" i="9" s="1"/>
  <c r="B2" i="9"/>
  <c r="B19" i="9"/>
  <c r="B18" i="9"/>
  <c r="D18" i="9" s="1"/>
  <c r="B21" i="9"/>
  <c r="D21" i="9" s="1"/>
  <c r="B11" i="9"/>
  <c r="B15" i="9"/>
  <c r="B23" i="9"/>
  <c r="D23" i="9" s="1"/>
  <c r="B12" i="9"/>
  <c r="B8" i="9"/>
  <c r="B3" i="9"/>
  <c r="B5" i="9"/>
  <c r="B13" i="9"/>
  <c r="B7" i="9"/>
  <c r="B20" i="9"/>
  <c r="D20" i="9" s="1"/>
  <c r="B16" i="9"/>
  <c r="B10" i="9"/>
  <c r="B17" i="9"/>
  <c r="D17" i="9" s="1"/>
  <c r="E2" i="9"/>
  <c r="E18" i="9"/>
  <c r="G18" i="9" s="1"/>
  <c r="E20" i="9"/>
  <c r="G20" i="9" s="1"/>
  <c r="E11" i="9"/>
  <c r="E15" i="9"/>
  <c r="E9" i="9"/>
  <c r="E8" i="9"/>
  <c r="E12" i="9"/>
  <c r="E16" i="9"/>
  <c r="E3" i="9"/>
  <c r="E22" i="9"/>
  <c r="G22" i="9" s="1"/>
  <c r="E19" i="9"/>
  <c r="E5" i="9"/>
  <c r="F10" i="9"/>
  <c r="E6" i="9"/>
  <c r="E21" i="9"/>
  <c r="G21" i="9" s="1"/>
  <c r="E7" i="9"/>
  <c r="E23" i="9"/>
  <c r="G23" i="9" s="1"/>
  <c r="E17" i="9"/>
  <c r="G17" i="9" s="1"/>
  <c r="E10" i="9"/>
  <c r="E13" i="9"/>
  <c r="E4" i="9"/>
  <c r="K31" i="13" l="1"/>
  <c r="U41" i="6"/>
  <c r="K42" i="17"/>
  <c r="K37" i="17"/>
  <c r="K29" i="17"/>
  <c r="K43" i="17"/>
  <c r="G24" i="10"/>
  <c r="H2" i="10" s="1"/>
  <c r="K35" i="17"/>
  <c r="K32" i="17"/>
  <c r="D51" i="17"/>
  <c r="K9" i="17"/>
  <c r="B24" i="10"/>
  <c r="C15" i="10" s="1"/>
  <c r="F25" i="17"/>
  <c r="C2" i="10"/>
  <c r="K8" i="17"/>
  <c r="H25" i="17"/>
  <c r="K41" i="17"/>
  <c r="J51" i="17"/>
  <c r="E25" i="17"/>
  <c r="I25" i="17"/>
  <c r="K31" i="17"/>
  <c r="K45" i="17"/>
  <c r="K38" i="17"/>
  <c r="K34" i="17"/>
  <c r="K23" i="17"/>
  <c r="K18" i="17"/>
  <c r="K17" i="17"/>
  <c r="K10" i="17"/>
  <c r="K3" i="17"/>
  <c r="B25" i="17"/>
  <c r="B51" i="17"/>
  <c r="K44" i="17"/>
  <c r="C51" i="17"/>
  <c r="K40" i="17"/>
  <c r="K13" i="17"/>
  <c r="K22" i="17"/>
  <c r="K15" i="17"/>
  <c r="K39" i="17"/>
  <c r="K30" i="17"/>
  <c r="K14" i="17"/>
  <c r="K19" i="17"/>
  <c r="K16" i="17"/>
  <c r="K7" i="17"/>
  <c r="K6" i="17"/>
  <c r="J25" i="17"/>
  <c r="G25" i="17"/>
  <c r="H51" i="17"/>
  <c r="K4" i="17"/>
  <c r="K12" i="17"/>
  <c r="D25" i="17"/>
  <c r="K36" i="17"/>
  <c r="C25" i="17"/>
  <c r="K46" i="17"/>
  <c r="K33" i="17"/>
  <c r="E51" i="17"/>
  <c r="K21" i="17"/>
  <c r="G51" i="17"/>
  <c r="K5" i="17"/>
  <c r="K49" i="17"/>
  <c r="K47" i="17"/>
  <c r="I51" i="17"/>
  <c r="K11" i="17"/>
  <c r="K20" i="17"/>
  <c r="K48" i="17"/>
  <c r="F51" i="17"/>
  <c r="G16" i="9"/>
  <c r="D16" i="9"/>
  <c r="G15" i="9"/>
  <c r="D15" i="9"/>
  <c r="C3" i="10"/>
  <c r="C22" i="10"/>
  <c r="C13" i="10"/>
  <c r="C11" i="10"/>
  <c r="C23" i="10"/>
  <c r="C17" i="10"/>
  <c r="C14" i="10"/>
  <c r="C12" i="10"/>
  <c r="K41" i="13"/>
  <c r="G19" i="9"/>
  <c r="H16" i="10"/>
  <c r="H6" i="10"/>
  <c r="H22" i="10"/>
  <c r="H13" i="10"/>
  <c r="H19" i="10"/>
  <c r="H7" i="10"/>
  <c r="H17" i="10"/>
  <c r="H10" i="10"/>
  <c r="H8" i="10"/>
  <c r="H23" i="10"/>
  <c r="H11" i="10"/>
  <c r="H14" i="10"/>
  <c r="H21" i="10"/>
  <c r="H15" i="10"/>
  <c r="H3" i="10"/>
  <c r="H9" i="10"/>
  <c r="H18" i="10"/>
  <c r="D19" i="9"/>
  <c r="K44" i="13"/>
  <c r="K32" i="13"/>
  <c r="K49" i="13"/>
  <c r="K33" i="13"/>
  <c r="E50" i="13"/>
  <c r="K50" i="13"/>
  <c r="J31" i="13"/>
  <c r="G44" i="13"/>
  <c r="J34" i="13"/>
  <c r="D29" i="13"/>
  <c r="C38" i="13"/>
  <c r="B35" i="13"/>
  <c r="C39" i="13"/>
  <c r="C37" i="13"/>
  <c r="D35" i="13"/>
  <c r="C41" i="13"/>
  <c r="H35" i="13"/>
  <c r="C36" i="13"/>
  <c r="C29" i="13"/>
  <c r="G37" i="13"/>
  <c r="F30" i="13"/>
  <c r="E35" i="13"/>
  <c r="J35" i="13"/>
  <c r="F49" i="13"/>
  <c r="H37" i="13"/>
  <c r="D31" i="13"/>
  <c r="F46" i="13"/>
  <c r="J41" i="13"/>
  <c r="H29" i="13"/>
  <c r="F47" i="13"/>
  <c r="F40" i="13"/>
  <c r="B37" i="13"/>
  <c r="G35" i="13"/>
  <c r="I37" i="13"/>
  <c r="F37" i="13"/>
  <c r="F32" i="13"/>
  <c r="B29" i="13"/>
  <c r="H46" i="13"/>
  <c r="I29" i="13"/>
  <c r="I32" i="13"/>
  <c r="J30" i="13"/>
  <c r="F31" i="13"/>
  <c r="F43" i="13"/>
  <c r="J29" i="13"/>
  <c r="G32" i="13"/>
  <c r="F41" i="13"/>
  <c r="D41" i="13"/>
  <c r="D38" i="13"/>
  <c r="E37" i="13"/>
  <c r="H32" i="13"/>
  <c r="F42" i="13"/>
  <c r="I35" i="13"/>
  <c r="F35" i="13"/>
  <c r="F39" i="13"/>
  <c r="F29" i="13"/>
  <c r="C31" i="13"/>
  <c r="E29" i="13"/>
  <c r="C46" i="13"/>
  <c r="F45" i="13"/>
  <c r="J46" i="13"/>
  <c r="C45" i="13"/>
  <c r="D45" i="13"/>
  <c r="D48" i="13"/>
  <c r="B46" i="13"/>
  <c r="D33" i="13"/>
  <c r="C35" i="13"/>
  <c r="K43" i="13"/>
  <c r="K46" i="13"/>
  <c r="K37" i="13"/>
  <c r="K39" i="13"/>
  <c r="K45" i="13"/>
  <c r="K29" i="13"/>
  <c r="K40" i="13"/>
  <c r="K42" i="13"/>
  <c r="K47" i="13"/>
  <c r="K48" i="13"/>
  <c r="K38" i="13"/>
  <c r="K34" i="13"/>
  <c r="K36" i="13"/>
  <c r="K35" i="13"/>
  <c r="K30" i="13"/>
  <c r="D24" i="13"/>
  <c r="H24" i="13"/>
  <c r="B24" i="13"/>
  <c r="I24" i="13"/>
  <c r="F24" i="13"/>
  <c r="J24" i="13"/>
  <c r="C24" i="13"/>
  <c r="G24" i="13"/>
  <c r="E24" i="13"/>
  <c r="K24" i="13"/>
  <c r="G11" i="9"/>
  <c r="D10" i="9"/>
  <c r="D8" i="9"/>
  <c r="C24" i="9"/>
  <c r="E24" i="9"/>
  <c r="D11" i="9"/>
  <c r="D12" i="9"/>
  <c r="D13" i="9"/>
  <c r="B24" i="9"/>
  <c r="G10" i="9"/>
  <c r="G9" i="9"/>
  <c r="F2" i="9"/>
  <c r="G5" i="9"/>
  <c r="G12" i="9"/>
  <c r="D9" i="9"/>
  <c r="D7" i="9"/>
  <c r="D2" i="9"/>
  <c r="K20" i="13"/>
  <c r="K11" i="13"/>
  <c r="K22" i="13"/>
  <c r="K15" i="13"/>
  <c r="K19" i="13"/>
  <c r="D6" i="9"/>
  <c r="D4" i="9"/>
  <c r="K12" i="13"/>
  <c r="K13" i="13"/>
  <c r="K23" i="13"/>
  <c r="K14" i="13"/>
  <c r="G7" i="9"/>
  <c r="K3" i="13"/>
  <c r="K6" i="13"/>
  <c r="H4" i="13"/>
  <c r="D6" i="13"/>
  <c r="B7" i="13"/>
  <c r="J7" i="13"/>
  <c r="H8" i="13"/>
  <c r="D10" i="13"/>
  <c r="J11" i="13"/>
  <c r="H12" i="13"/>
  <c r="D14" i="13"/>
  <c r="B15" i="13"/>
  <c r="H16" i="13"/>
  <c r="D18" i="13"/>
  <c r="B19" i="13"/>
  <c r="J19" i="13"/>
  <c r="B23" i="13"/>
  <c r="J23" i="13"/>
  <c r="E15" i="13"/>
  <c r="C16" i="13"/>
  <c r="G22" i="13"/>
  <c r="I4" i="13"/>
  <c r="G5" i="13"/>
  <c r="E6" i="13"/>
  <c r="C7" i="13"/>
  <c r="I8" i="13"/>
  <c r="E10" i="13"/>
  <c r="I12" i="13"/>
  <c r="G13" i="13"/>
  <c r="E14" i="13"/>
  <c r="I16" i="13"/>
  <c r="G17" i="13"/>
  <c r="E18" i="13"/>
  <c r="I20" i="13"/>
  <c r="G21" i="13"/>
  <c r="E22" i="13"/>
  <c r="C23" i="13"/>
  <c r="B12" i="13"/>
  <c r="D23" i="13"/>
  <c r="C4" i="13"/>
  <c r="E7" i="13"/>
  <c r="C8" i="13"/>
  <c r="G14" i="13"/>
  <c r="I17" i="13"/>
  <c r="E23" i="13"/>
  <c r="B4" i="13"/>
  <c r="H5" i="13"/>
  <c r="B8" i="13"/>
  <c r="F10" i="13"/>
  <c r="D11" i="13"/>
  <c r="J12" i="13"/>
  <c r="H13" i="13"/>
  <c r="B16" i="13"/>
  <c r="J16" i="13"/>
  <c r="H17" i="13"/>
  <c r="F18" i="13"/>
  <c r="H21" i="13"/>
  <c r="F22" i="13"/>
  <c r="I5" i="13"/>
  <c r="G10" i="13"/>
  <c r="I13" i="13"/>
  <c r="E19" i="13"/>
  <c r="I21" i="13"/>
  <c r="D4" i="13"/>
  <c r="B5" i="13"/>
  <c r="F7" i="13"/>
  <c r="D8" i="13"/>
  <c r="H10" i="13"/>
  <c r="B13" i="13"/>
  <c r="J13" i="13"/>
  <c r="H14" i="13"/>
  <c r="D16" i="13"/>
  <c r="B17" i="13"/>
  <c r="J17" i="13"/>
  <c r="H18" i="13"/>
  <c r="D20" i="13"/>
  <c r="B21" i="13"/>
  <c r="J21" i="13"/>
  <c r="H22" i="13"/>
  <c r="E4" i="13"/>
  <c r="G7" i="13"/>
  <c r="E8" i="13"/>
  <c r="I10" i="13"/>
  <c r="E12" i="13"/>
  <c r="I14" i="13"/>
  <c r="G15" i="13"/>
  <c r="E16" i="13"/>
  <c r="C17" i="13"/>
  <c r="I18" i="13"/>
  <c r="G19" i="13"/>
  <c r="E20" i="13"/>
  <c r="C21" i="13"/>
  <c r="I22" i="13"/>
  <c r="G23" i="13"/>
  <c r="B6" i="13"/>
  <c r="J6" i="13"/>
  <c r="H7" i="13"/>
  <c r="F8" i="13"/>
  <c r="B10" i="13"/>
  <c r="J10" i="13"/>
  <c r="F12" i="13"/>
  <c r="D13" i="13"/>
  <c r="B14" i="13"/>
  <c r="J14" i="13"/>
  <c r="H15" i="13"/>
  <c r="D17" i="13"/>
  <c r="B18" i="13"/>
  <c r="G16" i="13"/>
  <c r="G20" i="13"/>
  <c r="I23" i="13"/>
  <c r="E5" i="13"/>
  <c r="C18" i="13"/>
  <c r="G12" i="13"/>
  <c r="H19" i="13"/>
  <c r="G8" i="13"/>
  <c r="I15" i="13"/>
  <c r="G4" i="13"/>
  <c r="E17" i="13"/>
  <c r="D21" i="13"/>
  <c r="G3" i="13"/>
  <c r="E21" i="13"/>
  <c r="C6" i="13"/>
  <c r="J18" i="13"/>
  <c r="B22" i="13"/>
  <c r="E13" i="13"/>
  <c r="C22" i="13"/>
  <c r="C14" i="13"/>
  <c r="I7" i="13"/>
  <c r="I19" i="13"/>
  <c r="H23" i="13"/>
  <c r="J22" i="13"/>
  <c r="F21" i="13"/>
  <c r="J15" i="13"/>
  <c r="F16" i="13"/>
  <c r="F14" i="13"/>
  <c r="H6" i="13"/>
  <c r="F20" i="13"/>
  <c r="F13" i="13"/>
  <c r="D5" i="13"/>
  <c r="F19" i="13"/>
  <c r="C3" i="13"/>
  <c r="E11" i="13"/>
  <c r="C10" i="13"/>
  <c r="F11" i="13"/>
  <c r="C19" i="13"/>
  <c r="G11" i="13"/>
  <c r="D9" i="13"/>
  <c r="F23" i="13"/>
  <c r="F15" i="13"/>
  <c r="D15" i="13"/>
  <c r="J5" i="13"/>
  <c r="D22" i="13"/>
  <c r="E3" i="13"/>
  <c r="F6" i="13"/>
  <c r="F17" i="13"/>
  <c r="C13" i="13"/>
  <c r="I6" i="13"/>
  <c r="C5" i="13"/>
  <c r="B3" i="13"/>
  <c r="C12" i="13"/>
  <c r="I11" i="13"/>
  <c r="G9" i="13"/>
  <c r="H9" i="13"/>
  <c r="I3" i="13"/>
  <c r="C11" i="13"/>
  <c r="D3" i="13"/>
  <c r="J8" i="13"/>
  <c r="H11" i="13"/>
  <c r="D7" i="13"/>
  <c r="C20" i="13"/>
  <c r="B9" i="13"/>
  <c r="F3" i="13"/>
  <c r="J4" i="13"/>
  <c r="B20" i="13"/>
  <c r="H3" i="13"/>
  <c r="I9" i="13"/>
  <c r="J9" i="13"/>
  <c r="C9" i="13"/>
  <c r="B11" i="13"/>
  <c r="F4" i="13"/>
  <c r="F9" i="13"/>
  <c r="J20" i="13"/>
  <c r="D19" i="13"/>
  <c r="J3" i="13"/>
  <c r="G6" i="13"/>
  <c r="D12" i="13"/>
  <c r="H20" i="13"/>
  <c r="F5" i="13"/>
  <c r="E9" i="13"/>
  <c r="G18" i="13"/>
  <c r="C15" i="13"/>
  <c r="K17" i="13"/>
  <c r="K8" i="13"/>
  <c r="D5" i="9"/>
  <c r="K21" i="13"/>
  <c r="K4" i="13"/>
  <c r="K9" i="13"/>
  <c r="K16" i="13"/>
  <c r="G3" i="9"/>
  <c r="G13" i="9"/>
  <c r="G8" i="9"/>
  <c r="K5" i="13"/>
  <c r="K7" i="13"/>
  <c r="K18" i="13"/>
  <c r="G6" i="9"/>
  <c r="G4" i="9"/>
  <c r="D3" i="9"/>
  <c r="C7" i="10" l="1"/>
  <c r="C8" i="10"/>
  <c r="C6" i="10"/>
  <c r="C19" i="10"/>
  <c r="C5" i="10"/>
  <c r="C20" i="10"/>
  <c r="C16" i="10"/>
  <c r="C4" i="10"/>
  <c r="H12" i="10"/>
  <c r="H20" i="10"/>
  <c r="H5" i="10"/>
  <c r="H4" i="10"/>
  <c r="C18" i="10"/>
  <c r="C21" i="10"/>
  <c r="C9" i="10"/>
  <c r="C10" i="10"/>
  <c r="K51" i="17"/>
  <c r="K51" i="13"/>
  <c r="G2" i="9"/>
  <c r="F24" i="9"/>
  <c r="D24" i="9"/>
  <c r="K25" i="13"/>
  <c r="J51" i="13"/>
  <c r="H51" i="13"/>
  <c r="B51" i="13"/>
  <c r="D25" i="13"/>
  <c r="J25" i="13"/>
  <c r="G25" i="13"/>
  <c r="I51" i="13"/>
  <c r="H25" i="13"/>
  <c r="B25" i="13"/>
  <c r="F51" i="13"/>
  <c r="C25" i="13"/>
  <c r="G51" i="13"/>
  <c r="F25" i="13"/>
  <c r="I25" i="13"/>
  <c r="C51" i="13"/>
  <c r="E51" i="13"/>
  <c r="D51" i="13"/>
  <c r="E25" i="13"/>
  <c r="H24" i="10" l="1"/>
  <c r="C24" i="10"/>
  <c r="G24" i="9"/>
</calcChain>
</file>

<file path=xl/sharedStrings.xml><?xml version="1.0" encoding="utf-8"?>
<sst xmlns="http://schemas.openxmlformats.org/spreadsheetml/2006/main" count="1436" uniqueCount="147">
  <si>
    <t>Basin</t>
  </si>
  <si>
    <t>Entity</t>
  </si>
  <si>
    <t>Natural</t>
  </si>
  <si>
    <t>Turnpike</t>
  </si>
  <si>
    <t>Year 2007 (lbs/yr)</t>
  </si>
  <si>
    <t>Year 2008 (lbs/yr)</t>
  </si>
  <si>
    <t>Year 2009 (lbs/yr)</t>
  </si>
  <si>
    <t>Year 2010 (lbs/yr)</t>
  </si>
  <si>
    <t>Year 2011 (lbs/yr)</t>
  </si>
  <si>
    <t>Year 2012 (lbs/yr)</t>
  </si>
  <si>
    <t>Year 2013 (lbs/yr)</t>
  </si>
  <si>
    <t>Year 2014 (lbs/yr)</t>
  </si>
  <si>
    <t>Year 2015 (lbs/yr)</t>
  </si>
  <si>
    <t>Year 2016 (lbs/yr)</t>
  </si>
  <si>
    <t>TN Average Load (lbs/yr)</t>
  </si>
  <si>
    <t>TP Average Load (lbs/yr)</t>
  </si>
  <si>
    <t>Agriculture</t>
  </si>
  <si>
    <t>City of Fort Pierce</t>
  </si>
  <si>
    <t>City of Stuart</t>
  </si>
  <si>
    <t>Copper Creek CDD</t>
  </si>
  <si>
    <t>Creekside CDD</t>
  </si>
  <si>
    <t>FDOT District 4</t>
  </si>
  <si>
    <t>FDOT District 5</t>
  </si>
  <si>
    <t>Martin County</t>
  </si>
  <si>
    <t>Okeechobee County</t>
  </si>
  <si>
    <t>Pal Mar WCD</t>
  </si>
  <si>
    <t>Portofino Isles CDD</t>
  </si>
  <si>
    <t>River Place CDD</t>
  </si>
  <si>
    <t>Tesoro CDD</t>
  </si>
  <si>
    <t>Tradition CDD</t>
  </si>
  <si>
    <t>Troup Indiantown WCD</t>
  </si>
  <si>
    <t>Verano CDD</t>
  </si>
  <si>
    <t>Veranda CDD</t>
  </si>
  <si>
    <t>Villa Vizcaya CDD</t>
  </si>
  <si>
    <t>C-23</t>
  </si>
  <si>
    <t>City of Port St. Lucie</t>
  </si>
  <si>
    <t>Hobe St. Lucie Conservancy District</t>
  </si>
  <si>
    <t>North St. Lucie River WCD</t>
  </si>
  <si>
    <t>St. Lucie County</t>
  </si>
  <si>
    <t>St. Lucie West Serivce District</t>
  </si>
  <si>
    <t>Town of Sewall's Point</t>
  </si>
  <si>
    <t>WMA</t>
  </si>
  <si>
    <t>Ten Mile Creek</t>
  </si>
  <si>
    <t>Basins 4,5,6</t>
  </si>
  <si>
    <t>C-24</t>
  </si>
  <si>
    <t>C-44, S-153</t>
  </si>
  <si>
    <t>North Fork</t>
  </si>
  <si>
    <t>South Fork</t>
  </si>
  <si>
    <t>South Mid-Estuary/South Coastal</t>
  </si>
  <si>
    <t>North Mid-Estuary</t>
  </si>
  <si>
    <t>South Mid-Estuary/ South Coastal</t>
  </si>
  <si>
    <t>TN Starting Loads (lbs/yr)</t>
  </si>
  <si>
    <t>Total</t>
  </si>
  <si>
    <t>TN Load (lbs/yr)</t>
  </si>
  <si>
    <t>% of Total</t>
  </si>
  <si>
    <t>TP Starting Loads (lbs/yr)</t>
  </si>
  <si>
    <t>TP Load (lbs/yr)</t>
  </si>
  <si>
    <t>TN Current Concentration (mg/L)</t>
  </si>
  <si>
    <t>TN Target Concentration (mg/L)</t>
  </si>
  <si>
    <t>TN Reduction Required (%)</t>
  </si>
  <si>
    <t>Category</t>
  </si>
  <si>
    <t>TP Current Concentration (mg/L)</t>
  </si>
  <si>
    <t>TP Target Concentration (mg/L)</t>
  </si>
  <si>
    <t>TP Reduction Required (%)</t>
  </si>
  <si>
    <t>TN Required Reductions (lbs/yr)</t>
  </si>
  <si>
    <t>TP Required Reductions (lbs/yr)</t>
  </si>
  <si>
    <t>TN Starting Load (lbs/yr)</t>
  </si>
  <si>
    <t>TN Allocation (lbs/yr)</t>
  </si>
  <si>
    <t>TP Starting Load (lbs/yr)</t>
  </si>
  <si>
    <t>TP Allocation (lbs/yr)</t>
  </si>
  <si>
    <t>St. Lucie West Service District</t>
  </si>
  <si>
    <t>TOTAL</t>
  </si>
  <si>
    <t>TN Starting Loads (% of Total)</t>
  </si>
  <si>
    <t>TP Starting Loads (% of Total)</t>
  </si>
  <si>
    <t>% of Total Load (Each Polygon)</t>
  </si>
  <si>
    <t>BASIN4</t>
  </si>
  <si>
    <t>Ag</t>
  </si>
  <si>
    <t>BASIN5</t>
  </si>
  <si>
    <t>BASIN6</t>
  </si>
  <si>
    <t>C23</t>
  </si>
  <si>
    <t>C24</t>
  </si>
  <si>
    <t>C44</t>
  </si>
  <si>
    <t>NF</t>
  </si>
  <si>
    <t>S153</t>
  </si>
  <si>
    <t>SC</t>
  </si>
  <si>
    <t>SF</t>
  </si>
  <si>
    <t>SLE</t>
  </si>
  <si>
    <t>TENMI</t>
  </si>
  <si>
    <t>CityFP</t>
  </si>
  <si>
    <t>CityPSL</t>
  </si>
  <si>
    <t>CityStu</t>
  </si>
  <si>
    <t>NME</t>
  </si>
  <si>
    <t>SME</t>
  </si>
  <si>
    <t>CopCrkCDD</t>
  </si>
  <si>
    <t>CrksdCDD</t>
  </si>
  <si>
    <t>FDOT4</t>
  </si>
  <si>
    <t>FDOT5</t>
  </si>
  <si>
    <t>HobeWCD</t>
  </si>
  <si>
    <t>MartinCo</t>
  </si>
  <si>
    <t>NSLRWCD</t>
  </si>
  <si>
    <t>OkeeCo</t>
  </si>
  <si>
    <t>PalMarWCD</t>
  </si>
  <si>
    <t>PortICDD</t>
  </si>
  <si>
    <t>RivPlCDD</t>
  </si>
  <si>
    <t>StLCo</t>
  </si>
  <si>
    <t>StLWestCDD</t>
  </si>
  <si>
    <t>TesCDD</t>
  </si>
  <si>
    <t>TownSP</t>
  </si>
  <si>
    <t>TradCDD</t>
  </si>
  <si>
    <t>TroupWCD</t>
  </si>
  <si>
    <t>VeranoCDD</t>
  </si>
  <si>
    <t>VerCDD</t>
  </si>
  <si>
    <t>VillageIND</t>
  </si>
  <si>
    <t>VilVizCDD</t>
  </si>
  <si>
    <t>WaterMgmt</t>
  </si>
  <si>
    <t>Total Average Load</t>
  </si>
  <si>
    <t>Boundary</t>
  </si>
  <si>
    <t>(polygon output for entire draft BMAP boundary)</t>
  </si>
  <si>
    <t>Village of Indiantown</t>
  </si>
  <si>
    <t>*2/22/19 - changed cutoff from 0.5% to 0.1%</t>
  </si>
  <si>
    <t>[POR: 2007 - 2016]</t>
  </si>
  <si>
    <t>* Note: Load differences from 'TN/TP by Subbasin from Model' tabs is attributed to the natural lands, water management areas (WMAs), and water control districts not being included here.</t>
  </si>
  <si>
    <t>Row Labels</t>
  </si>
  <si>
    <t>Grand Total</t>
  </si>
  <si>
    <t>Sum of TN Average Load (lbs/yr)</t>
  </si>
  <si>
    <t>newly added above cutoff since 2013</t>
  </si>
  <si>
    <t>SUM</t>
  </si>
  <si>
    <t>Sum of Entity Loads Above</t>
  </si>
  <si>
    <t>Estuary Load (Not Included Above)</t>
  </si>
  <si>
    <t>OK - Matches Raw Output</t>
  </si>
  <si>
    <t>* Note: Load difference from 'TN Raw Model Output' tab is attributed to SLE basin loading, not included here.</t>
  </si>
  <si>
    <t>* Note: Load difference from 'TP Raw Model Output' tab is attributed to SLE basin loading, not included here.</t>
  </si>
  <si>
    <t>All were removed from this round of allocations. WCDs are completing alternative BMPs within their ROWs and canals instead of receiving a load allocation.</t>
  </si>
  <si>
    <t>new</t>
  </si>
  <si>
    <t>new, but will still be combined with Martin County for next phase</t>
  </si>
  <si>
    <t>TN Starting Loads (% of Stakeholder Total)</t>
  </si>
  <si>
    <t>TP Starting Loads (% of Stakeholder Total)</t>
  </si>
  <si>
    <t>Sum of TP Average Load (lbs/yr)</t>
  </si>
  <si>
    <t>TP</t>
  </si>
  <si>
    <t>TN</t>
  </si>
  <si>
    <t>BASIN456</t>
  </si>
  <si>
    <t>C44, S153</t>
  </si>
  <si>
    <t>SME, SC</t>
  </si>
  <si>
    <t>Total Loads</t>
  </si>
  <si>
    <t>%Anthropogenic</t>
  </si>
  <si>
    <t>&lt; from area outside WaSh grid</t>
  </si>
  <si>
    <t>new, boundary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</si>
</sst>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"/>
    <numFmt numFmtId="167" formatCode="_(* #,##0.000_);_(* \(#,##0.000\);_(* &quot;-&quot;???_);_(@_)"/>
    <numFmt numFmtId="168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" fontId="0" fillId="0" borderId="0" xfId="0" applyNumberFormat="1"/>
    <xf numFmtId="43" fontId="0" fillId="0" borderId="0" xfId="1" applyFont="1"/>
    <xf numFmtId="164" fontId="0" fillId="0" borderId="0" xfId="1" applyNumberFormat="1" applyFont="1"/>
    <xf numFmtId="164" fontId="0" fillId="0" borderId="0" xfId="0" applyNumberFormat="1"/>
    <xf numFmtId="166" fontId="0" fillId="0" borderId="0" xfId="0" applyNumberForma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/>
    <xf numFmtId="0" fontId="3" fillId="0" borderId="1" xfId="0" applyFont="1" applyBorder="1"/>
    <xf numFmtId="166" fontId="3" fillId="0" borderId="1" xfId="0" applyNumberFormat="1" applyFont="1" applyBorder="1"/>
    <xf numFmtId="166" fontId="3" fillId="0" borderId="0" xfId="0" applyNumberFormat="1" applyFont="1"/>
    <xf numFmtId="166" fontId="4" fillId="0" borderId="0" xfId="0" applyNumberFormat="1" applyFont="1" applyAlignment="1">
      <alignment horizontal="center" wrapText="1"/>
    </xf>
    <xf numFmtId="165" fontId="3" fillId="0" borderId="0" xfId="0" applyNumberFormat="1" applyFont="1"/>
    <xf numFmtId="0" fontId="4" fillId="0" borderId="0" xfId="0" applyFont="1"/>
    <xf numFmtId="0" fontId="4" fillId="0" borderId="1" xfId="0" applyFont="1" applyBorder="1"/>
    <xf numFmtId="166" fontId="4" fillId="0" borderId="1" xfId="0" applyNumberFormat="1" applyFont="1" applyBorder="1"/>
    <xf numFmtId="165" fontId="4" fillId="0" borderId="1" xfId="0" applyNumberFormat="1" applyFont="1" applyBorder="1"/>
    <xf numFmtId="0" fontId="4" fillId="3" borderId="1" xfId="0" applyFont="1" applyFill="1" applyBorder="1" applyAlignment="1">
      <alignment horizontal="center" wrapText="1"/>
    </xf>
    <xf numFmtId="166" fontId="4" fillId="3" borderId="1" xfId="0" applyNumberFormat="1" applyFont="1" applyFill="1" applyBorder="1" applyAlignment="1">
      <alignment horizontal="center" wrapText="1"/>
    </xf>
    <xf numFmtId="43" fontId="3" fillId="0" borderId="1" xfId="0" applyNumberFormat="1" applyFont="1" applyBorder="1" applyAlignment="1">
      <alignment vertical="center"/>
    </xf>
    <xf numFmtId="9" fontId="3" fillId="0" borderId="1" xfId="2" applyFont="1" applyBorder="1" applyAlignment="1">
      <alignment vertical="center"/>
    </xf>
    <xf numFmtId="167" fontId="3" fillId="0" borderId="1" xfId="0" applyNumberFormat="1" applyFont="1" applyBorder="1" applyAlignment="1">
      <alignment vertical="center"/>
    </xf>
    <xf numFmtId="166" fontId="0" fillId="0" borderId="0" xfId="0" applyNumberFormat="1"/>
    <xf numFmtId="166" fontId="5" fillId="0" borderId="0" xfId="0" applyNumberFormat="1" applyFont="1"/>
    <xf numFmtId="0" fontId="5" fillId="0" borderId="1" xfId="0" applyFont="1" applyBorder="1"/>
    <xf numFmtId="166" fontId="5" fillId="0" borderId="1" xfId="0" applyNumberFormat="1" applyFont="1" applyBorder="1"/>
    <xf numFmtId="166" fontId="3" fillId="2" borderId="1" xfId="0" applyNumberFormat="1" applyFont="1" applyFill="1" applyBorder="1"/>
    <xf numFmtId="0" fontId="3" fillId="2" borderId="1" xfId="0" applyFont="1" applyFill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8" fillId="2" borderId="0" xfId="0" applyFont="1" applyFill="1"/>
    <xf numFmtId="166" fontId="8" fillId="2" borderId="0" xfId="0" applyNumberFormat="1" applyFont="1" applyFill="1" applyAlignment="1">
      <alignment vertical="center"/>
    </xf>
    <xf numFmtId="3" fontId="8" fillId="0" borderId="0" xfId="0" applyNumberFormat="1" applyFont="1"/>
    <xf numFmtId="10" fontId="8" fillId="0" borderId="0" xfId="0" applyNumberFormat="1" applyFont="1" applyAlignment="1">
      <alignment horizontal="center" vertical="center"/>
    </xf>
    <xf numFmtId="0" fontId="8" fillId="0" borderId="0" xfId="0" applyFont="1" applyFill="1"/>
    <xf numFmtId="0" fontId="6" fillId="0" borderId="1" xfId="0" applyFont="1" applyFill="1" applyBorder="1"/>
    <xf numFmtId="166" fontId="3" fillId="0" borderId="1" xfId="0" applyNumberFormat="1" applyFont="1" applyFill="1" applyBorder="1"/>
    <xf numFmtId="0" fontId="6" fillId="2" borderId="1" xfId="0" applyFont="1" applyFill="1" applyBorder="1"/>
    <xf numFmtId="0" fontId="0" fillId="2" borderId="0" xfId="0" applyFill="1"/>
    <xf numFmtId="0" fontId="0" fillId="0" borderId="0" xfId="0" applyFill="1"/>
    <xf numFmtId="10" fontId="3" fillId="0" borderId="1" xfId="2" applyNumberFormat="1" applyFont="1" applyBorder="1"/>
    <xf numFmtId="168" fontId="3" fillId="0" borderId="0" xfId="0" applyNumberFormat="1" applyFont="1"/>
    <xf numFmtId="166" fontId="2" fillId="0" borderId="0" xfId="0" applyNumberFormat="1" applyFont="1" applyAlignment="1">
      <alignment horizontal="center" vertical="center" wrapText="1"/>
    </xf>
    <xf numFmtId="9" fontId="2" fillId="0" borderId="0" xfId="2" applyFont="1" applyAlignment="1">
      <alignment horizontal="center" vertical="center" wrapText="1"/>
    </xf>
    <xf numFmtId="10" fontId="0" fillId="0" borderId="0" xfId="2" applyNumberFormat="1" applyFont="1"/>
    <xf numFmtId="0" fontId="0" fillId="5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43" fontId="0" fillId="6" borderId="0" xfId="1" applyFont="1" applyFill="1"/>
    <xf numFmtId="0" fontId="0" fillId="4" borderId="0" xfId="0" applyFill="1"/>
    <xf numFmtId="43" fontId="0" fillId="4" borderId="0" xfId="1" applyFont="1" applyFill="1"/>
    <xf numFmtId="0" fontId="0" fillId="0" borderId="0" xfId="0" applyFont="1" applyFill="1"/>
    <xf numFmtId="0" fontId="0" fillId="7" borderId="0" xfId="0" applyFill="1"/>
    <xf numFmtId="166" fontId="3" fillId="0" borderId="2" xfId="0" applyNumberFormat="1" applyFont="1" applyBorder="1" applyAlignment="1">
      <alignment horizontal="center"/>
    </xf>
    <xf numFmtId="166" fontId="3" fillId="0" borderId="2" xfId="0" applyNumberFormat="1" applyFont="1" applyBorder="1"/>
    <xf numFmtId="10" fontId="3" fillId="0" borderId="0" xfId="2" applyNumberFormat="1" applyFont="1" applyBorder="1"/>
    <xf numFmtId="0" fontId="6" fillId="7" borderId="1" xfId="0" applyFont="1" applyFill="1" applyBorder="1"/>
    <xf numFmtId="166" fontId="3" fillId="7" borderId="1" xfId="0" applyNumberFormat="1" applyFont="1" applyFill="1" applyBorder="1"/>
    <xf numFmtId="0" fontId="3" fillId="7" borderId="1" xfId="0" applyFont="1" applyFill="1" applyBorder="1"/>
    <xf numFmtId="0" fontId="3" fillId="0" borderId="1" xfId="0" applyFont="1" applyFill="1" applyBorder="1"/>
    <xf numFmtId="0" fontId="3" fillId="4" borderId="1" xfId="0" applyFont="1" applyFill="1" applyBorder="1"/>
    <xf numFmtId="0" fontId="0" fillId="0" borderId="0" xfId="0"/>
    <xf numFmtId="0" fontId="0" fillId="6" borderId="0" xfId="0" applyFill="1"/>
    <xf numFmtId="0" fontId="0" fillId="4" borderId="0" xfId="0" applyFill="1"/>
    <xf numFmtId="0" fontId="0" fillId="0" borderId="0" xfId="0"/>
    <xf numFmtId="43" fontId="8" fillId="0" borderId="0" xfId="1" applyFont="1" applyAlignment="1">
      <alignment horizontal="center" vertical="center"/>
    </xf>
    <xf numFmtId="166" fontId="3" fillId="4" borderId="1" xfId="0" applyNumberFormat="1" applyFont="1" applyFill="1" applyBorder="1"/>
    <xf numFmtId="0" fontId="3" fillId="4" borderId="0" xfId="0" applyFont="1" applyFill="1"/>
    <xf numFmtId="0" fontId="3" fillId="0" borderId="0" xfId="0" applyFont="1" applyFill="1"/>
    <xf numFmtId="166" fontId="3" fillId="0" borderId="0" xfId="0" applyNumberFormat="1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6" fillId="4" borderId="1" xfId="0" applyFont="1" applyFill="1" applyBorder="1"/>
    <xf numFmtId="0" fontId="0" fillId="0" borderId="0" xfId="0" applyFont="1"/>
    <xf numFmtId="43" fontId="8" fillId="0" borderId="0" xfId="0" applyNumberFormat="1" applyFont="1" applyAlignment="1">
      <alignment horizontal="center" vertical="center"/>
    </xf>
    <xf numFmtId="0" fontId="9" fillId="0" borderId="0" xfId="0" applyFont="1"/>
    <xf numFmtId="0" fontId="3" fillId="5" borderId="1" xfId="0" applyFont="1" applyFill="1" applyBorder="1"/>
    <xf numFmtId="10" fontId="3" fillId="5" borderId="1" xfId="2" applyNumberFormat="1" applyFont="1" applyFill="1" applyBorder="1"/>
    <xf numFmtId="165" fontId="3" fillId="0" borderId="1" xfId="2" applyNumberFormat="1" applyFont="1" applyBorder="1"/>
    <xf numFmtId="10" fontId="3" fillId="0" borderId="1" xfId="0" applyNumberFormat="1" applyFont="1" applyBorder="1"/>
    <xf numFmtId="10" fontId="3" fillId="4" borderId="1" xfId="0" applyNumberFormat="1" applyFont="1" applyFill="1" applyBorder="1"/>
    <xf numFmtId="10" fontId="3" fillId="2" borderId="1" xfId="0" applyNumberFormat="1" applyFont="1" applyFill="1" applyBorder="1"/>
    <xf numFmtId="10" fontId="3" fillId="7" borderId="1" xfId="0" applyNumberFormat="1" applyFont="1" applyFill="1" applyBorder="1"/>
    <xf numFmtId="10" fontId="4" fillId="3" borderId="1" xfId="0" applyNumberFormat="1" applyFont="1" applyFill="1" applyBorder="1" applyAlignment="1">
      <alignment horizontal="center" wrapText="1"/>
    </xf>
    <xf numFmtId="166" fontId="3" fillId="0" borderId="0" xfId="0" applyNumberFormat="1" applyFont="1" applyBorder="1" applyAlignment="1">
      <alignment horizontal="center"/>
    </xf>
    <xf numFmtId="166" fontId="3" fillId="0" borderId="0" xfId="0" applyNumberFormat="1" applyFont="1" applyBorder="1"/>
    <xf numFmtId="9" fontId="3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3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D9D9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y.policastro/Documents/BMAP%20files/St.%20Lucie/Supporting%20information/Allocations/01%20Final%20model%20and%20allocations/St%20%20Lucie%20BMAP%20Model_February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formance"/>
      <sheetName val="EMCs"/>
      <sheetName val="ROCs"/>
      <sheetName val="Summary"/>
      <sheetName val="FLUCCS"/>
      <sheetName val="Target Loads Per Acre"/>
      <sheetName val="Calcs Juris"/>
      <sheetName val="Juris N Red"/>
      <sheetName val="Juris P Red"/>
      <sheetName val="Starting Loads"/>
      <sheetName val="de Minimus"/>
      <sheetName val="Allocations"/>
    </sheetNames>
    <sheetDataSet>
      <sheetData sheetId="0"/>
      <sheetData sheetId="1"/>
      <sheetData sheetId="2"/>
      <sheetData sheetId="3"/>
      <sheetData sheetId="4">
        <row r="3">
          <cell r="A3" t="str">
            <v>North Fork</v>
          </cell>
          <cell r="B3">
            <v>119139.33441902669</v>
          </cell>
          <cell r="C3">
            <v>138793.79468356422</v>
          </cell>
          <cell r="D3">
            <v>445237.60000000015</v>
          </cell>
          <cell r="E3">
            <v>100450.90000000047</v>
          </cell>
          <cell r="F3">
            <v>1.1649703715433775</v>
          </cell>
          <cell r="G3">
            <v>3.7371167311884461</v>
          </cell>
          <cell r="H3">
            <v>0.84313799879646079</v>
          </cell>
          <cell r="I3">
            <v>1.179547442255982</v>
          </cell>
          <cell r="J3">
            <v>0.2661199372364596</v>
          </cell>
        </row>
        <row r="4">
          <cell r="A4" t="str">
            <v>C-23</v>
          </cell>
          <cell r="B4">
            <v>112167.07866805831</v>
          </cell>
          <cell r="C4">
            <v>121319.34982480024</v>
          </cell>
          <cell r="D4">
            <v>498873.59999998985</v>
          </cell>
          <cell r="E4">
            <v>175072.90000000701</v>
          </cell>
          <cell r="F4">
            <v>1.0815949854932632</v>
          </cell>
          <cell r="G4">
            <v>4.447593767475496</v>
          </cell>
          <cell r="H4">
            <v>1.5608224987129162</v>
          </cell>
          <cell r="I4">
            <v>1.5120079606831036</v>
          </cell>
          <cell r="J4">
            <v>0.5306186146147901</v>
          </cell>
        </row>
        <row r="5">
          <cell r="A5" t="str">
            <v>C-24</v>
          </cell>
          <cell r="B5">
            <v>87776.502434115493</v>
          </cell>
          <cell r="C5">
            <v>160880.52944791707</v>
          </cell>
          <cell r="D5">
            <v>670325.79999998212</v>
          </cell>
          <cell r="E5">
            <v>165274.20000000508</v>
          </cell>
          <cell r="F5">
            <v>1.8328427880647558</v>
          </cell>
          <cell r="G5">
            <v>7.636733993851311</v>
          </cell>
          <cell r="H5">
            <v>1.8828979899724174</v>
          </cell>
          <cell r="I5">
            <v>1.5320610735545079</v>
          </cell>
          <cell r="J5">
            <v>0.37774194023693702</v>
          </cell>
        </row>
        <row r="6">
          <cell r="A6" t="str">
            <v>Basins 4 5 6</v>
          </cell>
          <cell r="B6">
            <v>15581.895934711889</v>
          </cell>
          <cell r="C6">
            <v>19924.799201949492</v>
          </cell>
          <cell r="D6">
            <v>60312.699999999677</v>
          </cell>
          <cell r="E6">
            <v>13603.600000000084</v>
          </cell>
          <cell r="F6">
            <v>1.2787146882147307</v>
          </cell>
          <cell r="G6">
            <v>3.8706907203532719</v>
          </cell>
          <cell r="H6">
            <v>0.87303881741985312</v>
          </cell>
          <cell r="I6">
            <v>1.1130340419104465</v>
          </cell>
          <cell r="J6">
            <v>0.25104612946416138</v>
          </cell>
        </row>
        <row r="7">
          <cell r="A7" t="str">
            <v>C-44 S-153</v>
          </cell>
          <cell r="B7">
            <v>129861.76175020903</v>
          </cell>
          <cell r="C7">
            <v>144511.34114845956</v>
          </cell>
          <cell r="D7">
            <v>533434.89999998559</v>
          </cell>
          <cell r="E7">
            <v>93820.500000006665</v>
          </cell>
          <cell r="F7">
            <v>1.1128090301626217</v>
          </cell>
          <cell r="G7">
            <v>4.1077134085555942</v>
          </cell>
          <cell r="H7">
            <v>0.72246440164943815</v>
          </cell>
          <cell r="I7">
            <v>1.3572914843305746</v>
          </cell>
          <cell r="J7">
            <v>0.23872034939155493</v>
          </cell>
        </row>
        <row r="8">
          <cell r="A8" t="str">
            <v>South Fork</v>
          </cell>
          <cell r="B8">
            <v>50122.243894773914</v>
          </cell>
          <cell r="C8">
            <v>62527.940612962011</v>
          </cell>
          <cell r="D8">
            <v>221642.00000000378</v>
          </cell>
          <cell r="E8">
            <v>46527.699999998709</v>
          </cell>
          <cell r="F8">
            <v>1.2475088055561216</v>
          </cell>
          <cell r="G8">
            <v>4.4220286798275943</v>
          </cell>
          <cell r="H8">
            <v>0.92828445784826497</v>
          </cell>
          <cell r="I8">
            <v>1.3033815379345302</v>
          </cell>
          <cell r="J8">
            <v>0.27360944758914701</v>
          </cell>
        </row>
        <row r="9">
          <cell r="A9" t="str">
            <v>Total</v>
          </cell>
          <cell r="B9">
            <v>514648.81710089534</v>
          </cell>
          <cell r="C9">
            <v>647957.75491965259</v>
          </cell>
          <cell r="D9">
            <v>2429826.599999961</v>
          </cell>
          <cell r="E9">
            <v>594749.80000001797</v>
          </cell>
          <cell r="F9">
            <v>1.2590289404913224</v>
          </cell>
          <cell r="G9">
            <v>4.7213294177718881</v>
          </cell>
          <cell r="H9">
            <v>1.1556420227493092</v>
          </cell>
          <cell r="I9">
            <v>1.3788664986821155</v>
          </cell>
          <cell r="J9">
            <v>0.33750580157362936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rowell, Breanna" refreshedDate="43594.552116319443" createdVersion="6" refreshedVersion="6" minRefreshableVersion="3" recordCount="111" xr:uid="{3A5A8137-5301-488E-B984-686E4E6F7CDD}">
  <cacheSource type="worksheet">
    <worksheetSource ref="A1:N112" sheet="TP Raw Model Output"/>
  </cacheSource>
  <cacheFields count="14">
    <cacheField name="Basin" numFmtId="0">
      <sharedItems count="14">
        <s v="BASIN4"/>
        <s v="BASIN5"/>
        <s v="BASIN6"/>
        <s v="C23"/>
        <s v="C24"/>
        <s v="C44"/>
        <s v="NF"/>
        <s v="S153"/>
        <s v="SC"/>
        <s v="SF"/>
        <s v="SLE"/>
        <s v="TENMI"/>
        <s v="NME"/>
        <s v="SME"/>
      </sharedItems>
    </cacheField>
    <cacheField name="Entity" numFmtId="0">
      <sharedItems/>
    </cacheField>
    <cacheField name="Year 2007 (lbs/yr)" numFmtId="0">
      <sharedItems containsSemiMixedTypes="0" containsString="0" containsNumber="1" minValue="8.8912367081777202E-2" maxValue="133024.690856006"/>
    </cacheField>
    <cacheField name="Year 2008 (lbs/yr)" numFmtId="0">
      <sharedItems containsSemiMixedTypes="0" containsString="0" containsNumber="1" minValue="8.5912339019739506E-2" maxValue="215600.11325469299"/>
    </cacheField>
    <cacheField name="Year 2009 (lbs/yr)" numFmtId="0">
      <sharedItems containsSemiMixedTypes="0" containsString="0" containsNumber="1" minValue="4.4692335044497301E-2" maxValue="167975.44457049799"/>
    </cacheField>
    <cacheField name="Year 2010 (lbs/yr)" numFmtId="0">
      <sharedItems containsSemiMixedTypes="0" containsString="0" containsNumber="1" minValue="5.6460685462301603E-2" maxValue="107349.932454184"/>
    </cacheField>
    <cacheField name="Year 2011 (lbs/yr)" numFmtId="0">
      <sharedItems containsSemiMixedTypes="0" containsString="0" containsNumber="1" minValue="7.8465536041739004E-2" maxValue="161732.30918904199"/>
    </cacheField>
    <cacheField name="Year 2012 (lbs/yr)" numFmtId="0">
      <sharedItems containsSemiMixedTypes="0" containsString="0" containsNumber="1" minValue="7.4688923333206994E-2" maxValue="157763.35129224"/>
    </cacheField>
    <cacheField name="Year 2013 (lbs/yr)" numFmtId="0">
      <sharedItems containsSemiMixedTypes="0" containsString="0" containsNumber="1" minValue="4.3976891843638302E-2" maxValue="175218.33955335899"/>
    </cacheField>
    <cacheField name="Year 2014 (lbs/yr)" numFmtId="0">
      <sharedItems containsSemiMixedTypes="0" containsString="0" containsNumber="1" minValue="6.3045119303794306E-2" maxValue="150084.83924973299"/>
    </cacheField>
    <cacheField name="Year 2015 (lbs/yr)" numFmtId="0">
      <sharedItems containsSemiMixedTypes="0" containsString="0" containsNumber="1" minValue="4.7770890873198101E-2" maxValue="136244.86118887499"/>
    </cacheField>
    <cacheField name="Year 2016 (lbs/yr)" numFmtId="0">
      <sharedItems containsSemiMixedTypes="0" containsString="0" containsNumber="1" minValue="7.9886184029451995E-2" maxValue="184979.48103248799"/>
    </cacheField>
    <cacheField name="TN Average Load (lbs/yr)" numFmtId="0">
      <sharedItems containsSemiMixedTypes="0" containsString="0" containsNumber="1" minValue="6.6381127203334431E-2" maxValue="158997.33626411177" count="111">
        <n v="3963.5159650358969"/>
        <n v="129.54953194929482"/>
        <n v="877.57995108420869"/>
        <n v="158997.33626411177"/>
        <n v="109203.98607583382"/>
        <n v="95280.082264426979"/>
        <n v="10842.160841412388"/>
        <n v="11687.973257385172"/>
        <n v="64.854708502950558"/>
        <n v="35889.694202595703"/>
        <n v="6.6381127203334431E-2"/>
        <n v="45485.96682362946"/>
        <n v="7408.338307391602"/>
        <n v="0.79403229414119569"/>
        <n v="1329.5797577465669"/>
        <n v="3048.7500599828427"/>
        <n v="63687.571264098704"/>
        <n v="1.4218902953645329"/>
        <n v="86.406145628818621"/>
        <n v="150.5619189148151"/>
        <n v="450.09405725332681"/>
        <n v="386.89410629856735"/>
        <n v="3139.8286912447556"/>
        <n v="6.0583121233904249"/>
        <n v="2014.7663856224688"/>
        <n v="430.5340039165676"/>
        <n v="293.20396895694591"/>
        <n v="179.48971058360212"/>
        <n v="24.722412820821479"/>
        <n v="103.86578412440008"/>
        <n v="1929.3800758662601"/>
        <n v="714.49682630922234"/>
        <n v="1165.7706223550981"/>
        <n v="2053.2155896381551"/>
        <n v="71.125337794560778"/>
        <n v="73.031043928217883"/>
        <n v="26.139782581058036"/>
        <n v="1056.1134634735856"/>
        <n v="79.553914725842361"/>
        <n v="68.469811118093475"/>
        <n v="465.70282363138438"/>
        <n v="283.23558176888884"/>
        <n v="481.03847710958246"/>
        <n v="163.74298795787308"/>
        <n v="9975.9330860812406"/>
        <n v="713.07688514976462"/>
        <n v="4410.9895173497189"/>
        <n v="2350.9080363209441"/>
        <n v="4170.9443779437443"/>
        <n v="4088.0367630071441"/>
        <n v="4197.0237769548812"/>
        <n v="1002.2687363616451"/>
        <n v="13563.235985949825"/>
        <n v="21070.982540719651"/>
        <n v="56.272454080279729"/>
        <n v="957.31581413132585"/>
        <n v="3497.6181113384619"/>
        <n v="256.28714678727027"/>
        <n v="890.94007745463"/>
        <n v="33213.418758469183"/>
        <n v="20736.472328655538"/>
        <n v="29571.335044034699"/>
        <n v="30977.090805361058"/>
        <n v="1204.0321521497574"/>
        <n v="4085.8787230692424"/>
        <n v="2542.5016471934496"/>
        <n v="20930.562776056111"/>
        <n v="6812.101122291916"/>
        <n v="257.16038909757464"/>
        <n v="3715.0359152208412"/>
        <n v="1.2772195562788451"/>
        <n v="965.9682293543168"/>
        <n v="1943.56655741604"/>
        <n v="1661.4122388196338"/>
        <n v="968.08081734311725"/>
        <n v="594.22903941880054"/>
        <n v="363.33081789679386"/>
        <n v="7.447837497790931"/>
        <n v="194.55673852001129"/>
        <n v="1353.6395258879515"/>
        <n v="5526.5357886503507"/>
        <n v="20202.855265223057"/>
        <n v="1.0663081504111973"/>
        <n v="6346.2673085170591"/>
        <n v="6967.4637732675383"/>
        <n v="1271.069111032296"/>
        <n v="789.36518365320887"/>
        <n v="0.95440128892128828"/>
        <n v="0.51225354725450623"/>
        <n v="2516.5958475820407"/>
        <n v="44.427206994365697"/>
        <n v="239.41267846026577"/>
        <n v="233.51807375363359"/>
        <n v="66.297242571065951"/>
        <n v="3.956119504312114"/>
        <n v="1399.573969967654"/>
        <n v="376.98456797410881"/>
        <n v="3.1762569827719429"/>
        <n v="8.3188262977806318"/>
        <n v="366.40529855391208"/>
        <n v="62.87233871110341"/>
        <n v="2780.3473167743068"/>
        <n v="60.046893770395535"/>
        <n v="32.14668529113888"/>
        <n v="15209.105110321529"/>
        <n v="1489.0301228947001"/>
        <n v="19031.120285009692"/>
        <n v="93.225268541739297"/>
        <n v="139.49922787059592"/>
        <n v="0.26263070955569556"/>
        <n v="1166.0765261904057"/>
      </sharedItems>
    </cacheField>
    <cacheField name="% of Total Load (Each Polygon)" numFmtId="10">
      <sharedItems containsSemiMixedTypes="0" containsString="0" containsNumber="1" minValue="7.5115848923884895E-8" maxValue="0.1799189075764175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ltos, Theodore" refreshedDate="43698.701101851853" createdVersion="6" refreshedVersion="6" minRefreshableVersion="3" recordCount="111" xr:uid="{C3123AA4-2A3A-43B9-8B11-3B771DA91718}">
  <cacheSource type="worksheet">
    <worksheetSource ref="A1:N112" sheet="TN Raw Model Output"/>
  </cacheSource>
  <cacheFields count="14">
    <cacheField name="Basin" numFmtId="0">
      <sharedItems count="14">
        <s v="BASIN4"/>
        <s v="BASIN5"/>
        <s v="BASIN6"/>
        <s v="C23"/>
        <s v="C24"/>
        <s v="C44"/>
        <s v="NF"/>
        <s v="S153"/>
        <s v="SC"/>
        <s v="SF"/>
        <s v="SLE"/>
        <s v="TENMI"/>
        <s v="NME"/>
        <s v="SME"/>
      </sharedItems>
    </cacheField>
    <cacheField name="Entity" numFmtId="0">
      <sharedItems/>
    </cacheField>
    <cacheField name="Year 2007 (lbs/yr)" numFmtId="0">
      <sharedItems containsSemiMixedTypes="0" containsString="0" containsNumber="1" minValue="0.55916742941678599" maxValue="669871.00595957204"/>
    </cacheField>
    <cacheField name="Year 2008 (lbs/yr)" numFmtId="0">
      <sharedItems containsSemiMixedTypes="0" containsString="0" containsNumber="1" minValue="0.49555288773294098" maxValue="742665.10560635501"/>
    </cacheField>
    <cacheField name="Year 2009 (lbs/yr)" numFmtId="0">
      <sharedItems containsSemiMixedTypes="0" containsString="0" containsNumber="1" minValue="0.286134085489957" maxValue="665469.66528710094"/>
    </cacheField>
    <cacheField name="Year 2010 (lbs/yr)" numFmtId="0">
      <sharedItems containsSemiMixedTypes="0" containsString="0" containsNumber="1" minValue="0.340550638134067" maxValue="441174.39157067001"/>
    </cacheField>
    <cacheField name="Year 2011 (lbs/yr)" numFmtId="0">
      <sharedItems containsSemiMixedTypes="0" containsString="0" containsNumber="1" minValue="0.43324532110868103" maxValue="592420.51970643096"/>
    </cacheField>
    <cacheField name="Year 2012 (lbs/yr)" numFmtId="0">
      <sharedItems containsSemiMixedTypes="0" containsString="0" containsNumber="1" minValue="0.36776978700000001" maxValue="522238.84210000001"/>
    </cacheField>
    <cacheField name="Year 2013 (lbs/yr)" numFmtId="0">
      <sharedItems containsSemiMixedTypes="0" containsString="0" containsNumber="1" minValue="0.271099162" maxValue="634854.95830000006"/>
    </cacheField>
    <cacheField name="Year 2014 (lbs/yr)" numFmtId="0">
      <sharedItems containsSemiMixedTypes="0" containsString="0" containsNumber="1" minValue="0.40623700699999998" maxValue="573836.71479999996"/>
    </cacheField>
    <cacheField name="Year 2015 (lbs/yr)" numFmtId="0">
      <sharedItems containsSemiMixedTypes="0" containsString="0" containsNumber="1" minValue="0.29560019999999998" maxValue="535335.49369999999"/>
    </cacheField>
    <cacheField name="Year 2016 (lbs/yr)" numFmtId="0">
      <sharedItems containsSemiMixedTypes="0" containsString="0" containsNumber="1" minValue="0.45063825800000001" maxValue="715452.83100000001"/>
    </cacheField>
    <cacheField name="TN Average Load (lbs/yr)" numFmtId="0">
      <sharedItems containsSemiMixedTypes="0" containsString="0" containsNumber="1" minValue="0.3905994775882432" maxValue="586881.99640022893"/>
    </cacheField>
    <cacheField name="% of Total Load (Each Polygon)" numFmtId="10">
      <sharedItems containsSemiMixedTypes="0" containsString="0" containsNumber="1" minValue="8.9341894935156263E-8" maxValue="0.1342376338685154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">
  <r>
    <x v="0"/>
    <s v="Ag"/>
    <n v="5087.9630065274996"/>
    <n v="5839.7072118653196"/>
    <n v="2564.88474401038"/>
    <n v="2544.5518199490398"/>
    <n v="3144.4627432655502"/>
    <n v="3766.3886207461201"/>
    <n v="4038.4812053454398"/>
    <n v="3382.7526948676"/>
    <n v="3974.1752208914399"/>
    <n v="5291.7923828905796"/>
    <x v="0"/>
    <n v="4.4850528904861256E-3"/>
  </r>
  <r>
    <x v="1"/>
    <s v="Ag"/>
    <n v="165.15688314877099"/>
    <n v="184.27455833433299"/>
    <n v="91.488125187274207"/>
    <n v="92.599768370013905"/>
    <n v="101.61443966237999"/>
    <n v="129.344640488545"/>
    <n v="134.85021766175601"/>
    <n v="109.232465401059"/>
    <n v="117.80840235925"/>
    <n v="169.125818879566"/>
    <x v="1"/>
    <n v="1.4659623118865045E-4"/>
  </r>
  <r>
    <x v="2"/>
    <s v="Ag"/>
    <n v="1164.2552471947599"/>
    <n v="1253.6589788378899"/>
    <n v="636.13805718204799"/>
    <n v="757.267653189886"/>
    <n v="698.55320765807301"/>
    <n v="897.50318053776402"/>
    <n v="767.56673267449401"/>
    <n v="916.47283291088604"/>
    <n v="581.78679729486703"/>
    <n v="1102.5968233614201"/>
    <x v="2"/>
    <n v="9.9305579464399997E-4"/>
  </r>
  <r>
    <x v="3"/>
    <s v="Ag"/>
    <n v="133024.690856006"/>
    <n v="215600.11325469299"/>
    <n v="167975.44457049799"/>
    <n v="107349.932454184"/>
    <n v="161732.30918904199"/>
    <n v="157763.35129224"/>
    <n v="175218.33955335899"/>
    <n v="150084.83924973299"/>
    <n v="136244.86118887499"/>
    <n v="184979.48103248799"/>
    <x v="3"/>
    <n v="0.17991890757641754"/>
  </r>
  <r>
    <x v="4"/>
    <s v="Ag"/>
    <n v="90982.515102391699"/>
    <n v="155217.28423145501"/>
    <n v="109884.179379402"/>
    <n v="76764.949478487906"/>
    <n v="134065.08170292099"/>
    <n v="107456.685912089"/>
    <n v="93423.130969375794"/>
    <n v="79303.436528096703"/>
    <n v="105153.06070865699"/>
    <n v="139789.53674546201"/>
    <x v="4"/>
    <n v="0.12357352858488843"/>
  </r>
  <r>
    <x v="5"/>
    <s v="Ag"/>
    <n v="114884.87600719801"/>
    <n v="114341.55435792101"/>
    <n v="94785.115861391198"/>
    <n v="74151.588357097702"/>
    <n v="66185.927360047703"/>
    <n v="101880.656959261"/>
    <n v="126605.077686003"/>
    <n v="90680.619338035802"/>
    <n v="75783.783422815497"/>
    <n v="93501.623294498902"/>
    <x v="5"/>
    <n v="0.10781745605052805"/>
  </r>
  <r>
    <x v="6"/>
    <s v="Ag"/>
    <n v="10626.019447570799"/>
    <n v="21268.6857712118"/>
    <n v="7621.1218735768298"/>
    <n v="5046.73900846992"/>
    <n v="11338.259495492401"/>
    <n v="10128.005833161"/>
    <n v="9079.1379749355401"/>
    <n v="9392.2134786823899"/>
    <n v="8529.01629419442"/>
    <n v="15392.4092368288"/>
    <x v="6"/>
    <n v="1.2268820221707295E-2"/>
  </r>
  <r>
    <x v="7"/>
    <s v="Ag"/>
    <n v="9015.5333070960805"/>
    <n v="16615.936814815901"/>
    <n v="13006.2845076504"/>
    <n v="10861.7395819593"/>
    <n v="7696.5630591099298"/>
    <n v="12294.6804457081"/>
    <n v="13745.076034494699"/>
    <n v="11700.908588029301"/>
    <n v="8277.1581913753107"/>
    <n v="13665.8520436127"/>
    <x v="7"/>
    <n v="1.322592836874952E-2"/>
  </r>
  <r>
    <x v="8"/>
    <s v="Ag"/>
    <n v="79.582682521773904"/>
    <n v="79.157584519957993"/>
    <n v="47.387119554779197"/>
    <n v="55.998882756216602"/>
    <n v="64.525817124682305"/>
    <n v="68.736608808449304"/>
    <n v="54.931444195613402"/>
    <n v="65.595360115086706"/>
    <n v="55.227281947892401"/>
    <n v="77.404303485053802"/>
    <x v="8"/>
    <n v="7.3388577313365024E-5"/>
  </r>
  <r>
    <x v="9"/>
    <s v="Ag"/>
    <n v="47979.909508388802"/>
    <n v="45086.754823005402"/>
    <n v="30524.7654495522"/>
    <n v="30674.236020891101"/>
    <n v="34307.102041867904"/>
    <n v="37192.646113996503"/>
    <n v="34631.189453553998"/>
    <n v="38142.920905873303"/>
    <n v="23825.079425977201"/>
    <n v="36532.3382828506"/>
    <x v="9"/>
    <n v="4.06122185811751E-2"/>
  </r>
  <r>
    <x v="10"/>
    <s v="Ag"/>
    <n v="8.8912367081777202E-2"/>
    <n v="8.5912339019739506E-2"/>
    <n v="4.4692335044497301E-2"/>
    <n v="5.6460685462301603E-2"/>
    <n v="7.8465536041739004E-2"/>
    <n v="7.4688923333206994E-2"/>
    <n v="4.3976891843638302E-2"/>
    <n v="6.3045119303794306E-2"/>
    <n v="4.7770890873198101E-2"/>
    <n v="7.9886184029451995E-2"/>
    <x v="10"/>
    <n v="7.5115848923884895E-8"/>
  </r>
  <r>
    <x v="11"/>
    <s v="Ag"/>
    <n v="41137.975244046"/>
    <n v="83391.1835729413"/>
    <n v="39144.5585125051"/>
    <n v="23691.0362209103"/>
    <n v="52857.310719964997"/>
    <n v="37888.894799768801"/>
    <n v="35894.891903990203"/>
    <n v="32152.944738827398"/>
    <n v="38287.720766357903"/>
    <n v="70413.151756982596"/>
    <x v="11"/>
    <n v="5.1471211111175037E-2"/>
  </r>
  <r>
    <x v="6"/>
    <s v="CityFP"/>
    <n v="7375.6277266972902"/>
    <n v="11280.7777454321"/>
    <n v="4980.2129505456396"/>
    <n v="4007.5834158584698"/>
    <n v="9093.8049004863296"/>
    <n v="7094.6486659775001"/>
    <n v="5898.0802500878499"/>
    <n v="6835.3610473573499"/>
    <n v="6866.9768043712802"/>
    <n v="10650.3095671022"/>
    <x v="12"/>
    <n v="8.3831601619308391E-3"/>
  </r>
  <r>
    <x v="11"/>
    <s v="CityFP"/>
    <n v="0.65719174221088805"/>
    <n v="1.59325833929386"/>
    <n v="0.45285271810463201"/>
    <n v="0.40219573843816198"/>
    <n v="1.1076228422036201"/>
    <n v="0.71906011079608501"/>
    <n v="0.66561126867447196"/>
    <n v="0.69673343838061097"/>
    <n v="0.60311984285389697"/>
    <n v="1.0426769004557299"/>
    <x v="13"/>
    <n v="8.9851456822504444E-7"/>
  </r>
  <r>
    <x v="3"/>
    <s v="CityPSL"/>
    <n v="1299.3132390297601"/>
    <n v="1676.0873727225901"/>
    <n v="1281.13612740595"/>
    <n v="1013.42221086608"/>
    <n v="1538.0632696759899"/>
    <n v="1297.9171816237099"/>
    <n v="1578.59197992636"/>
    <n v="1037.6248848446301"/>
    <n v="1309.96157597768"/>
    <n v="1263.6797353929201"/>
    <x v="14"/>
    <n v="1.5045317309726224E-3"/>
  </r>
  <r>
    <x v="4"/>
    <s v="CityPSL"/>
    <n v="3536.1379593368902"/>
    <n v="3979.54387448139"/>
    <n v="3173.6104149790499"/>
    <n v="2446.9727406339798"/>
    <n v="3119.4617942270602"/>
    <n v="3010.0873711280501"/>
    <n v="3178.3077798345798"/>
    <n v="2310.6530287843002"/>
    <n v="2834.1749263288398"/>
    <n v="2898.55071009428"/>
    <x v="15"/>
    <n v="3.4499180499130287E-3"/>
  </r>
  <r>
    <x v="6"/>
    <s v="CityPSL"/>
    <n v="72232.799835409402"/>
    <n v="80612.016577115501"/>
    <n v="48158.620024293901"/>
    <n v="45960.083031111797"/>
    <n v="67301.344790382398"/>
    <n v="62815.151521035201"/>
    <n v="61547.871996253998"/>
    <n v="56775.982688406199"/>
    <n v="69544.091859732798"/>
    <n v="71927.750317245896"/>
    <x v="16"/>
    <n v="7.2067863004936825E-2"/>
  </r>
  <r>
    <x v="10"/>
    <s v="CityPSL"/>
    <n v="1.64134783462796"/>
    <n v="1.86796146771588"/>
    <n v="0.93422424638383506"/>
    <n v="0.96649547988250195"/>
    <n v="1.47057735070026"/>
    <n v="1.48568142326159"/>
    <n v="1.5054496816387899"/>
    <n v="1.15321083567188"/>
    <n v="1.6150110357566601"/>
    <n v="1.5789435980059701"/>
    <x v="17"/>
    <n v="1.6089888965846797E-6"/>
  </r>
  <r>
    <x v="11"/>
    <s v="CityPSL"/>
    <n v="95.045547357089504"/>
    <n v="169.86988853405299"/>
    <n v="62.583455823790203"/>
    <n v="28.996559438433"/>
    <n v="108.025760971766"/>
    <n v="74.047178686231106"/>
    <n v="100.27131278725901"/>
    <n v="68.8317853411057"/>
    <n v="57.721465023360203"/>
    <n v="98.668502325098501"/>
    <x v="18"/>
    <n v="9.7775847663272424E-5"/>
  </r>
  <r>
    <x v="6"/>
    <s v="CityStu"/>
    <n v="180.55917055198199"/>
    <n v="246.14268549487099"/>
    <n v="89.515706600062103"/>
    <n v="118.219596829561"/>
    <n v="187.42287644700201"/>
    <n v="119.51167329470699"/>
    <n v="138.16547025892899"/>
    <n v="107.780075080335"/>
    <n v="150.47079183778001"/>
    <n v="167.83114275292201"/>
    <x v="19"/>
    <n v="1.7037352077876978E-4"/>
  </r>
  <r>
    <x v="12"/>
    <s v="CityStu"/>
    <n v="561.97713944174996"/>
    <n v="782.32027157722496"/>
    <n v="246.860023850278"/>
    <n v="314.65264106825202"/>
    <n v="545.61083660486395"/>
    <n v="356.94457325487099"/>
    <n v="411.58765860909801"/>
    <n v="317.72008217923002"/>
    <n v="495.13936953089399"/>
    <n v="468.12797641680697"/>
    <x v="20"/>
    <n v="5.0931942000046371E-4"/>
  </r>
  <r>
    <x v="8"/>
    <s v="CityStu"/>
    <n v="478.45777738059599"/>
    <n v="558.93370204941903"/>
    <n v="260.38089383283"/>
    <n v="326.45562089300802"/>
    <n v="435.88614399478598"/>
    <n v="321.09491268053398"/>
    <n v="320.814834947468"/>
    <n v="359.23164266337102"/>
    <n v="319.95168297498498"/>
    <n v="487.73385156867602"/>
    <x v="21"/>
    <n v="4.378033405375018E-4"/>
  </r>
  <r>
    <x v="9"/>
    <s v="CityStu"/>
    <n v="3842.2502461945801"/>
    <n v="4421.6214185876797"/>
    <n v="2093.1487711760301"/>
    <n v="2589.1412210704998"/>
    <n v="3603.4689713645998"/>
    <n v="2494.0007275042299"/>
    <n v="2703.2260740407501"/>
    <n v="2979.0265222252301"/>
    <n v="2690.4841074810001"/>
    <n v="3981.9188528029599"/>
    <x v="22"/>
    <n v="3.552981209493127E-3"/>
  </r>
  <r>
    <x v="10"/>
    <s v="CityStu"/>
    <n v="7.3169873218434498"/>
    <n v="8.5537019559412801"/>
    <n v="3.85465928578017"/>
    <n v="5.0765678440769104"/>
    <n v="7.1898109078996404"/>
    <n v="4.6828776924916697"/>
    <n v="5.2815445042316798"/>
    <n v="5.4172278137959502"/>
    <n v="5.6568901881027598"/>
    <n v="7.5528537197407299"/>
    <x v="23"/>
    <n v="6.8554915736874728E-6"/>
  </r>
  <r>
    <x v="13"/>
    <s v="CityStu"/>
    <n v="2261.2545379417702"/>
    <n v="3015.0711317077398"/>
    <n v="1356.93525326541"/>
    <n v="1658.1480504221699"/>
    <n v="2363.4734882371499"/>
    <n v="1544.7747672109001"/>
    <n v="1846.2084956507999"/>
    <n v="1870.1089227411801"/>
    <n v="1769.6117642143399"/>
    <n v="2462.0774448332299"/>
    <x v="24"/>
    <n v="2.2798782397255961E-3"/>
  </r>
  <r>
    <x v="4"/>
    <s v="CopCrkCDD"/>
    <n v="451.67654866731698"/>
    <n v="650.42973118017505"/>
    <n v="375.31268488541201"/>
    <n v="222.13186075927399"/>
    <n v="542.58986649316"/>
    <n v="350.19354177445098"/>
    <n v="486.64915141133201"/>
    <n v="361.45830309224999"/>
    <n v="357.47289086894898"/>
    <n v="507.42546003335599"/>
    <x v="25"/>
    <n v="4.8718556850850932E-4"/>
  </r>
  <r>
    <x v="11"/>
    <s v="CrksdCDD"/>
    <n v="280.943962821453"/>
    <n v="499.48771336853599"/>
    <n v="203.405286097512"/>
    <n v="164.85165042792499"/>
    <n v="329.675120402917"/>
    <n v="258.89911084887399"/>
    <n v="288.32233083777498"/>
    <n v="290.12376352553002"/>
    <n v="243.25266003801701"/>
    <n v="373.07809120092003"/>
    <x v="26"/>
    <n v="3.3178504138066324E-4"/>
  </r>
  <r>
    <x v="0"/>
    <s v="FDOT4"/>
    <n v="216.630913194474"/>
    <n v="248.46869004750599"/>
    <n v="131.01532482765001"/>
    <n v="142.27723458966"/>
    <n v="162.71848112894801"/>
    <n v="167.94717406675301"/>
    <n v="162.905841742446"/>
    <n v="167.26101442181701"/>
    <n v="160.00939457364501"/>
    <n v="235.66303724312201"/>
    <x v="27"/>
    <n v="2.0310775896123124E-4"/>
  </r>
  <r>
    <x v="1"/>
    <s v="FDOT4"/>
    <n v="30.586339185417501"/>
    <n v="33.061926486135597"/>
    <n v="17.398742150193801"/>
    <n v="18.098936156173298"/>
    <n v="20.4145816769608"/>
    <n v="24.268101820371999"/>
    <n v="24.761972758117899"/>
    <n v="21.100181210810899"/>
    <n v="23.5580772829531"/>
    <n v="33.975269481079899"/>
    <x v="28"/>
    <n v="2.7975497023338565E-5"/>
  </r>
  <r>
    <x v="2"/>
    <s v="FDOT4"/>
    <n v="126.21831514587601"/>
    <n v="138.38673655254399"/>
    <n v="76.664241042882907"/>
    <n v="95.694363038954407"/>
    <n v="98.440461115720197"/>
    <n v="102.735741171143"/>
    <n v="87.934039342970095"/>
    <n v="102.86041692801599"/>
    <n v="82.864850055671297"/>
    <n v="126.85867685022301"/>
    <x v="29"/>
    <n v="1.1753290245811572E-4"/>
  </r>
  <r>
    <x v="3"/>
    <s v="FDOT4"/>
    <n v="1482.2513979083501"/>
    <n v="2496.2883185166702"/>
    <n v="2021.84807264869"/>
    <n v="1289.8509029723"/>
    <n v="2366.9938458587999"/>
    <n v="1883.8538327501701"/>
    <n v="1982.4870669480899"/>
    <n v="1693.8318590930101"/>
    <n v="1818.6947729293299"/>
    <n v="2257.7006890371899"/>
    <x v="30"/>
    <n v="2.1832564224405584E-3"/>
  </r>
  <r>
    <x v="4"/>
    <s v="FDOT4"/>
    <n v="610.40455894482704"/>
    <n v="1049.5150337145201"/>
    <n v="683.28453469831902"/>
    <n v="452.59754359771301"/>
    <n v="778.72901075202697"/>
    <n v="665.91384823813098"/>
    <n v="597.18759120024299"/>
    <n v="555.85164147756495"/>
    <n v="792.59700421632795"/>
    <n v="958.88749625255002"/>
    <x v="31"/>
    <n v="8.0851347246997088E-4"/>
  </r>
  <r>
    <x v="5"/>
    <s v="FDOT4"/>
    <n v="1582.79561810375"/>
    <n v="1502.06800722145"/>
    <n v="1265.71094682374"/>
    <n v="979.44306656149104"/>
    <n v="893.71442539809095"/>
    <n v="1181.8203080574101"/>
    <n v="1320.53657239411"/>
    <n v="941.48644163994004"/>
    <n v="919.90220577518801"/>
    <n v="1070.2286315758099"/>
    <x v="32"/>
    <n v="1.319167866500618E-3"/>
  </r>
  <r>
    <x v="6"/>
    <s v="FDOT4"/>
    <n v="2226.6417792044899"/>
    <n v="3168.91821269816"/>
    <n v="1481.52810974214"/>
    <n v="1239.29383011237"/>
    <n v="2377.8473977426002"/>
    <n v="1934.14948814473"/>
    <n v="1869.3323022280199"/>
    <n v="1795.8826355092201"/>
    <n v="1934.70211394032"/>
    <n v="2503.8600270595002"/>
    <x v="33"/>
    <n v="2.3233867597186224E-3"/>
  </r>
  <r>
    <x v="12"/>
    <s v="FDOT4"/>
    <n v="83.120882426609498"/>
    <n v="122.354812188235"/>
    <n v="39.3828837960532"/>
    <n v="51.158908749054902"/>
    <n v="83.881202169015694"/>
    <n v="58.407837428278498"/>
    <n v="66.007563834965694"/>
    <n v="52.0658962981353"/>
    <n v="79.413133577395001"/>
    <n v="75.460257477865099"/>
    <x v="34"/>
    <n v="8.048432368542453E-5"/>
  </r>
  <r>
    <x v="7"/>
    <s v="FDOT4"/>
    <n v="56.272085301410399"/>
    <n v="106.918066308124"/>
    <n v="86.962306605535304"/>
    <n v="66.998732269999195"/>
    <n v="46.4900956831192"/>
    <n v="73.845367638710101"/>
    <n v="87.000281606333303"/>
    <n v="70.6360679395723"/>
    <n v="52.4837693372315"/>
    <n v="82.703666592143705"/>
    <x v="35"/>
    <n v="8.2640791043844396E-5"/>
  </r>
  <r>
    <x v="8"/>
    <s v="FDOT4"/>
    <n v="31.593307443686498"/>
    <n v="34.144212218585501"/>
    <n v="19.323554894712"/>
    <n v="23.090214715467699"/>
    <n v="29.191031399595602"/>
    <n v="23.408471404655099"/>
    <n v="21.300164473110399"/>
    <n v="24.319932162738201"/>
    <n v="21.8289044866046"/>
    <n v="33.198032611424701"/>
    <x v="36"/>
    <n v="2.9579370552829705E-5"/>
  </r>
  <r>
    <x v="9"/>
    <s v="FDOT4"/>
    <n v="1327.43051768959"/>
    <n v="1343.74010925281"/>
    <n v="834.86280360338105"/>
    <n v="854.39305515710203"/>
    <n v="1159.1862966418"/>
    <n v="1097.2139411954499"/>
    <n v="851.57923499751496"/>
    <n v="1072.6249368599499"/>
    <n v="806.76789370730796"/>
    <n v="1213.33584563095"/>
    <x v="37"/>
    <n v="1.1950815346319966E-3"/>
  </r>
  <r>
    <x v="10"/>
    <s v="FDOT4"/>
    <n v="101.085006878398"/>
    <n v="126.641306189964"/>
    <n v="45.670204122166901"/>
    <n v="61.846990578757101"/>
    <n v="95.628238988101401"/>
    <n v="68.727886274958905"/>
    <n v="66.561077897450502"/>
    <n v="65.005332167967097"/>
    <n v="72.139228830424599"/>
    <n v="92.233875330234994"/>
    <x v="38"/>
    <n v="9.0021969972661515E-5"/>
  </r>
  <r>
    <x v="13"/>
    <s v="FDOT4"/>
    <n v="80.108761382071705"/>
    <n v="105.235270221166"/>
    <n v="45.160820281289901"/>
    <n v="55.711162246395403"/>
    <n v="78.316563452910799"/>
    <n v="52.451716012982303"/>
    <n v="62.463466792838098"/>
    <n v="63.032823836156602"/>
    <n v="59.074189154729297"/>
    <n v="83.143337800394605"/>
    <x v="39"/>
    <n v="7.7479371087499306E-5"/>
  </r>
  <r>
    <x v="11"/>
    <s v="FDOT4"/>
    <n v="454.091169937926"/>
    <n v="828.54936889075805"/>
    <n v="343.84768562662299"/>
    <n v="221.520624577755"/>
    <n v="480.19569782353398"/>
    <n v="427.06272490127202"/>
    <n v="426.27336012890402"/>
    <n v="406.14331866898499"/>
    <n v="398.094866762864"/>
    <n v="671.24941899522298"/>
    <x v="40"/>
    <n v="5.2698205675489782E-4"/>
  </r>
  <r>
    <x v="3"/>
    <s v="FDOT5"/>
    <n v="164.04513541927301"/>
    <n v="449.23244285671598"/>
    <n v="335.39509148394802"/>
    <n v="146.966402429309"/>
    <n v="407.89503752014002"/>
    <n v="268.68811629241998"/>
    <n v="277.30725564476"/>
    <n v="258.74065963562998"/>
    <n v="190.616863584181"/>
    <n v="333.46881282251098"/>
    <x v="41"/>
    <n v="3.2050496980641507E-4"/>
  </r>
  <r>
    <x v="5"/>
    <s v="HobeWCD"/>
    <n v="652.07108835280098"/>
    <n v="592.25677684917196"/>
    <n v="486.90657611497602"/>
    <n v="460.95778799136002"/>
    <n v="375.97527095742902"/>
    <n v="522.48275529633497"/>
    <n v="497.32328244104599"/>
    <n v="412.687542326683"/>
    <n v="338.71906037993898"/>
    <n v="471.00463038608399"/>
    <x v="42"/>
    <n v="5.4433564320860168E-4"/>
  </r>
  <r>
    <x v="9"/>
    <s v="HobeWCD"/>
    <n v="225.81119269082899"/>
    <n v="200.20937286034001"/>
    <n v="132.00765872816299"/>
    <n v="145.03074268801601"/>
    <n v="180.099616671993"/>
    <n v="161.91209960549199"/>
    <n v="157.45876560947801"/>
    <n v="171.55425004648899"/>
    <n v="106.303709047467"/>
    <n v="157.04247163046401"/>
    <x v="43"/>
    <n v="1.8528901306712466E-4"/>
  </r>
  <r>
    <x v="0"/>
    <s v="MartinCo"/>
    <n v="12435.2913668821"/>
    <n v="13740.116311076999"/>
    <n v="6983.5322517164004"/>
    <n v="7626.7902552612204"/>
    <n v="9245.3784494348802"/>
    <n v="8976.2286761436608"/>
    <n v="9271.8160289503994"/>
    <n v="9043.4974192760892"/>
    <n v="9544.9491439715603"/>
    <n v="12891.7309580991"/>
    <x v="44"/>
    <n v="1.1288610394841594E-2"/>
  </r>
  <r>
    <x v="1"/>
    <s v="MartinCo"/>
    <n v="862.28369305384899"/>
    <n v="911.966290930382"/>
    <n v="517.431192842874"/>
    <n v="555.44242850287799"/>
    <n v="597.18691498644603"/>
    <n v="728.45868516046005"/>
    <n v="695.36216680046198"/>
    <n v="622.30256306447097"/>
    <n v="675.27179140639498"/>
    <n v="965.06312474942899"/>
    <x v="45"/>
    <n v="8.0690668918519907E-4"/>
  </r>
  <r>
    <x v="2"/>
    <s v="MartinCo"/>
    <n v="5370.0098891667603"/>
    <n v="5780.4941019728903"/>
    <n v="3287.0552270224498"/>
    <n v="3900.5157023879201"/>
    <n v="3953.1576724427"/>
    <n v="4338.8441094771297"/>
    <n v="3835.91917128572"/>
    <n v="4418.7475372114905"/>
    <n v="3592.2591984089199"/>
    <n v="5632.8925641212099"/>
    <x v="46"/>
    <n v="4.99140698794036E-3"/>
  </r>
  <r>
    <x v="3"/>
    <s v="MartinCo"/>
    <n v="2132.02789350065"/>
    <n v="2609.1701558106602"/>
    <n v="2026.01601728585"/>
    <n v="1971.4788847934501"/>
    <n v="2146.52112254646"/>
    <n v="2360.0853937085199"/>
    <n v="2528.0244397210899"/>
    <n v="2345.3212316532099"/>
    <n v="2504.01983803243"/>
    <n v="2886.4153861571199"/>
    <x v="47"/>
    <n v="2.6602508925362223E-3"/>
  </r>
  <r>
    <x v="5"/>
    <s v="MartinCo"/>
    <n v="5326.74124976034"/>
    <n v="5453.7834688571302"/>
    <n v="4495.1820720719697"/>
    <n v="3870.9792381755301"/>
    <n v="3079.77114102107"/>
    <n v="3962.3220280716801"/>
    <n v="4921.4356803158898"/>
    <n v="3611.3211258318502"/>
    <n v="3318.16912405111"/>
    <n v="3669.7386512808798"/>
    <x v="48"/>
    <n v="4.7197756495435282E-3"/>
  </r>
  <r>
    <x v="6"/>
    <s v="MartinCo"/>
    <n v="4706.5559197018501"/>
    <n v="6335.7419699776201"/>
    <n v="2395.6619726368599"/>
    <n v="2846.32737716563"/>
    <n v="4511.0381870629299"/>
    <n v="3690.6333677341599"/>
    <n v="3918.0523967712602"/>
    <n v="3185.9613555431301"/>
    <n v="4823.17612906248"/>
    <n v="4467.2189544155199"/>
    <x v="49"/>
    <n v="4.6259586846833043E-3"/>
  </r>
  <r>
    <x v="12"/>
    <s v="MartinCo"/>
    <n v="4646.01363695284"/>
    <n v="7102.9135275589797"/>
    <n v="2408.2296213157802"/>
    <n v="3290.47465774686"/>
    <n v="4955.7927949487002"/>
    <n v="3364.7671680193698"/>
    <n v="3926.6689221639699"/>
    <n v="3277.6857496816401"/>
    <n v="4475.3926992056804"/>
    <n v="4522.29899195499"/>
    <x v="50"/>
    <n v="4.7492866909897768E-3"/>
  </r>
  <r>
    <x v="7"/>
    <s v="MartinCo"/>
    <n v="775.14133825945703"/>
    <n v="1363.83955016346"/>
    <n v="1133.1502706466299"/>
    <n v="944.06720488844303"/>
    <n v="724.07837115404004"/>
    <n v="1006.08945204258"/>
    <n v="1151.3779342950199"/>
    <n v="987.46666096435399"/>
    <n v="739.10796149450698"/>
    <n v="1198.3686197079601"/>
    <x v="51"/>
    <n v="1.1341516806586045E-3"/>
  </r>
  <r>
    <x v="8"/>
    <s v="MartinCo"/>
    <n v="16305.9628622694"/>
    <n v="18761.368774567902"/>
    <n v="9737.5440006090394"/>
    <n v="11638.130421480701"/>
    <n v="14450.939466916499"/>
    <n v="12797.4519443886"/>
    <n v="11137.6256953059"/>
    <n v="12748.6723350675"/>
    <n v="12374.1178077516"/>
    <n v="15680.5465511411"/>
    <x v="52"/>
    <n v="1.534794644445913E-2"/>
  </r>
  <r>
    <x v="9"/>
    <s v="MartinCo"/>
    <n v="25913.867772004101"/>
    <n v="26284.8096511902"/>
    <n v="16553.570143451801"/>
    <n v="18334.699368383001"/>
    <n v="22064.603528875199"/>
    <n v="21489.756687618999"/>
    <n v="17103.164097453799"/>
    <n v="21628.660111942401"/>
    <n v="16848.690291995099"/>
    <n v="24488.003754281901"/>
    <x v="53"/>
    <n v="2.3843595429741495E-2"/>
  </r>
  <r>
    <x v="10"/>
    <s v="MartinCo"/>
    <n v="70.831296913127005"/>
    <n v="80.068727731448007"/>
    <n v="37.561390637757597"/>
    <n v="46.7678269181147"/>
    <n v="61.179587674424702"/>
    <n v="50.746025790068899"/>
    <n v="46.089503033644903"/>
    <n v="50.590414019828998"/>
    <n v="52.073866498680303"/>
    <n v="66.815901585702093"/>
    <x v="54"/>
    <n v="6.3677031972096662E-5"/>
  </r>
  <r>
    <x v="13"/>
    <s v="MartinCo"/>
    <n v="1163.99091145694"/>
    <n v="1538.8301817719901"/>
    <n v="612.20797076080703"/>
    <n v="763.63886146249001"/>
    <n v="1093.4292088426701"/>
    <n v="757.26834034640001"/>
    <n v="852.23535057676202"/>
    <n v="837.28159141370099"/>
    <n v="819.92000707520799"/>
    <n v="1134.35571760629"/>
    <x v="55"/>
    <n v="1.0832836545011607E-3"/>
  </r>
  <r>
    <x v="0"/>
    <s v="Natural"/>
    <n v="4321.6340126689902"/>
    <n v="4650.6982886328997"/>
    <n v="2469.7970454940601"/>
    <n v="2578.03744659017"/>
    <n v="3115.7000472622499"/>
    <n v="3261.9311363114398"/>
    <n v="3404.2315657048098"/>
    <n v="3099.9606748144502"/>
    <n v="3542.67310280328"/>
    <n v="4531.5177931022699"/>
    <x v="56"/>
    <n v="3.9578501407482322E-3"/>
  </r>
  <r>
    <x v="1"/>
    <s v="Natural"/>
    <n v="316.48702285105003"/>
    <n v="335.73860320876298"/>
    <n v="183.27252317139701"/>
    <n v="193.780366696653"/>
    <n v="209.49919386535501"/>
    <n v="272.378250647031"/>
    <n v="251.07334656858899"/>
    <n v="221.38942821964699"/>
    <n v="240.62293470341001"/>
    <n v="338.62979794080798"/>
    <x v="57"/>
    <n v="2.9001054080080588E-4"/>
  </r>
  <r>
    <x v="2"/>
    <s v="Natural"/>
    <n v="1106.1510072644001"/>
    <n v="1183.51954694449"/>
    <n v="662.71954730356799"/>
    <n v="799.50465696025003"/>
    <n v="805.29600549624399"/>
    <n v="900.49413812954901"/>
    <n v="759.07992359536695"/>
    <n v="897.16846303206603"/>
    <n v="689.50712271045404"/>
    <n v="1105.9603631099101"/>
    <x v="58"/>
    <n v="1.0081739054132032E-3"/>
  </r>
  <r>
    <x v="3"/>
    <s v="Natural"/>
    <n v="29426.754032581001"/>
    <n v="43063.622459380102"/>
    <n v="34256.0520294952"/>
    <n v="23294.308167548799"/>
    <n v="34514.449240879301"/>
    <n v="32411.617422121901"/>
    <n v="35688.113614060298"/>
    <n v="31275.8030609249"/>
    <n v="28991.6933694689"/>
    <n v="39211.7741882314"/>
    <x v="59"/>
    <n v="3.7583787001157991E-2"/>
  </r>
  <r>
    <x v="4"/>
    <s v="Natural"/>
    <n v="17799.163238773799"/>
    <n v="28025.191599086"/>
    <n v="19857.044031951798"/>
    <n v="14785.0332589357"/>
    <n v="25240.212002962799"/>
    <n v="21564.675172889201"/>
    <n v="18240.073067583398"/>
    <n v="14706.953265669499"/>
    <n v="20377.335207084499"/>
    <n v="26769.042441618702"/>
    <x v="60"/>
    <n v="2.3465068887461832E-2"/>
  </r>
  <r>
    <x v="5"/>
    <s v="Natural"/>
    <n v="36071.2488690959"/>
    <n v="37149.845153235503"/>
    <n v="31082.697345830798"/>
    <n v="24786.5889861668"/>
    <n v="21808.799530136901"/>
    <n v="31165.433477821502"/>
    <n v="35646.101957665502"/>
    <n v="26181.480026720699"/>
    <n v="24423.795560028098"/>
    <n v="27397.3595336453"/>
    <x v="61"/>
    <n v="3.3462461835594065E-2"/>
  </r>
  <r>
    <x v="6"/>
    <s v="Natural"/>
    <n v="35933.163289396602"/>
    <n v="48163.729297973499"/>
    <n v="19421.970342501801"/>
    <n v="18324.135984501201"/>
    <n v="35460.821790237002"/>
    <n v="31261.877365566601"/>
    <n v="27955.103348520901"/>
    <n v="25672.728821810699"/>
    <n v="31699.384848231301"/>
    <n v="35877.992964871002"/>
    <x v="62"/>
    <n v="3.5053193144934762E-2"/>
  </r>
  <r>
    <x v="12"/>
    <s v="Natural"/>
    <n v="1457.1402921434301"/>
    <n v="2269.59997591313"/>
    <n v="629.29610354348597"/>
    <n v="850.92827992426396"/>
    <n v="1414.25186133837"/>
    <n v="957.60926806957696"/>
    <n v="1113.73027552896"/>
    <n v="828.77065413521598"/>
    <n v="1275.9548831582199"/>
    <n v="1243.0399277429201"/>
    <x v="63"/>
    <n v="1.3624640172702298E-3"/>
  </r>
  <r>
    <x v="7"/>
    <s v="Natural"/>
    <n v="3181.83610993921"/>
    <n v="5867.9360178566603"/>
    <n v="4774.0539798596201"/>
    <n v="3646.9747658576798"/>
    <n v="2727.8948174996199"/>
    <n v="4407.3600421391302"/>
    <n v="4794.3773866603196"/>
    <n v="4101.9899650890502"/>
    <n v="2615.1363160875298"/>
    <n v="4741.22782970361"/>
    <x v="64"/>
    <n v="4.6235166803248878E-3"/>
  </r>
  <r>
    <x v="8"/>
    <s v="Natural"/>
    <n v="3148.3749550916"/>
    <n v="3668.86386201086"/>
    <n v="1907.06636926122"/>
    <n v="2186.0393362592799"/>
    <n v="2685.02537143062"/>
    <n v="2454.1972661219002"/>
    <n v="2015.6289148471001"/>
    <n v="2356.7963275623001"/>
    <n v="2175.2827005665299"/>
    <n v="2827.7413687830799"/>
    <x v="65"/>
    <n v="2.8770552364124108E-3"/>
  </r>
  <r>
    <x v="9"/>
    <s v="Natural"/>
    <n v="28474.280274630699"/>
    <n v="27690.761983772001"/>
    <n v="16903.075847339001"/>
    <n v="17900.4016815594"/>
    <n v="21759.453854578998"/>
    <n v="21390.8742754089"/>
    <n v="17935.5466355797"/>
    <n v="20796.3796400266"/>
    <n v="14519.6631661921"/>
    <n v="21935.190401473701"/>
    <x v="66"/>
    <n v="2.3684698612637368E-2"/>
  </r>
  <r>
    <x v="10"/>
    <s v="Natural"/>
    <n v="8766.4221653595705"/>
    <n v="10557.4420359378"/>
    <n v="3997.4884989730299"/>
    <n v="5121.2036414871"/>
    <n v="7732.8388205864303"/>
    <n v="6073.5951604042903"/>
    <n v="5910.5494591362603"/>
    <n v="5315.9803038424297"/>
    <n v="6783.4187362859902"/>
    <n v="7862.0724009062496"/>
    <x v="67"/>
    <n v="7.708467456253182E-3"/>
  </r>
  <r>
    <x v="13"/>
    <s v="Natural"/>
    <n v="301.92336088614098"/>
    <n v="420.49831579622702"/>
    <n v="163.17449214797699"/>
    <n v="203.85245319969101"/>
    <n v="296.25705167008101"/>
    <n v="197.65885654620399"/>
    <n v="232.09705525101299"/>
    <n v="228.01580414580701"/>
    <n v="219.87862728254899"/>
    <n v="308.247874050056"/>
    <x v="68"/>
    <n v="2.9099868818875007E-4"/>
  </r>
  <r>
    <x v="11"/>
    <s v="Natural"/>
    <n v="3750.3424823325799"/>
    <n v="7359.2671623946399"/>
    <n v="3401.9284267745402"/>
    <n v="1981.3592386170401"/>
    <n v="4551.1597738272703"/>
    <n v="2967.5603975070399"/>
    <n v="2985.4098023960801"/>
    <n v="2759.2830745842598"/>
    <n v="2769.87848804945"/>
    <n v="4624.1703057255099"/>
    <x v="69"/>
    <n v="4.2038767389372929E-3"/>
  </r>
  <r>
    <x v="4"/>
    <s v="NSLRWCD"/>
    <n v="1.3855369909919699"/>
    <n v="2.3794517298406399"/>
    <n v="0.95611579946509595"/>
    <n v="0.57544546610882996"/>
    <n v="1.4041498104230301"/>
    <n v="1.0471338133854999"/>
    <n v="1.6522226143210801"/>
    <n v="1.03855928591511"/>
    <n v="0.90023744497931601"/>
    <n v="1.4333426073578801"/>
    <x v="70"/>
    <n v="1.445281743080341E-6"/>
  </r>
  <r>
    <x v="6"/>
    <s v="NSLRWCD"/>
    <n v="950.18731275565199"/>
    <n v="1682.5598655373001"/>
    <n v="667.73592599975404"/>
    <n v="522.03348867364798"/>
    <n v="1090.67761175329"/>
    <n v="922.51060404794998"/>
    <n v="762.08894957211101"/>
    <n v="856.38160245563199"/>
    <n v="843.13578740111097"/>
    <n v="1362.3711453467199"/>
    <x v="71"/>
    <n v="1.0930745927105418E-3"/>
  </r>
  <r>
    <x v="11"/>
    <s v="NSLRWCD"/>
    <n v="1787.60015164788"/>
    <n v="3572.0817595531898"/>
    <n v="1663.6191596357"/>
    <n v="1026.23165112212"/>
    <n v="2231.7906181078001"/>
    <n v="1616.7615422942099"/>
    <n v="1566.89020893318"/>
    <n v="1399.49932205659"/>
    <n v="1630.23430185608"/>
    <n v="2940.9568589536502"/>
    <x v="72"/>
    <n v="2.1993096238511127E-3"/>
  </r>
  <r>
    <x v="3"/>
    <s v="OkeeCo"/>
    <n v="1090.1980495414"/>
    <n v="2243.4265798971101"/>
    <n v="1791.0802345065699"/>
    <n v="1330.78020107417"/>
    <n v="2281.48241064992"/>
    <n v="1647.2691827644001"/>
    <n v="1414.89008590136"/>
    <n v="1295.64472406391"/>
    <n v="1352.4829109177499"/>
    <n v="2166.8680088797501"/>
    <x v="73"/>
    <n v="1.8800281945980596E-3"/>
  </r>
  <r>
    <x v="4"/>
    <s v="OkeeCo"/>
    <n v="721.992057171581"/>
    <n v="1323.5703949541701"/>
    <n v="688.89231141251605"/>
    <n v="919.80061052715598"/>
    <n v="1350.6427133719701"/>
    <n v="1084.9393733172799"/>
    <n v="688.05761316236203"/>
    <n v="597.97729050888302"/>
    <n v="916.08045841253499"/>
    <n v="1388.85535059272"/>
    <x v="74"/>
    <n v="1.0954651643517715E-3"/>
  </r>
  <r>
    <x v="5"/>
    <s v="PalMarWCD"/>
    <n v="813.22039074590896"/>
    <n v="569.89551566691398"/>
    <n v="598.78537507253895"/>
    <n v="409.635197573384"/>
    <n v="495.26814080773698"/>
    <n v="660.27718095345801"/>
    <n v="774.28469046114196"/>
    <n v="437.93407366125598"/>
    <n v="559.34512505584701"/>
    <n v="623.64470418982"/>
    <x v="75"/>
    <n v="6.7242031932422089E-4"/>
  </r>
  <r>
    <x v="3"/>
    <s v="PortICDD"/>
    <n v="440.523872956525"/>
    <n v="409.83381778293102"/>
    <n v="345.62159823223999"/>
    <n v="302.30677348704"/>
    <n v="330.366748558187"/>
    <n v="359.40302916139098"/>
    <n v="409.83503323702399"/>
    <n v="297.13622365397799"/>
    <n v="393.55949269596999"/>
    <n v="344.72158920265201"/>
    <x v="76"/>
    <n v="4.1113949064058955E-4"/>
  </r>
  <r>
    <x v="6"/>
    <s v="PortICDD"/>
    <n v="8.9058256402932106"/>
    <n v="8.50242852448112"/>
    <n v="7.2173006243330997"/>
    <n v="6.1860440805002401"/>
    <n v="6.8717897506529599"/>
    <n v="7.6457670709030801"/>
    <n v="8.2786119040715107"/>
    <n v="6.0632689005367597"/>
    <n v="7.9802059959288201"/>
    <n v="6.8271324862085097"/>
    <x v="77"/>
    <n v="8.4278568301504582E-6"/>
  </r>
  <r>
    <x v="6"/>
    <s v="RivPlCDD"/>
    <n v="218.951628547224"/>
    <n v="276.88967668280497"/>
    <n v="131.10337544176301"/>
    <n v="120.672901212234"/>
    <n v="214.620261366862"/>
    <n v="216.25171894604699"/>
    <n v="164.52616460763599"/>
    <n v="175.94037398725999"/>
    <n v="191.184711851922"/>
    <n v="235.42657255635999"/>
    <x v="78"/>
    <n v="2.2015737293865726E-4"/>
  </r>
  <r>
    <x v="3"/>
    <s v="StLCo"/>
    <n v="1039.02532170723"/>
    <n v="1878.92524960436"/>
    <n v="1424.9616831401399"/>
    <n v="885.08178334355398"/>
    <n v="1903.5982647440901"/>
    <n v="1280.75540878319"/>
    <n v="1601.7167967744399"/>
    <n v="1091.0144816678201"/>
    <n v="1123.19226106836"/>
    <n v="1308.1240080463299"/>
    <x v="79"/>
    <n v="1.5317573896047219E-3"/>
  </r>
  <r>
    <x v="4"/>
    <s v="StLCo"/>
    <n v="6009.7012212514101"/>
    <n v="8001.6907235525396"/>
    <n v="5076.8740108791999"/>
    <n v="3193.35363518032"/>
    <n v="7115.7863776218301"/>
    <n v="4760.68443382634"/>
    <n v="5912.36005843781"/>
    <n v="4458.0835063141503"/>
    <n v="4506.5294649214602"/>
    <n v="6230.29445451845"/>
    <x v="80"/>
    <n v="6.2537417615868701E-3"/>
  </r>
  <r>
    <x v="6"/>
    <s v="StLCo"/>
    <n v="22076.7465440167"/>
    <n v="29402.059281997401"/>
    <n v="12698.463686393199"/>
    <n v="12511.456197731601"/>
    <n v="23625.0491835026"/>
    <n v="20175.944822747901"/>
    <n v="17016.081726466"/>
    <n v="18077.250853260601"/>
    <n v="20801.6164012148"/>
    <n v="25643.8839548998"/>
    <x v="81"/>
    <n v="2.2861236135462586E-2"/>
  </r>
  <r>
    <x v="10"/>
    <s v="StLCo"/>
    <n v="1.39922024543973"/>
    <n v="1.49561961633165"/>
    <n v="0.67310778113367598"/>
    <n v="0.63158789917996205"/>
    <n v="1.0070203493221599"/>
    <n v="0.98012282419511498"/>
    <n v="1.0615494608556799"/>
    <n v="0.81207183151081996"/>
    <n v="1.23681931664565"/>
    <n v="1.3659621794975301"/>
    <x v="82"/>
    <n v="1.206617683475722E-6"/>
  </r>
  <r>
    <x v="11"/>
    <s v="StLCo"/>
    <n v="5535.4641676192095"/>
    <n v="10914.6093268368"/>
    <n v="5426.5630694260199"/>
    <n v="3668.7965065291501"/>
    <n v="7158.9668033192102"/>
    <n v="5444.5303300220003"/>
    <n v="5422.5628007335999"/>
    <n v="5144.5686333268904"/>
    <n v="5501.1196083407203"/>
    <n v="9245.4918390170005"/>
    <x v="83"/>
    <n v="7.1813371730935494E-3"/>
  </r>
  <r>
    <x v="6"/>
    <s v="StLWestCDD"/>
    <n v="7798.8322119331197"/>
    <n v="9825.3984284891194"/>
    <n v="6217.2997441048601"/>
    <n v="4595.2241606341604"/>
    <n v="7822.9548701186905"/>
    <n v="6572.1411474247298"/>
    <n v="6047.8873287903398"/>
    <n v="6070.8363920530001"/>
    <n v="6478.4423346208696"/>
    <n v="8245.6211145064808"/>
    <x v="84"/>
    <n v="7.8842734106075226E-3"/>
  </r>
  <r>
    <x v="6"/>
    <s v="TesCDD"/>
    <n v="1519.46331965939"/>
    <n v="1531.3996765662"/>
    <n v="982.79910327823495"/>
    <n v="790.40601093963505"/>
    <n v="1077.6578667768099"/>
    <n v="1199.3087772040401"/>
    <n v="1324.87365462714"/>
    <n v="1169.0170127277499"/>
    <n v="1493.34209701344"/>
    <n v="1622.42359153032"/>
    <x v="85"/>
    <n v="1.4383219951004784E-3"/>
  </r>
  <r>
    <x v="12"/>
    <s v="TownSP"/>
    <n v="1021.0713317767199"/>
    <n v="1227.27841922824"/>
    <n v="501.24728512363498"/>
    <n v="668.08933539962402"/>
    <n v="817.39846406567597"/>
    <n v="620.98563669127805"/>
    <n v="710.89097267939599"/>
    <n v="679.30086473855499"/>
    <n v="752.63096459920996"/>
    <n v="894.75856222975494"/>
    <x v="86"/>
    <n v="8.9323333873864478E-4"/>
  </r>
  <r>
    <x v="10"/>
    <s v="TownSP"/>
    <n v="1.26812326261761"/>
    <n v="1.5517167815444499"/>
    <n v="0.55147996776220398"/>
    <n v="0.776927746097268"/>
    <n v="1.02513381800109"/>
    <n v="0.775268091576088"/>
    <n v="0.818987462685689"/>
    <n v="0.76990926410734895"/>
    <n v="0.93579363969093599"/>
    <n v="1.0706728551302001"/>
    <x v="87"/>
    <n v="1.0799856231994109E-6"/>
  </r>
  <r>
    <x v="3"/>
    <s v="TradCDD"/>
    <n v="0.79820883276681798"/>
    <n v="0.752363170566682"/>
    <n v="0.57165669988877899"/>
    <n v="0.40578833425299199"/>
    <n v="0.53491419473577195"/>
    <n v="0.52267886518245699"/>
    <n v="0.52173677967944498"/>
    <n v="0.27166497923779998"/>
    <n v="0.40757240337329598"/>
    <n v="0.33595121286102197"/>
    <x v="88"/>
    <n v="5.7965813006502829E-7"/>
  </r>
  <r>
    <x v="4"/>
    <s v="TradCDD"/>
    <n v="3054.2519948315598"/>
    <n v="2958.9585837866698"/>
    <n v="2607.9734746601598"/>
    <n v="1914.2410623644801"/>
    <n v="2852.2549226951801"/>
    <n v="2507.3465686331901"/>
    <n v="2730.9343083400599"/>
    <n v="1835.09204625343"/>
    <n v="2327.1626520493201"/>
    <n v="2377.7428622063599"/>
    <x v="89"/>
    <n v="2.8477406373411665E-3"/>
  </r>
  <r>
    <x v="6"/>
    <s v="TradCDD"/>
    <n v="55.434526988355103"/>
    <n v="48.686006839924197"/>
    <n v="44.288577749146"/>
    <n v="33.381766380069998"/>
    <n v="42.637201409638202"/>
    <n v="47.1413741810779"/>
    <n v="49.9115251950344"/>
    <n v="34.035171815857801"/>
    <n v="46.223878405884598"/>
    <n v="42.532040978668803"/>
    <x v="90"/>
    <n v="5.0273134990261263E-5"/>
  </r>
  <r>
    <x v="5"/>
    <s v="TroupWCD"/>
    <n v="291.91809506599401"/>
    <n v="367.85253463876597"/>
    <n v="198.203024353258"/>
    <n v="188.15036487239399"/>
    <n v="156.42281931931601"/>
    <n v="280.71579029849102"/>
    <n v="332.312039941401"/>
    <n v="209.539252016441"/>
    <n v="160.22535005893701"/>
    <n v="208.78751403765901"/>
    <x v="91"/>
    <n v="2.7091565544823414E-4"/>
  </r>
  <r>
    <x v="0"/>
    <s v="Turnpike"/>
    <n v="307.643186637996"/>
    <n v="338.45601961379401"/>
    <n v="157.04321793376499"/>
    <n v="153.91641026753999"/>
    <n v="195.42638870961099"/>
    <n v="216.92532929820001"/>
    <n v="224.36990300666"/>
    <n v="203.89092086389201"/>
    <n v="223.786430046123"/>
    <n v="313.72293115875499"/>
    <x v="92"/>
    <n v="2.6424541263579871E-4"/>
  </r>
  <r>
    <x v="2"/>
    <s v="Turnpike"/>
    <n v="102.38463430129157"/>
    <n v="111.50793245946672"/>
    <n v="53.484598540143246"/>
    <n v="56.428491464957872"/>
    <n v="65.376914814561559"/>
    <n v="64.671951135313947"/>
    <n v="57.706586853025271"/>
    <n v="74.013716693315331"/>
    <n v="47.642387512265614"/>
    <n v="88.83873566662372"/>
    <x v="93"/>
    <n v="7.5020926381439749E-5"/>
  </r>
  <r>
    <x v="3"/>
    <s v="Turnpike"/>
    <n v="4.7558357648020397"/>
    <n v="5.5924916187529004"/>
    <n v="2.5665523918603599"/>
    <n v="2.4044928048186001"/>
    <n v="2.9459303150539999"/>
    <n v="3.7456050600893902"/>
    <n v="4.1698853373998501"/>
    <n v="3.5901753333216799"/>
    <n v="4.2159117647210298"/>
    <n v="5.5743146523012896"/>
    <x v="94"/>
    <n v="4.4766831708126819E-6"/>
  </r>
  <r>
    <x v="6"/>
    <s v="Turnpike"/>
    <n v="1719.3691168338628"/>
    <n v="2273.7913050491939"/>
    <n v="1254.8838584542482"/>
    <n v="973.14107172718332"/>
    <n v="1627.8257298093711"/>
    <n v="1455.7395786867817"/>
    <n v="1346.4822393425002"/>
    <n v="1416.9872202106953"/>
    <n v="1507.8505613708539"/>
    <n v="2047.8206657356061"/>
    <x v="95"/>
    <n v="1.5837360905888813E-3"/>
  </r>
  <r>
    <x v="9"/>
    <s v="Turnpike"/>
    <n v="503.4260637164831"/>
    <n v="511.71475766544307"/>
    <n v="338.92798108936074"/>
    <n v="305.16162091112113"/>
    <n v="456.93942218945068"/>
    <n v="409.35018997185932"/>
    <n v="320.94010436747106"/>
    <n v="426.22258497264676"/>
    <n v="282.93513603759442"/>
    <n v="432.77024200243005"/>
    <x v="96"/>
    <n v="4.2658986142008051E-4"/>
  </r>
  <r>
    <x v="10"/>
    <s v="Turnpike"/>
    <n v="3.8754925760268302"/>
    <n v="3.7523682211324001"/>
    <n v="2.4265135202502099"/>
    <n v="2.7367968273248402"/>
    <n v="3.3358739846442802"/>
    <n v="3.7539591411991502"/>
    <n v="2.36737440933828"/>
    <n v="3.39312592227712"/>
    <n v="2.3911443703535702"/>
    <n v="3.7299208551727498"/>
    <x v="97"/>
    <n v="3.5942028964122066E-6"/>
  </r>
  <r>
    <x v="11"/>
    <s v="Turnpike"/>
    <n v="8.7439983799772101"/>
    <n v="14.225787835827401"/>
    <n v="7.2313883575068996"/>
    <n v="4.8108706766819997"/>
    <n v="9.0081265002510804"/>
    <n v="6.7512711185308003"/>
    <n v="5.3816276022376996"/>
    <n v="6.5272857347016799"/>
    <n v="6.3912477941175396"/>
    <n v="14.116658977974"/>
    <x v="98"/>
    <n v="9.4134541809459071E-6"/>
  </r>
  <r>
    <x v="4"/>
    <s v="VeranoCDD"/>
    <n v="413.27888495936202"/>
    <n v="519.37697531946696"/>
    <n v="337.95413876259897"/>
    <n v="210.85626441378801"/>
    <n v="444.14493701560502"/>
    <n v="333.30685445024301"/>
    <n v="406.90070046449603"/>
    <n v="279.24538544920102"/>
    <n v="282.82649685238198"/>
    <n v="436.16234785197798"/>
    <x v="99"/>
    <n v="4.1461852503318268E-4"/>
  </r>
  <r>
    <x v="6"/>
    <s v="VerCDD"/>
    <n v="87.829372279119497"/>
    <n v="89.786611465880299"/>
    <n v="43.973811956658601"/>
    <n v="31.850254411753401"/>
    <n v="52.2903948645409"/>
    <n v="58.279004972565701"/>
    <n v="68.586184721861201"/>
    <n v="47.240037996170201"/>
    <n v="70.417487743208895"/>
    <n v="78.470226699275202"/>
    <x v="100"/>
    <n v="7.1145358554220722E-5"/>
  </r>
  <r>
    <x v="5"/>
    <s v="VillageIND"/>
    <n v="3455.5410177697499"/>
    <n v="3579.77145254674"/>
    <n v="2810.28349785418"/>
    <n v="2417.9196014715199"/>
    <n v="2359.7230064904702"/>
    <n v="2796.8107276798901"/>
    <n v="3273.64933884124"/>
    <n v="2497.1334128775902"/>
    <n v="2386.7473487345601"/>
    <n v="2225.8937634771301"/>
    <x v="101"/>
    <n v="3.1461976890361813E-3"/>
  </r>
  <r>
    <x v="6"/>
    <s v="VilVizCDD"/>
    <n v="70.910023765530099"/>
    <n v="87.243789204433298"/>
    <n v="50.462925191683397"/>
    <n v="32.224446023836599"/>
    <n v="65.382612560633007"/>
    <n v="54.811117352949999"/>
    <n v="49.1461280190846"/>
    <n v="49.461899245767597"/>
    <n v="60.495794602560501"/>
    <n v="80.330201737476301"/>
    <x v="102"/>
    <n v="6.7948129096835036E-5"/>
  </r>
  <r>
    <x v="0"/>
    <s v="WaterMgmt"/>
    <n v="39.533829682953701"/>
    <n v="43.802364343570297"/>
    <n v="21.6920610487037"/>
    <n v="21.915769493299202"/>
    <n v="28.321660470940301"/>
    <n v="28.432246738866301"/>
    <n v="32.439561921723801"/>
    <n v="28.890316073362399"/>
    <n v="34.114755914514198"/>
    <n v="42.324287223454903"/>
    <x v="103"/>
    <n v="3.6376688035685621E-5"/>
  </r>
  <r>
    <x v="3"/>
    <s v="WaterMgmt"/>
    <n v="16471.577948541799"/>
    <n v="19339.486186334001"/>
    <n v="14942.0592717118"/>
    <n v="11731.039019169501"/>
    <n v="10542.7219222231"/>
    <n v="13361.512642486399"/>
    <n v="20448.8597519387"/>
    <n v="14136.2462079039"/>
    <n v="14107.2069958599"/>
    <n v="17010.341157046201"/>
    <x v="104"/>
    <n v="1.7210386293003636E-2"/>
  </r>
  <r>
    <x v="4"/>
    <s v="WaterMgmt"/>
    <n v="1415.7293023065899"/>
    <n v="2210.0864090643099"/>
    <n v="1922.98624815016"/>
    <n v="1136.4757774157199"/>
    <n v="2069.6252124470798"/>
    <n v="1412.8279239725"/>
    <n v="961.570678988792"/>
    <n v="893.72848433767001"/>
    <n v="1213.2957531197201"/>
    <n v="1653.9754391444601"/>
    <x v="105"/>
    <n v="1.684963278973269E-3"/>
  </r>
  <r>
    <x v="5"/>
    <s v="WaterMgmt"/>
    <n v="23132.7192213977"/>
    <n v="24823.647978657002"/>
    <n v="16993.062899113102"/>
    <n v="15322.340113104699"/>
    <n v="10121.924068955001"/>
    <n v="24108.503043414199"/>
    <n v="22400.759554457101"/>
    <n v="18543.344542565199"/>
    <n v="13064.881296005"/>
    <n v="21800.020132427901"/>
    <x v="106"/>
    <n v="2.1535319094570321E-2"/>
  </r>
  <r>
    <x v="6"/>
    <s v="WaterMgmt"/>
    <n v="98.5729842357281"/>
    <n v="140.55274891808"/>
    <n v="56.274123310017004"/>
    <n v="47.536626855985801"/>
    <n v="95.144431713684696"/>
    <n v="91.722695012234695"/>
    <n v="94.240802099707096"/>
    <n v="90.361662634646706"/>
    <n v="81.811103796385893"/>
    <n v="136.03550684092301"/>
    <x v="107"/>
    <n v="1.0549226086835915E-4"/>
  </r>
  <r>
    <x v="7"/>
    <s v="WaterMgmt"/>
    <n v="94.952981454515907"/>
    <n v="189.27822198454001"/>
    <n v="168.18956135189401"/>
    <n v="115.01826573791099"/>
    <n v="92.776685401388804"/>
    <n v="189.102057066702"/>
    <n v="165.442168883373"/>
    <n v="134.198045508306"/>
    <n v="89.869554791412796"/>
    <n v="156.164736525916"/>
    <x v="108"/>
    <n v="1.5785515201676055E-4"/>
  </r>
  <r>
    <x v="10"/>
    <s v="WaterMgmt"/>
    <n v="0.36447859469652999"/>
    <n v="0.37606689163248302"/>
    <n v="0.17700901665966701"/>
    <n v="0.190402523836431"/>
    <n v="0.23520897273987801"/>
    <n v="0.22871361244604199"/>
    <n v="0.243912458687668"/>
    <n v="0.229672406925573"/>
    <n v="0.25750459056629299"/>
    <n v="0.32333802736639"/>
    <x v="109"/>
    <n v="2.9718881755848469E-7"/>
  </r>
  <r>
    <x v="11"/>
    <s v="WaterMgmt"/>
    <n v="1050.70363171908"/>
    <n v="1814.7278273376301"/>
    <n v="681.44863886472206"/>
    <n v="486.21240558501802"/>
    <n v="1093.0897887645899"/>
    <n v="1205.09020111158"/>
    <n v="1385.37935689496"/>
    <n v="1296.2982374552701"/>
    <n v="904.56981586334496"/>
    <n v="1743.24535830786"/>
    <x v="110"/>
    <n v="1.3195140225128203E-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">
  <r>
    <x v="0"/>
    <s v="Ag"/>
    <n v="24040.323080569098"/>
    <n v="24440.153324203999"/>
    <n v="12362.2364518416"/>
    <n v="12106.6216893044"/>
    <n v="14223.472326412701"/>
    <n v="14876.694530000001"/>
    <n v="17344.593840000001"/>
    <n v="17669.839769999999"/>
    <n v="18951.371299999999"/>
    <n v="25904.80659"/>
    <n v="18192.011290233182"/>
    <n v="4.1610623019433099E-3"/>
  </r>
  <r>
    <x v="1"/>
    <s v="Ag"/>
    <n v="849.22992947301304"/>
    <n v="852.94059115379503"/>
    <n v="479.288552854214"/>
    <n v="503.384555680863"/>
    <n v="502.71603527644697"/>
    <n v="628.87139939999997"/>
    <n v="618.37950000000001"/>
    <n v="620.18495800000005"/>
    <n v="616.14192649999995"/>
    <n v="930.80540129999997"/>
    <n v="660.19428496383318"/>
    <n v="1.5100636797627082E-4"/>
  </r>
  <r>
    <x v="2"/>
    <s v="Ag"/>
    <n v="5933.4969361471603"/>
    <n v="5955.5775697045701"/>
    <n v="3316.7165875542901"/>
    <n v="3915.4068064875601"/>
    <n v="3635.11243610883"/>
    <n v="4134.8613489999998"/>
    <n v="3509.1052380000001"/>
    <n v="5001.3182459999998"/>
    <n v="3130.9801940000002"/>
    <n v="5665.6616489999997"/>
    <n v="4419.823701200241"/>
    <n v="1.0109471399775136E-3"/>
  </r>
  <r>
    <x v="3"/>
    <s v="Ag"/>
    <n v="506562.54509792599"/>
    <n v="742665.10560635501"/>
    <n v="665469.66528710094"/>
    <n v="398798.39400447498"/>
    <n v="592420.51970643096"/>
    <n v="522238.84210000001"/>
    <n v="616039.85270000005"/>
    <n v="573836.71479999996"/>
    <n v="535335.49369999999"/>
    <n v="715452.83100000001"/>
    <n v="586881.99640022893"/>
    <n v="0.13423763386851548"/>
  </r>
  <r>
    <x v="4"/>
    <s v="Ag"/>
    <n v="415454.09983138501"/>
    <n v="638801.25914411002"/>
    <n v="555030.18434618297"/>
    <n v="341653.02568055701"/>
    <n v="564661.83755976101"/>
    <n v="444105.59700000001"/>
    <n v="401804.38799999998"/>
    <n v="381351.08029999997"/>
    <n v="517790.89730000001"/>
    <n v="667786.35389999999"/>
    <n v="492843.87230619957"/>
    <n v="0.11272827534457863"/>
  </r>
  <r>
    <x v="5"/>
    <s v="Ag"/>
    <n v="669871.00595957204"/>
    <n v="566155.52417441295"/>
    <n v="525100.04605806095"/>
    <n v="441174.39157067001"/>
    <n v="377866.96555280499"/>
    <n v="490495.4203"/>
    <n v="634854.95830000006"/>
    <n v="499809.1887"/>
    <n v="431288.52710000001"/>
    <n v="586303.32129999995"/>
    <n v="522291.9349015521"/>
    <n v="0.11946393646394998"/>
  </r>
  <r>
    <x v="6"/>
    <s v="Ag"/>
    <n v="49441.848823266002"/>
    <n v="90774.541473946199"/>
    <n v="41913.673723253603"/>
    <n v="23682.024717857501"/>
    <n v="52450.002007777497"/>
    <n v="41802.177539999997"/>
    <n v="39335.517379999998"/>
    <n v="54516.634680000003"/>
    <n v="43362.331330000001"/>
    <n v="77847.844159999993"/>
    <n v="51512.659583610082"/>
    <n v="1.1782500705750782E-2"/>
  </r>
  <r>
    <x v="7"/>
    <s v="Ag"/>
    <n v="56396.163940940802"/>
    <n v="85811.220753446003"/>
    <n v="78439.888181213595"/>
    <n v="65476.9911659953"/>
    <n v="46663.799797679399"/>
    <n v="65082.256220000003"/>
    <n v="79673.338430000003"/>
    <n v="77432.960569999996"/>
    <n v="52391.067880000002"/>
    <n v="92659.921100000007"/>
    <n v="70002.760803927522"/>
    <n v="1.6011745175727839E-2"/>
  </r>
  <r>
    <x v="8"/>
    <s v="Ag"/>
    <n v="486.77299961175498"/>
    <n v="458.68332901842098"/>
    <n v="292.11375657139803"/>
    <n v="334.26924982926403"/>
    <n v="369.95295361410399"/>
    <n v="387.9938631"/>
    <n v="327.03858029999998"/>
    <n v="437.4802431"/>
    <n v="328.08919100000003"/>
    <n v="437.11360350000001"/>
    <n v="385.95077696449414"/>
    <n v="8.82785967319011E-5"/>
  </r>
  <r>
    <x v="9"/>
    <s v="Ag"/>
    <n v="222406.522822923"/>
    <n v="190527.14094418701"/>
    <n v="136929.88739407499"/>
    <n v="145548.43432025201"/>
    <n v="172273.72759367601"/>
    <n v="156901.57310000001"/>
    <n v="147913.70389999999"/>
    <n v="181964.4933"/>
    <n v="124969.60830000001"/>
    <n v="173773.45250000001"/>
    <n v="165320.85441751132"/>
    <n v="3.7813871378316793E-2"/>
  </r>
  <r>
    <x v="10"/>
    <s v="Ag"/>
    <n v="0.55916742941678599"/>
    <n v="0.49555288773294098"/>
    <n v="0.286134085489957"/>
    <n v="0.340550638134067"/>
    <n v="0.43324532110868103"/>
    <n v="0.36776978700000001"/>
    <n v="0.271099162"/>
    <n v="0.40623700699999998"/>
    <n v="0.29560019999999998"/>
    <n v="0.45063825800000001"/>
    <n v="0.3905994775882432"/>
    <n v="8.9341894935156263E-8"/>
  </r>
  <r>
    <x v="11"/>
    <s v="Ag"/>
    <n v="192801.83995938499"/>
    <n v="378426.17747769097"/>
    <n v="223279.04050225901"/>
    <n v="109711.98554546401"/>
    <n v="246404.547617376"/>
    <n v="156997.6263"/>
    <n v="155996.33180000001"/>
    <n v="167190.28229999999"/>
    <n v="186954.2715"/>
    <n v="343985.81579999998"/>
    <n v="216174.79188021753"/>
    <n v="4.9445702444464786E-2"/>
  </r>
  <r>
    <x v="6"/>
    <s v="CityFP"/>
    <n v="44902.118208692897"/>
    <n v="65529.280252248704"/>
    <n v="32330.226479614699"/>
    <n v="23824.738825913599"/>
    <n v="49762.5002664774"/>
    <n v="38402.180489999999"/>
    <n v="34268.288719999997"/>
    <n v="50304.882559999998"/>
    <n v="42653.074229999998"/>
    <n v="64784.426740000003"/>
    <n v="44676.171677294733"/>
    <n v="1.0218789489282232E-2"/>
  </r>
  <r>
    <x v="11"/>
    <s v="CityFP"/>
    <n v="5.4192267970736498"/>
    <n v="12.232769489573901"/>
    <n v="4.7042502029201296"/>
    <n v="3.2184435348723301"/>
    <n v="7.9055596784369504"/>
    <n v="5.2658273490000003"/>
    <n v="5.2483823269999998"/>
    <n v="7.4955213819999997"/>
    <n v="5.5191149900000003"/>
    <n v="9.4268792359999996"/>
    <n v="6.6435974986876953"/>
    <n v="1.5195913557900993E-6"/>
  </r>
  <r>
    <x v="3"/>
    <s v="CityPSL"/>
    <n v="7497.1778093764397"/>
    <n v="9129.7106052544896"/>
    <n v="8635.1583349730099"/>
    <n v="5963.8033628328103"/>
    <n v="8342.3820578782397"/>
    <n v="7184.8248219999996"/>
    <n v="8837.1081259999992"/>
    <n v="6574.8349840000001"/>
    <n v="7914.9770740000004"/>
    <n v="7942.2462679999999"/>
    <n v="7802.2223444314996"/>
    <n v="1.7846038434586704E-3"/>
  </r>
  <r>
    <x v="4"/>
    <s v="CityPSL"/>
    <n v="20194.817286969901"/>
    <n v="22042.600367580799"/>
    <n v="20626.1698172795"/>
    <n v="13876.335928030199"/>
    <n v="16471.045800192402"/>
    <n v="16070.007180000001"/>
    <n v="17845.021079999999"/>
    <n v="14435.91034"/>
    <n v="16065.91626"/>
    <n v="17090.988710000001"/>
    <n v="17471.881277005283"/>
    <n v="3.9963468231139134E-3"/>
  </r>
  <r>
    <x v="6"/>
    <s v="CityPSL"/>
    <n v="426538.77621398098"/>
    <n v="468595.42914947902"/>
    <n v="306363.47856997"/>
    <n v="267184.362859327"/>
    <n v="373751.24280476797"/>
    <n v="341553.38400000002"/>
    <n v="357481.44890000002"/>
    <n v="379612.59299999999"/>
    <n v="411292.58539999998"/>
    <n v="426835.13140000001"/>
    <n v="375920.84322975244"/>
    <n v="8.5984448026253046E-2"/>
  </r>
  <r>
    <x v="10"/>
    <s v="CityPSL"/>
    <n v="9.7176690497562799"/>
    <n v="10.7160998228798"/>
    <n v="6.0815307646540901"/>
    <n v="5.8029218121510997"/>
    <n v="8.5989956372164507"/>
    <n v="7.6041404090000002"/>
    <n v="9.0718598119999996"/>
    <n v="8.3116597960000007"/>
    <n v="10.09790316"/>
    <n v="9.4343078850000008"/>
    <n v="8.5437088148657718"/>
    <n v="1.9542041889235783E-6"/>
  </r>
  <r>
    <x v="11"/>
    <s v="CityPSL"/>
    <n v="575.533544377417"/>
    <n v="923.20714984367703"/>
    <n v="622.56622802690595"/>
    <n v="187.134051288487"/>
    <n v="609.28609750493797"/>
    <n v="410.66799320000001"/>
    <n v="596.45618119999995"/>
    <n v="485.75244040000001"/>
    <n v="413.38321150000002"/>
    <n v="658.34362569999996"/>
    <n v="548.23305230414257"/>
    <n v="1.2539745332319668E-4"/>
  </r>
  <r>
    <x v="6"/>
    <s v="CityStu"/>
    <n v="1096.2708458142499"/>
    <n v="1445.50719860391"/>
    <n v="573.32057502506598"/>
    <n v="729.67780496203"/>
    <n v="1148.24346354005"/>
    <n v="625.83145249999995"/>
    <n v="823.02782950000005"/>
    <n v="773.44003280000004"/>
    <n v="921.51661850000005"/>
    <n v="975.71452079999995"/>
    <n v="911.25503420453038"/>
    <n v="2.0843154227373668E-4"/>
  </r>
  <r>
    <x v="12"/>
    <s v="CityStu"/>
    <n v="3527.3699689856699"/>
    <n v="4695.0384206549097"/>
    <n v="1593.7374189024799"/>
    <n v="1951.8837594266099"/>
    <n v="3562.0968382251599"/>
    <n v="2004.5873180000001"/>
    <n v="2532.5037470000002"/>
    <n v="2490.1252479999998"/>
    <n v="3141.8955299999998"/>
    <n v="2863.3993869999999"/>
    <n v="2836.2637636194831"/>
    <n v="6.4873916560842276E-4"/>
  </r>
  <r>
    <x v="8"/>
    <s v="CityStu"/>
    <n v="3228.70392004922"/>
    <n v="3728.42119196058"/>
    <n v="1760.42847529967"/>
    <n v="2239.5076790531498"/>
    <n v="2774.5909657132102"/>
    <n v="2040.8085369999999"/>
    <n v="2100.6894729999999"/>
    <n v="2643.2493039999999"/>
    <n v="2086.6964849999999"/>
    <n v="3029.2805709999998"/>
    <n v="2563.2376602075828"/>
    <n v="5.8628985155354061E-4"/>
  </r>
  <r>
    <x v="9"/>
    <s v="CityStu"/>
    <n v="23205.2111436749"/>
    <n v="26715.047715350502"/>
    <n v="12915.8903154901"/>
    <n v="16021.143753644399"/>
    <n v="20783.239015113799"/>
    <n v="13797.496440000001"/>
    <n v="15907.29297"/>
    <n v="19421.699980000001"/>
    <n v="15816.400869999999"/>
    <n v="21765.11866"/>
    <n v="18634.854086327374"/>
    <n v="4.2623538213424871E-3"/>
  </r>
  <r>
    <x v="10"/>
    <s v="CityStu"/>
    <n v="49.412232971827997"/>
    <n v="57.306109822274202"/>
    <n v="26.967896652985399"/>
    <n v="35.235134822202497"/>
    <n v="46.417960596937"/>
    <n v="28.302040250000001"/>
    <n v="35.111036769999998"/>
    <n v="39.516011169999999"/>
    <n v="37.349952590000001"/>
    <n v="46.126420099999997"/>
    <n v="40.174479574622708"/>
    <n v="9.1891165738173475E-6"/>
  </r>
  <r>
    <x v="13"/>
    <s v="CityStu"/>
    <n v="13724.8367215324"/>
    <n v="17945.5918679809"/>
    <n v="8265.5321634616193"/>
    <n v="10111.973970154"/>
    <n v="13784.421160999"/>
    <n v="8527.7166429999997"/>
    <n v="10811.39414"/>
    <n v="12486.92173"/>
    <n v="10331.589449999999"/>
    <n v="13487.8086"/>
    <n v="11947.778644712793"/>
    <n v="2.7328177471596373E-3"/>
  </r>
  <r>
    <x v="4"/>
    <s v="CopCrkCDD"/>
    <n v="2709.7583537005598"/>
    <n v="3731.7834093643301"/>
    <n v="2739.8538628303299"/>
    <n v="1302.7211610629099"/>
    <n v="3009.8854810061298"/>
    <n v="1964.253774"/>
    <n v="2841.4868780000002"/>
    <n v="2335.3207550000002"/>
    <n v="2241.7091529999998"/>
    <n v="3029.0558139999998"/>
    <n v="2590.5828641964263"/>
    <n v="5.9254452541239065E-4"/>
  </r>
  <r>
    <x v="11"/>
    <s v="CrksdCDD"/>
    <n v="1633.56609655483"/>
    <n v="2675.9228029993601"/>
    <n v="1339.8180546621199"/>
    <n v="910.27973569923495"/>
    <n v="1760.0534165987799"/>
    <n v="1338.1623549999999"/>
    <n v="1592.445125"/>
    <n v="2018.946494"/>
    <n v="1462.5821619999999"/>
    <n v="2219.1084999999998"/>
    <n v="1695.0884742514324"/>
    <n v="3.8771791838393421E-4"/>
  </r>
  <r>
    <x v="0"/>
    <s v="FDOT4"/>
    <n v="1251.80150443415"/>
    <n v="1330.46232480495"/>
    <n v="753.13815460100795"/>
    <n v="797.21808057737906"/>
    <n v="849.71027653233602"/>
    <n v="865.22314249999999"/>
    <n v="869.22298650000005"/>
    <n v="1012.083613"/>
    <n v="869.60642959999996"/>
    <n v="1321.948535"/>
    <n v="992.04150475498227"/>
    <n v="2.2690984748977472E-4"/>
  </r>
  <r>
    <x v="1"/>
    <s v="FDOT4"/>
    <n v="172.89751347459199"/>
    <n v="172.165466649954"/>
    <n v="99.417666693146302"/>
    <n v="102.934091587674"/>
    <n v="105.085358300096"/>
    <n v="126.35135889999999"/>
    <n v="128.85755879999999"/>
    <n v="127.91424189999999"/>
    <n v="126.82310150000001"/>
    <n v="193.3159163"/>
    <n v="135.57622741054624"/>
    <n v="3.1010377023050214E-5"/>
  </r>
  <r>
    <x v="2"/>
    <s v="FDOT4"/>
    <n v="857.30909101791303"/>
    <n v="871.68264353104303"/>
    <n v="506.98631024591498"/>
    <n v="633.94718004351603"/>
    <n v="606.66856900521805"/>
    <n v="620.8121701"/>
    <n v="548.0308417"/>
    <n v="725.65920410000001"/>
    <n v="530.80483419999996"/>
    <n v="815.45301940000002"/>
    <n v="671.73538633436056"/>
    <n v="1.5364616635093377E-4"/>
  </r>
  <r>
    <x v="3"/>
    <s v="FDOT4"/>
    <n v="6979.4855239896197"/>
    <n v="9735.6586475153599"/>
    <n v="9021.4637157025609"/>
    <n v="5733.0556549693501"/>
    <n v="9179.8593135469291"/>
    <n v="7146.6620700000003"/>
    <n v="7923.2634459999999"/>
    <n v="7493.097092"/>
    <n v="8351.7514570000003"/>
    <n v="10156.568069999999"/>
    <n v="8172.0864990723812"/>
    <n v="1.869202943918913E-3"/>
  </r>
  <r>
    <x v="4"/>
    <s v="FDOT4"/>
    <n v="3445.4638269697798"/>
    <n v="5196.8018594999003"/>
    <n v="4167.6145668994504"/>
    <n v="2349.0561907977799"/>
    <n v="3761.7232553396698"/>
    <n v="3217.8760379999999"/>
    <n v="3119.6686800000002"/>
    <n v="3174.9391220000002"/>
    <n v="4153.8368540000001"/>
    <n v="5157.946046"/>
    <n v="3774.4926439506576"/>
    <n v="8.633404409845272E-4"/>
  </r>
  <r>
    <x v="5"/>
    <s v="FDOT4"/>
    <n v="9000.3932170072694"/>
    <n v="7252.7567209080098"/>
    <n v="6669.6341200271299"/>
    <n v="5589.5440893156801"/>
    <n v="5006.2560560192896"/>
    <n v="5838.3889410000002"/>
    <n v="6826.6366900000003"/>
    <n v="5435.7586069999998"/>
    <n v="5255.3937180000003"/>
    <n v="6974.8894120000004"/>
    <n v="6384.9651571277373"/>
    <n v="1.4604343296999581E-3"/>
  </r>
  <r>
    <x v="6"/>
    <s v="FDOT4"/>
    <n v="14014.1245022312"/>
    <n v="18866.756505216599"/>
    <n v="10385.1253321975"/>
    <n v="7631.4061964554903"/>
    <n v="13815.243973593901"/>
    <n v="10870.42553"/>
    <n v="11339.476919999999"/>
    <n v="13106.09441"/>
    <n v="12392.540650000001"/>
    <n v="15944.0056"/>
    <n v="12836.519961969469"/>
    <n v="2.936099722550759E-3"/>
  </r>
  <r>
    <x v="12"/>
    <s v="FDOT4"/>
    <n v="541.67005453235299"/>
    <n v="763.70773900535301"/>
    <n v="264.248077791681"/>
    <n v="325.63022859553001"/>
    <n v="564.62580403471702"/>
    <n v="340.27612800000003"/>
    <n v="420.87950339999998"/>
    <n v="419.95908839999998"/>
    <n v="519.48896479999996"/>
    <n v="474.84202140000002"/>
    <n v="463.53276099596343"/>
    <n v="1.0602393911944844E-4"/>
  </r>
  <r>
    <x v="7"/>
    <s v="FDOT4"/>
    <n v="349.52475564968302"/>
    <n v="535.75032950720504"/>
    <n v="513.16410495008301"/>
    <n v="399.09064884658397"/>
    <n v="271.69611285442102"/>
    <n v="376.8779566"/>
    <n v="487.48422119999998"/>
    <n v="446.35390530000001"/>
    <n v="317.10477589999999"/>
    <n v="536.4951896"/>
    <n v="423.35420004079759"/>
    <n v="9.683388901066089E-5"/>
  </r>
  <r>
    <x v="8"/>
    <s v="FDOT4"/>
    <n v="206.148535330551"/>
    <n v="214.90125230155701"/>
    <n v="124.104388481241"/>
    <n v="148.88210105192999"/>
    <n v="173.813400095188"/>
    <n v="139.78859399999999"/>
    <n v="134.60968980000001"/>
    <n v="170.81716879999999"/>
    <n v="135.30652420000001"/>
    <n v="196.69474270000001"/>
    <n v="164.50663967604669"/>
    <n v="3.7627635881188779E-5"/>
  </r>
  <r>
    <x v="9"/>
    <s v="FDOT4"/>
    <n v="8945.1968838285702"/>
    <n v="8380.1161035394798"/>
    <n v="5577.5218274587196"/>
    <n v="5731.4139322501296"/>
    <n v="7579.9539685982099"/>
    <n v="6527.6118319999996"/>
    <n v="5377.3920440000002"/>
    <n v="7545.5351129999999"/>
    <n v="5600.7670040000003"/>
    <n v="7791.0687639999996"/>
    <n v="6905.6577472675108"/>
    <n v="1.5795324477236117E-3"/>
  </r>
  <r>
    <x v="10"/>
    <s v="FDOT4"/>
    <n v="625.852527680702"/>
    <n v="727.19818989610496"/>
    <n v="309.93786072326498"/>
    <n v="386.73310583805102"/>
    <n v="579.11671138802296"/>
    <n v="359.11102690000001"/>
    <n v="419.4142587"/>
    <n v="456.39842620000002"/>
    <n v="445.34549500000003"/>
    <n v="526.4109565"/>
    <n v="483.55185588261463"/>
    <n v="1.1060291060989559E-4"/>
  </r>
  <r>
    <x v="13"/>
    <s v="FDOT4"/>
    <n v="505.92196060498401"/>
    <n v="643.13358787075504"/>
    <n v="283.21895357890099"/>
    <n v="346.57229073313101"/>
    <n v="472.734257591063"/>
    <n v="298.10128200000003"/>
    <n v="376.24426949999997"/>
    <n v="435.33850469999999"/>
    <n v="353.14065740000001"/>
    <n v="472.42231809999998"/>
    <n v="418.6828082078834"/>
    <n v="9.5765400642693516E-5"/>
  </r>
  <r>
    <x v="11"/>
    <s v="FDOT4"/>
    <n v="2214.2134808659798"/>
    <n v="3939.41119884725"/>
    <n v="2179.4259845024399"/>
    <n v="1121.9453224704801"/>
    <n v="2414.5198336512299"/>
    <n v="1897.8894110000001"/>
    <n v="1903.9046740000001"/>
    <n v="2233.7776450000001"/>
    <n v="2119.7251120000001"/>
    <n v="3529.8891739999999"/>
    <n v="2355.4701836337376"/>
    <n v="5.3876715598411441E-4"/>
  </r>
  <r>
    <x v="3"/>
    <s v="FDOT5"/>
    <n v="610.45103610578099"/>
    <n v="1443.00713676601"/>
    <n v="1224.7523124762399"/>
    <n v="532.61734113210298"/>
    <n v="1375.8506066965001"/>
    <n v="853.2414933"/>
    <n v="933.21352920000004"/>
    <n v="991.00693230000002"/>
    <n v="838.70025239999995"/>
    <n v="1328.7538159999999"/>
    <n v="1013.1594456376636"/>
    <n v="2.3174015823989883E-4"/>
  </r>
  <r>
    <x v="5"/>
    <s v="HobeWCD"/>
    <n v="3979.0340377933398"/>
    <n v="3223.7046781551699"/>
    <n v="2705.0372569995202"/>
    <n v="2723.2956912364798"/>
    <n v="2479.5131954681801"/>
    <n v="2967.5984290000001"/>
    <n v="2868.7754089999999"/>
    <n v="2774.546957"/>
    <n v="2406.5796660000001"/>
    <n v="3181.8175729999998"/>
    <n v="2930.9902893652693"/>
    <n v="6.7040598237686161E-4"/>
  </r>
  <r>
    <x v="9"/>
    <s v="HobeWCD"/>
    <n v="1193.43774937693"/>
    <n v="958.89572872418398"/>
    <n v="688.31896574358302"/>
    <n v="780.24636577511001"/>
    <n v="973.839263616626"/>
    <n v="801.43727669999998"/>
    <n v="797.95925880000004"/>
    <n v="959.71841110000003"/>
    <n v="667.70433449999996"/>
    <n v="863.91735940000001"/>
    <n v="868.54747137364325"/>
    <n v="1.9866303307107986E-4"/>
  </r>
  <r>
    <x v="0"/>
    <s v="MartinCo"/>
    <n v="74585.653398688999"/>
    <n v="79565.505814032993"/>
    <n v="43168.094298739503"/>
    <n v="44649.061741920203"/>
    <n v="51887.108999878597"/>
    <n v="48445.956630000001"/>
    <n v="53192.63205"/>
    <n v="59705.837200000002"/>
    <n v="55459.921309999998"/>
    <n v="75604.05932"/>
    <n v="58626.383076326034"/>
    <n v="1.3409624072141867E-2"/>
  </r>
  <r>
    <x v="1"/>
    <s v="MartinCo"/>
    <n v="5274.3351552843396"/>
    <n v="5161.5372288565504"/>
    <n v="3137.4097232089898"/>
    <n v="3293.2174124541398"/>
    <n v="3231.3114271007898"/>
    <n v="3964.735087"/>
    <n v="3973.7091999999998"/>
    <n v="3984.5680430000002"/>
    <n v="3780.1981420000002"/>
    <n v="5746.6933559999998"/>
    <n v="4154.7714774904816"/>
    <n v="9.5032169298710624E-4"/>
  </r>
  <r>
    <x v="2"/>
    <s v="MartinCo"/>
    <n v="32731.802089371999"/>
    <n v="33598.639117332998"/>
    <n v="19688.245507406202"/>
    <n v="22902.125270725199"/>
    <n v="21929.601988679799"/>
    <n v="23356.228459999998"/>
    <n v="21715.876319999999"/>
    <n v="28036.41015"/>
    <n v="20355.40108"/>
    <n v="32235.915809999999"/>
    <n v="25655.024579351626"/>
    <n v="5.8680787918091015E-3"/>
  </r>
  <r>
    <x v="3"/>
    <s v="MartinCo"/>
    <n v="11416.507150535601"/>
    <n v="12348.814530884199"/>
    <n v="10735.903901395601"/>
    <n v="9994.1577668364007"/>
    <n v="10647.027648372999"/>
    <n v="11072.203530000001"/>
    <n v="12611.68382"/>
    <n v="12954.18584"/>
    <n v="12857.758620000001"/>
    <n v="15582.647279999999"/>
    <n v="12022.089008802481"/>
    <n v="2.7498147712777614E-3"/>
  </r>
  <r>
    <x v="5"/>
    <s v="MartinCo"/>
    <n v="33174.893213593503"/>
    <n v="28177.826360470499"/>
    <n v="26548.889782794999"/>
    <n v="23463.2925999252"/>
    <n v="17899.828994166499"/>
    <n v="20429.43982"/>
    <n v="26249.488420000001"/>
    <n v="21480.013210000001"/>
    <n v="19058.628479999999"/>
    <n v="24102.907480000002"/>
    <n v="24058.520836095071"/>
    <n v="5.5029101782351443E-3"/>
  </r>
  <r>
    <x v="6"/>
    <s v="MartinCo"/>
    <n v="29425.522911715299"/>
    <n v="38490.115339018601"/>
    <n v="15432.043000314799"/>
    <n v="17370.066235578499"/>
    <n v="28001.306974930201"/>
    <n v="20582.865330000001"/>
    <n v="23990.68749"/>
    <n v="24199.377250000001"/>
    <n v="29943.593870000001"/>
    <n v="26812.95319"/>
    <n v="25424.85315915574"/>
    <n v="5.8154316378313531E-3"/>
  </r>
  <r>
    <x v="12"/>
    <s v="MartinCo"/>
    <n v="27892.625381137001"/>
    <n v="41507.7097877489"/>
    <n v="14370.6280480197"/>
    <n v="19434.338418125299"/>
    <n v="30492.8001923667"/>
    <n v="18409.731090000001"/>
    <n v="23195.793310000001"/>
    <n v="23484.433249999998"/>
    <n v="26521.81698"/>
    <n v="25822.293399999999"/>
    <n v="25113.21698573976"/>
    <n v="5.7441510349098227E-3"/>
  </r>
  <r>
    <x v="7"/>
    <s v="MartinCo"/>
    <n v="4789.4415536708702"/>
    <n v="7338.3261811189705"/>
    <n v="6724.4521238380803"/>
    <n v="5670.6520670378804"/>
    <n v="4235.7226984160097"/>
    <n v="5414.3742140000004"/>
    <n v="6617.6709209999999"/>
    <n v="6529.2839889999996"/>
    <n v="4587.0806869999997"/>
    <n v="7763.2110419999999"/>
    <n v="5967.021547708182"/>
    <n v="1.3648380061407539E-3"/>
  </r>
  <r>
    <x v="8"/>
    <s v="MartinCo"/>
    <n v="98420.591685603795"/>
    <n v="106963.279571244"/>
    <n v="58003.156655043298"/>
    <n v="69252.039435194107"/>
    <n v="80187.497522738093"/>
    <n v="70936.343439999997"/>
    <n v="65163.683779999999"/>
    <n v="84194.463820000004"/>
    <n v="71911.685299999997"/>
    <n v="87467.098230000003"/>
    <n v="79249.983943982312"/>
    <n v="1.8126864333904584E-2"/>
  </r>
  <r>
    <x v="9"/>
    <s v="MartinCo"/>
    <n v="155883.84450192601"/>
    <n v="149356.75461806799"/>
    <n v="98048.812986004807"/>
    <n v="107110.299648567"/>
    <n v="125574.93005963801"/>
    <n v="115308.00440000001"/>
    <n v="96971.58958"/>
    <n v="135244.15239999999"/>
    <n v="100312.65640000001"/>
    <n v="138142.03090000001"/>
    <n v="122195.30754942037"/>
    <n v="2.7949756605045752E-2"/>
  </r>
  <r>
    <x v="10"/>
    <s v="MartinCo"/>
    <n v="435.77073294150398"/>
    <n v="471.07381131819699"/>
    <n v="234.50895968447799"/>
    <n v="284.966341114881"/>
    <n v="350.04810327782201"/>
    <n v="280.29801900000001"/>
    <n v="274.90969560000002"/>
    <n v="343.49680369999999"/>
    <n v="310.5583537"/>
    <n v="382.63829809999999"/>
    <n v="336.82691184368821"/>
    <n v="7.7042485451029458E-5"/>
  </r>
  <r>
    <x v="13"/>
    <s v="MartinCo"/>
    <n v="7747.4671674494803"/>
    <n v="9752.4606921519608"/>
    <n v="4134.6352918876701"/>
    <n v="4993.7486581698104"/>
    <n v="6869.9781722683501"/>
    <n v="4500.2288120000003"/>
    <n v="5434.4638960000002"/>
    <n v="6226.4835309999999"/>
    <n v="5124.1638350000003"/>
    <n v="6920.5453269999998"/>
    <n v="6170.4175382927269"/>
    <n v="1.4113608108645033E-3"/>
  </r>
  <r>
    <x v="0"/>
    <s v="Natural"/>
    <n v="27534.232065410499"/>
    <n v="27375.851696259801"/>
    <n v="16276.3281395879"/>
    <n v="16050.8453022308"/>
    <n v="18510.8674968294"/>
    <n v="18366.031159999999"/>
    <n v="20485.24886"/>
    <n v="21565.860840000001"/>
    <n v="21990.625339999999"/>
    <n v="29218.589120000001"/>
    <n v="21737.448002031837"/>
    <n v="4.9720107347486263E-3"/>
  </r>
  <r>
    <x v="1"/>
    <s v="Natural"/>
    <n v="2182.30993881421"/>
    <n v="2064.4993443481499"/>
    <n v="1228.66782968898"/>
    <n v="1288.13478329451"/>
    <n v="1248.6988657479401"/>
    <n v="1611.6378549999999"/>
    <n v="1594.189067"/>
    <n v="1576.689513"/>
    <n v="1502.444184"/>
    <n v="2303.0309630000002"/>
    <n v="1660.0302343893788"/>
    <n v="3.7969904032063854E-4"/>
  </r>
  <r>
    <x v="2"/>
    <s v="Natural"/>
    <n v="7373.0902842660498"/>
    <n v="7407.9293063484802"/>
    <n v="4255.5964834172501"/>
    <n v="5087.5153717042303"/>
    <n v="4915.6803087148401"/>
    <n v="5169.6176420000002"/>
    <n v="4554.0810739999997"/>
    <n v="6180.3485799999999"/>
    <n v="4282.3555219999998"/>
    <n v="6960.1161510000002"/>
    <n v="5618.6330723450847"/>
    <n v="1.285151042003744E-3"/>
  </r>
  <r>
    <x v="3"/>
    <s v="Natural"/>
    <n v="114603.72561595999"/>
    <n v="152209.028402856"/>
    <n v="138731.461935628"/>
    <n v="88166.669052159807"/>
    <n v="128937.15904040101"/>
    <n v="113805.4865"/>
    <n v="132271.6776"/>
    <n v="127540.254"/>
    <n v="118434.77929999999"/>
    <n v="157408.20389999999"/>
    <n v="127210.8445347005"/>
    <n v="2.9096961361050722E-2"/>
  </r>
  <r>
    <x v="4"/>
    <s v="Natural"/>
    <n v="88687.184932058401"/>
    <n v="124773.039502674"/>
    <n v="108449.412033418"/>
    <n v="70533.169502644305"/>
    <n v="114673.63413427"/>
    <n v="97269.415089999995"/>
    <n v="85856.648520000002"/>
    <n v="76632.446710000004"/>
    <n v="106905.55650000001"/>
    <n v="136827.83749999999"/>
    <n v="101060.83444250649"/>
    <n v="2.3115664436038155E-2"/>
  </r>
  <r>
    <x v="5"/>
    <s v="Natural"/>
    <n v="214190.951448584"/>
    <n v="183759.46673561199"/>
    <n v="175194.93072436799"/>
    <n v="144392.14208852101"/>
    <n v="124570.626115065"/>
    <n v="152726.25020000001"/>
    <n v="193097.29810000001"/>
    <n v="155026.2175"/>
    <n v="141175.2384"/>
    <n v="181309.39079999999"/>
    <n v="166544.25121121499"/>
    <n v="3.8093699166315782E-2"/>
  </r>
  <r>
    <x v="6"/>
    <s v="Natural"/>
    <n v="214828.600292232"/>
    <n v="271521.85034420498"/>
    <n v="127407.702295486"/>
    <n v="108935.22739923099"/>
    <n v="206420.45972965099"/>
    <n v="169318.7439"/>
    <n v="162410.1011"/>
    <n v="185944.06479999999"/>
    <n v="200935.59820000001"/>
    <n v="224865.02679999999"/>
    <n v="187258.73748608056"/>
    <n v="4.2831727665052513E-2"/>
  </r>
  <r>
    <x v="12"/>
    <s v="Natural"/>
    <n v="9157.4198713850001"/>
    <n v="13411.3916944138"/>
    <n v="4005.7058432662898"/>
    <n v="5334.7216781091902"/>
    <n v="9842.9503636529407"/>
    <n v="5408.3474729999998"/>
    <n v="6821.1614639999998"/>
    <n v="6748.9995060000001"/>
    <n v="8285.9001160000007"/>
    <n v="7813.1956840000003"/>
    <n v="7682.9793693827232"/>
    <n v="1.7573293744441631E-3"/>
  </r>
  <r>
    <x v="7"/>
    <s v="Natural"/>
    <n v="20269.2500267777"/>
    <n v="31390.2722585349"/>
    <n v="28795.915637669801"/>
    <n v="22421.522069947601"/>
    <n v="16464.857280193301"/>
    <n v="23687.819780000002"/>
    <n v="28044.980670000001"/>
    <n v="27173.22251"/>
    <n v="16532.977709999999"/>
    <n v="32461.697069999998"/>
    <n v="24724.25150131233"/>
    <n v="5.6551828835500534E-3"/>
  </r>
  <r>
    <x v="8"/>
    <s v="Natural"/>
    <n v="18765.920224286099"/>
    <n v="20337.709755237898"/>
    <n v="11188.0772085013"/>
    <n v="12805.2112079658"/>
    <n v="14779.873962408699"/>
    <n v="13771.947630000001"/>
    <n v="11689.377409999999"/>
    <n v="15525.049360000001"/>
    <n v="12877.637839999999"/>
    <n v="15990.189340000001"/>
    <n v="14773.099393839982"/>
    <n v="3.3790539149220799E-3"/>
  </r>
  <r>
    <x v="9"/>
    <s v="Natural"/>
    <n v="163989.537624741"/>
    <n v="145999.76525539299"/>
    <n v="96831.253509236398"/>
    <n v="103236.616266659"/>
    <n v="126501.245884396"/>
    <n v="115657.6415"/>
    <n v="98203.753549999994"/>
    <n v="130301.6998"/>
    <n v="91975.044750000001"/>
    <n v="129252.9369"/>
    <n v="120194.94950404255"/>
    <n v="2.7492214317927706E-2"/>
  </r>
  <r>
    <x v="10"/>
    <s v="Natural"/>
    <n v="53091.380113926403"/>
    <n v="60103.0549980383"/>
    <n v="25987.797224256701"/>
    <n v="31112.204200147899"/>
    <n v="45934.553428615298"/>
    <n v="31014.644130000001"/>
    <n v="36462.660539999997"/>
    <n v="37449.110679999998"/>
    <n v="41525.327960000002"/>
    <n v="44940.411480000002"/>
    <n v="40762.114475498463"/>
    <n v="9.3235264196738672E-3"/>
  </r>
  <r>
    <x v="13"/>
    <s v="Natural"/>
    <n v="2128.62932384331"/>
    <n v="2820.8468485352801"/>
    <n v="1156.71661475373"/>
    <n v="1412.3111207622501"/>
    <n v="2027.2817707174299"/>
    <n v="1241.940163"/>
    <n v="1554.8123310000001"/>
    <n v="1807.5658739999999"/>
    <n v="1477.459038"/>
    <n v="1990.869099"/>
    <n v="1761.8432183611999"/>
    <n v="4.0298674406568567E-4"/>
  </r>
  <r>
    <x v="11"/>
    <s v="Natural"/>
    <n v="17482.919311388701"/>
    <n v="31857.082764707"/>
    <n v="18953.879293032602"/>
    <n v="9247.3528880041304"/>
    <n v="20543.3136591738"/>
    <n v="13140.133110000001"/>
    <n v="13773.617039999999"/>
    <n v="15753.32818"/>
    <n v="14399.74922"/>
    <n v="24180.674190000002"/>
    <n v="17933.204965630623"/>
    <n v="4.1018654806777924E-3"/>
  </r>
  <r>
    <x v="4"/>
    <s v="NSLRWCD"/>
    <n v="5.4488752422064604"/>
    <n v="9.0949785444294307"/>
    <n v="4.8469655365842899"/>
    <n v="2.3081471044524302"/>
    <n v="5.6447562664835598"/>
    <n v="3.8009635429999999"/>
    <n v="6.0038561899999996"/>
    <n v="4.4361988180000003"/>
    <n v="4.0563304569999996"/>
    <n v="6.1298649689999998"/>
    <n v="5.177093667115618"/>
    <n v="1.1841576474520823E-6"/>
  </r>
  <r>
    <x v="6"/>
    <s v="NSLRWCD"/>
    <n v="5334.4864188702204"/>
    <n v="8657.3645689834102"/>
    <n v="4135.8869948422598"/>
    <n v="2882.5224990194401"/>
    <n v="5701.9924041742197"/>
    <n v="4556.1496010000001"/>
    <n v="4064.2695779999999"/>
    <n v="5916.8438919999999"/>
    <n v="4998.4458180000001"/>
    <n v="7970.8976140000004"/>
    <n v="5421.8859388889559"/>
    <n v="1.2401490316719214E-3"/>
  </r>
  <r>
    <x v="11"/>
    <s v="NSLRWCD"/>
    <n v="8409.7567986814192"/>
    <n v="16272.6683359208"/>
    <n v="9520.0410002109893"/>
    <n v="4774.3823618677898"/>
    <n v="10486.5808073315"/>
    <n v="6880.3588820000004"/>
    <n v="6990.8962510000001"/>
    <n v="7506.5703469999999"/>
    <n v="8089.0513080000001"/>
    <n v="14637.295330000001"/>
    <n v="9356.7601422012485"/>
    <n v="2.1401735781101908E-3"/>
  </r>
  <r>
    <x v="3"/>
    <s v="OkeeCo"/>
    <n v="5016.2789291184999"/>
    <n v="9189.9220593941409"/>
    <n v="8313.1189846507805"/>
    <n v="6018.0101168108604"/>
    <n v="9576.7421125737092"/>
    <n v="7414.835881"/>
    <n v="6405.0146850000001"/>
    <n v="6533.8730210000003"/>
    <n v="7421.5996580000001"/>
    <n v="11123.067160000001"/>
    <n v="7701.2462607548005"/>
    <n v="1.761507564081878E-3"/>
  </r>
  <r>
    <x v="4"/>
    <s v="OkeeCo"/>
    <n v="4140.7397449489899"/>
    <n v="7057.2463742582604"/>
    <n v="4257.7731109415899"/>
    <n v="5317.3595694802898"/>
    <n v="7288.1538545229096"/>
    <n v="6585.4177099999997"/>
    <n v="4429.4224190000004"/>
    <n v="4169.5040479999998"/>
    <n v="6576.3338039999999"/>
    <n v="9516.6807449999997"/>
    <n v="5933.8631380152046"/>
    <n v="1.3572536766037601E-3"/>
  </r>
  <r>
    <x v="5"/>
    <s v="PalMarWCD"/>
    <n v="5514.6630601197703"/>
    <n v="3136.4282361283499"/>
    <n v="3526.9434707416499"/>
    <n v="2830.3839132150601"/>
    <n v="3121.0973638986102"/>
    <n v="3655.0134720000001"/>
    <n v="4899.5224150000004"/>
    <n v="3048.2229900000002"/>
    <n v="3619.2364010000001"/>
    <n v="4640.3989929999998"/>
    <n v="3799.1910315103441"/>
    <n v="8.6898970800364846E-4"/>
  </r>
  <r>
    <x v="3"/>
    <s v="PortICDD"/>
    <n v="2604.93697069472"/>
    <n v="2400.2348066747199"/>
    <n v="2300.39313358135"/>
    <n v="1765.51652314589"/>
    <n v="1805.7141591038701"/>
    <n v="2008.9480510000001"/>
    <n v="2359.6626780000001"/>
    <n v="1889.1222299999999"/>
    <n v="2210.2547760000002"/>
    <n v="2082.1529529999998"/>
    <n v="2142.6936281200551"/>
    <n v="4.9009873280868093E-4"/>
  </r>
  <r>
    <x v="6"/>
    <s v="PortICDD"/>
    <n v="52.318490196182502"/>
    <n v="49.614307492036801"/>
    <n v="47.614190989180599"/>
    <n v="36.0335022763146"/>
    <n v="37.344718724065501"/>
    <n v="42.444636029999998"/>
    <n v="47.463265759999999"/>
    <n v="38.53696034"/>
    <n v="44.763523229999997"/>
    <n v="41.472200010000002"/>
    <n v="43.760579504777994"/>
    <n v="1.0009365912513719E-5"/>
  </r>
  <r>
    <x v="6"/>
    <s v="RivPlCDD"/>
    <n v="1313.38312910267"/>
    <n v="1656.52021881051"/>
    <n v="841.41757250986905"/>
    <n v="723.280346683468"/>
    <n v="1148.8798034071599"/>
    <n v="1173.855775"/>
    <n v="955.42509900000005"/>
    <n v="1210.134194"/>
    <n v="1178.5428449999999"/>
    <n v="1453.6724160000001"/>
    <n v="1165.5111399513676"/>
    <n v="2.6658759109006935E-4"/>
  </r>
  <r>
    <x v="3"/>
    <s v="StLCo"/>
    <n v="4898.08850928831"/>
    <n v="7726.4154314916595"/>
    <n v="7131.1528983819398"/>
    <n v="4083.4066778822198"/>
    <n v="7980.0179931622097"/>
    <n v="5950.4243720000004"/>
    <n v="7700.4335000000001"/>
    <n v="5704.9191929999997"/>
    <n v="6259.0296660000004"/>
    <n v="6963.581698"/>
    <n v="6439.7469939206348"/>
    <n v="1.4729645899484508E-3"/>
  </r>
  <r>
    <x v="4"/>
    <s v="StLCo"/>
    <n v="34128.975825151203"/>
    <n v="43516.3704555964"/>
    <n v="33777.288238863403"/>
    <n v="17907.069863255299"/>
    <n v="36915.402442535"/>
    <n v="24432.693050000002"/>
    <n v="32323.57216"/>
    <n v="26625.979299999999"/>
    <n v="26283.685939999999"/>
    <n v="36143.428480000002"/>
    <n v="31205.446575540136"/>
    <n v="7.1376279010170757E-3"/>
  </r>
  <r>
    <x v="6"/>
    <s v="StLCo"/>
    <n v="125072.65665758"/>
    <n v="159421.060067196"/>
    <n v="77283.593694245603"/>
    <n v="70495.021012336001"/>
    <n v="123666.178363827"/>
    <n v="103956.7098"/>
    <n v="94408.216419999997"/>
    <n v="122276.05710000001"/>
    <n v="122615.5704"/>
    <n v="147801.09580000001"/>
    <n v="114699.61593151845"/>
    <n v="2.6235265594643332E-2"/>
  </r>
  <r>
    <x v="10"/>
    <s v="StLCo"/>
    <n v="8.4513691527166301"/>
    <n v="8.7787525166484102"/>
    <n v="4.28368367436833"/>
    <n v="3.6667468627048301"/>
    <n v="5.7099403572966496"/>
    <n v="5.0468704180000001"/>
    <n v="6.370380967"/>
    <n v="5.9591620489999997"/>
    <n v="7.5820712510000003"/>
    <n v="8.0404436649999997"/>
    <n v="6.3889420913734849"/>
    <n v="1.4613439746481324E-6"/>
  </r>
  <r>
    <x v="11"/>
    <s v="StLCo"/>
    <n v="28695.186962460899"/>
    <n v="52789.784287432798"/>
    <n v="32445.493921198598"/>
    <n v="18224.254058931099"/>
    <n v="34666.101905464297"/>
    <n v="26000.135969999999"/>
    <n v="27157.000830000001"/>
    <n v="30920.315439999998"/>
    <n v="29564.474170000001"/>
    <n v="49664.694660000001"/>
    <n v="33012.744220548768"/>
    <n v="7.55101144498364E-3"/>
  </r>
  <r>
    <x v="6"/>
    <s v="StLWestCDD"/>
    <n v="45747.155721621697"/>
    <n v="56563.506645918897"/>
    <n v="38804.134081890297"/>
    <n v="26452.8853461443"/>
    <n v="41287.774851825103"/>
    <n v="35328.126700000001"/>
    <n v="35322.635159999998"/>
    <n v="38183.089379999998"/>
    <n v="37709.178849999997"/>
    <n v="48664.8387"/>
    <n v="40406.332543740034"/>
    <n v="9.2421483488089162E-3"/>
  </r>
  <r>
    <x v="6"/>
    <s v="TesCDD"/>
    <n v="9376.4305166337199"/>
    <n v="9242.1504193557303"/>
    <n v="6434.4842559573399"/>
    <n v="4702.0782277554899"/>
    <n v="6241.1376267328396"/>
    <n v="6500.8366400000004"/>
    <n v="7870.8629090000004"/>
    <n v="8219.9019129999997"/>
    <n v="9138.6745929999997"/>
    <n v="9829.2850319999998"/>
    <n v="7755.5842133435126"/>
    <n v="1.773936294609495E-3"/>
  </r>
  <r>
    <x v="12"/>
    <s v="TownSP"/>
    <n v="6230.6090750127896"/>
    <n v="7211.3270624136403"/>
    <n v="3121.8769131696699"/>
    <n v="4015.2700151029298"/>
    <n v="4853.0311984120899"/>
    <n v="3458.467232"/>
    <n v="4283.7090010000002"/>
    <n v="4758.4998400000004"/>
    <n v="4405.9963559999997"/>
    <n v="5067.4269670000003"/>
    <n v="4740.6213660111116"/>
    <n v="1.0843232526183745E-3"/>
  </r>
  <r>
    <x v="10"/>
    <s v="TownSP"/>
    <n v="7.7004924077152097"/>
    <n v="8.7744223408889201"/>
    <n v="3.5761629097652601"/>
    <n v="4.6883172981093697"/>
    <n v="6.0554840090833899"/>
    <n v="4.1657516269999997"/>
    <n v="5.0911396299999998"/>
    <n v="5.4190539339999999"/>
    <n v="5.4991869250000001"/>
    <n v="6.0301913139999996"/>
    <n v="5.7000202395562152"/>
    <n v="1.303766744684514E-6"/>
  </r>
  <r>
    <x v="3"/>
    <s v="TradCDD"/>
    <n v="3.6318356271770802"/>
    <n v="3.0972670633609201"/>
    <n v="3.1852269756315201"/>
    <n v="1.78898342311319"/>
    <n v="2.3322790229608601"/>
    <n v="1.8228105569999999"/>
    <n v="1.9971726059999999"/>
    <n v="1.098268215"/>
    <n v="1.686747317"/>
    <n v="1.5340850859999999"/>
    <n v="2.2174675893243569"/>
    <n v="5.0720179558554026E-7"/>
  </r>
  <r>
    <x v="4"/>
    <s v="TradCDD"/>
    <n v="17456.511471735801"/>
    <n v="16303.8548730571"/>
    <n v="16824.471524493401"/>
    <n v="10605.593207477799"/>
    <n v="15000.153617662299"/>
    <n v="13259.498250000001"/>
    <n v="15354.932059999999"/>
    <n v="11070.17345"/>
    <n v="13354.519"/>
    <n v="14169.08605"/>
    <n v="14339.879350442643"/>
    <n v="3.2799634096300832E-3"/>
  </r>
  <r>
    <x v="6"/>
    <s v="TradCDD"/>
    <n v="361.91023414524398"/>
    <n v="307.51590419835202"/>
    <n v="318.01206448399199"/>
    <n v="207.733502157945"/>
    <n v="256.41432150565998"/>
    <n v="273.39373139999998"/>
    <n v="302.92925659999997"/>
    <n v="219.7765531"/>
    <n v="274.79231920000001"/>
    <n v="268.88459599999999"/>
    <n v="279.13624827911929"/>
    <n v="6.3846888685898753E-5"/>
  </r>
  <r>
    <x v="5"/>
    <s v="TroupWCD"/>
    <n v="1558.8570557816699"/>
    <n v="1560.5993222454199"/>
    <n v="968.97342929753404"/>
    <n v="971.42608325051799"/>
    <n v="770.16780987345703"/>
    <n v="1018.818483"/>
    <n v="1421.4693179999999"/>
    <n v="958.95789319999994"/>
    <n v="700.43950770000004"/>
    <n v="1131.2304959999999"/>
    <n v="1106.0939398348601"/>
    <n v="2.5299708328159205E-4"/>
  </r>
  <r>
    <x v="0"/>
    <s v="Turnpike"/>
    <n v="1652.79851703241"/>
    <n v="1685.70916305369"/>
    <n v="878.67198809326703"/>
    <n v="844.96272797526296"/>
    <n v="1011.0174945438"/>
    <n v="1018.252774"/>
    <n v="1141.7433410000001"/>
    <n v="1235.5312819999999"/>
    <n v="1200.503573"/>
    <n v="1702.0268189999999"/>
    <n v="1237.1217679698429"/>
    <n v="2.8296710404838304E-4"/>
  </r>
  <r>
    <x v="2"/>
    <s v="Turnpike"/>
    <n v="839.20608988705874"/>
    <n v="851.62509249799791"/>
    <n v="427.49798771699341"/>
    <n v="456.00402503207937"/>
    <n v="498.81393932077373"/>
    <n v="459.09856088000004"/>
    <n v="429.84517614000004"/>
    <n v="643.82467168999995"/>
    <n v="382.62878562000003"/>
    <n v="716.63486489999991"/>
    <n v="525.80872597129394"/>
    <n v="1.2026833277344272E-4"/>
  </r>
  <r>
    <x v="3"/>
    <s v="Turnpike"/>
    <n v="23.039304592197201"/>
    <n v="24.065263090634499"/>
    <n v="12.845386594971901"/>
    <n v="11.688561387997201"/>
    <n v="13.725452460045799"/>
    <n v="14.812665190000001"/>
    <n v="18.912035629999998"/>
    <n v="19.809877700000001"/>
    <n v="21.185989070000002"/>
    <n v="27.446984910000001"/>
    <n v="18.753152062584658"/>
    <n v="4.2894121405985139E-6"/>
  </r>
  <r>
    <x v="6"/>
    <s v="Turnpike"/>
    <n v="10542.5565901752"/>
    <n v="13476.347862598461"/>
    <n v="8217.3199901691642"/>
    <n v="5750.762865546978"/>
    <n v="9311.05769152621"/>
    <n v="8133.2549958699992"/>
    <n v="8089.5444804400004"/>
    <n v="10081.329885990001"/>
    <n v="9431.3611401899998"/>
    <n v="12796.365246019999"/>
    <n v="8759.3292809081668"/>
    <n v="2.0035231003106961E-3"/>
  </r>
  <r>
    <x v="9"/>
    <s v="Turnpike"/>
    <n v="3066.8940731996095"/>
    <n v="2821.0765690909948"/>
    <n v="2036.9149584919037"/>
    <n v="1865.8878839230565"/>
    <n v="2777.0652893086162"/>
    <n v="2236.2955613300001"/>
    <n v="1848.1406046100001"/>
    <n v="2706.9538022899997"/>
    <n v="1882.1490296500001"/>
    <n v="2579.7373332899997"/>
    <n v="2254.7564456402001"/>
    <n v="5.1573088298676329E-4"/>
  </r>
  <r>
    <x v="10"/>
    <s v="Turnpike"/>
    <n v="29.1363997865204"/>
    <n v="26.286929922984498"/>
    <n v="18.346936877939601"/>
    <n v="19.651521545715202"/>
    <n v="23.5112220437437"/>
    <n v="23.89160815"/>
    <n v="16.440600620000001"/>
    <n v="26.407004969999999"/>
    <n v="18.240954290000001"/>
    <n v="26.957857780000001"/>
    <n v="22.887103598690338"/>
    <n v="5.2349716843189537E-6"/>
  </r>
  <r>
    <x v="11"/>
    <s v="Turnpike"/>
    <n v="37.436260960623301"/>
    <n v="56.884845497538599"/>
    <n v="34.018184908757902"/>
    <n v="20.176378312200999"/>
    <n v="38.182556001461599"/>
    <n v="27.452701940000001"/>
    <n v="21.86013633"/>
    <n v="35.283203010000001"/>
    <n v="29.853039750000001"/>
    <n v="66.605883419999998"/>
    <n v="36.775319013058237"/>
    <n v="8.4116259134761252E-6"/>
  </r>
  <r>
    <x v="4"/>
    <s v="VeranoCDD"/>
    <n v="2015.09758762772"/>
    <n v="2441.39653354865"/>
    <n v="2038.1374159504301"/>
    <n v="1028.62755563058"/>
    <n v="2081.7452436562498"/>
    <n v="1400.9445720000001"/>
    <n v="1882.5717500000001"/>
    <n v="1384.5183030000001"/>
    <n v="1416.8561979999999"/>
    <n v="2091.9927189999999"/>
    <n v="1778.1887878413629"/>
    <n v="4.067254693711288E-4"/>
  </r>
  <r>
    <x v="6"/>
    <s v="VerCDD"/>
    <n v="756.210323835032"/>
    <n v="739.06310075373494"/>
    <n v="409.75258302206902"/>
    <n v="289.61788112933903"/>
    <n v="439.55906485801199"/>
    <n v="438.67549350000002"/>
    <n v="558.01027469999997"/>
    <n v="560.65377230000001"/>
    <n v="651.54415659999995"/>
    <n v="740.31815280000001"/>
    <n v="558.34048034981856"/>
    <n v="1.2770932731774761E-4"/>
  </r>
  <r>
    <x v="5"/>
    <s v="VillageIND"/>
    <n v="21617.8478998311"/>
    <n v="19199.763518213302"/>
    <n v="17066.894940787599"/>
    <n v="14492.3038381241"/>
    <n v="13169.010154895999"/>
    <n v="15132.64472"/>
    <n v="20021.105530000001"/>
    <n v="16033.433940000001"/>
    <n v="13650.500040000001"/>
    <n v="15221.33239"/>
    <n v="16560.483697185209"/>
    <n v="3.7878826763536422E-3"/>
  </r>
  <r>
    <x v="6"/>
    <s v="VilVizCDD"/>
    <n v="425.46504638668802"/>
    <n v="521.93449024363804"/>
    <n v="310.89721293384099"/>
    <n v="188.94921629747699"/>
    <n v="350.58571527928598"/>
    <n v="296.32051300000001"/>
    <n v="281.88622529999998"/>
    <n v="340.12678219999998"/>
    <n v="365.24194399999999"/>
    <n v="491.38110879999999"/>
    <n v="357.27882544409294"/>
    <n v="8.1720455650560641E-5"/>
  </r>
  <r>
    <x v="0"/>
    <s v="WaterMgmt"/>
    <n v="235.95041613226601"/>
    <n v="251.302149694397"/>
    <n v="134.49622720213901"/>
    <n v="127.072841078811"/>
    <n v="158.204126196012"/>
    <n v="149.68723180000001"/>
    <n v="183.3142465"/>
    <n v="194.0827716"/>
    <n v="198.64750810000001"/>
    <n v="248.76756349999999"/>
    <n v="188.15250818036253"/>
    <n v="4.3036160010834707E-5"/>
  </r>
  <r>
    <x v="3"/>
    <s v="WaterMgmt"/>
    <n v="56113.8404229843"/>
    <n v="60017.891359976798"/>
    <n v="51369.037200082297"/>
    <n v="37865.428958029297"/>
    <n v="35714.904652966303"/>
    <n v="38841.15567"/>
    <n v="66338.797699999996"/>
    <n v="50146.558599999997"/>
    <n v="49342.670700000002"/>
    <n v="60671.839059999998"/>
    <n v="50642.212432403896"/>
    <n v="1.1583403158539904E-2"/>
  </r>
  <r>
    <x v="4"/>
    <s v="WaterMgmt"/>
    <n v="7576.5730609191296"/>
    <n v="10876.865607112801"/>
    <n v="11897.5029654926"/>
    <n v="6300.9259064464904"/>
    <n v="10616.906805918799"/>
    <n v="6918.444982"/>
    <n v="4667.0264719999996"/>
    <n v="4853.762326"/>
    <n v="7021.7621099999997"/>
    <n v="9153.5255849999994"/>
    <n v="7988.3295820889807"/>
    <n v="1.8271721883426199E-3"/>
  </r>
  <r>
    <x v="5"/>
    <s v="WaterMgmt"/>
    <n v="118872.724416292"/>
    <n v="103903.489550086"/>
    <n v="80094.981766645302"/>
    <n v="78746.101172005496"/>
    <n v="48931.217201172003"/>
    <n v="97884.848670000007"/>
    <n v="99522.788109999994"/>
    <n v="88526.313620000001"/>
    <n v="61453.70852"/>
    <n v="114367.8538"/>
    <n v="89230.402682620086"/>
    <n v="2.0409687464805461E-2"/>
  </r>
  <r>
    <x v="6"/>
    <s v="WaterMgmt"/>
    <n v="663.02354520371898"/>
    <n v="913.73058318606604"/>
    <n v="435.34897862367302"/>
    <n v="318.24388553420903"/>
    <n v="593.95598642471305"/>
    <n v="443.00274830000001"/>
    <n v="475.58012230000003"/>
    <n v="620.56275170000004"/>
    <n v="497.52603040000002"/>
    <n v="792.65974410000001"/>
    <n v="575.36343757723807"/>
    <n v="1.3160299165516131E-4"/>
  </r>
  <r>
    <x v="7"/>
    <s v="WaterMgmt"/>
    <n v="594.10810034940698"/>
    <n v="1000.5089671519499"/>
    <n v="964.14287451803102"/>
    <n v="716.87265610339"/>
    <n v="535.78380956991703"/>
    <n v="1001.851236"/>
    <n v="948.97556250000002"/>
    <n v="888.01714879999997"/>
    <n v="570.91575039999998"/>
    <n v="1070.7558939999999"/>
    <n v="829.19319993926945"/>
    <n v="1.8966152286566714E-4"/>
  </r>
  <r>
    <x v="10"/>
    <s v="WaterMgmt"/>
    <n v="2.1930843817788199"/>
    <n v="2.2647184159334799"/>
    <n v="1.1336704500485399"/>
    <n v="1.1375020537086999"/>
    <n v="1.3798793038392101"/>
    <n v="1.2416978620000001"/>
    <n v="1.4384663879999999"/>
    <n v="1.592367533"/>
    <n v="1.54217826"/>
    <n v="1.9338132079999999"/>
    <n v="1.5857377856308752"/>
    <n v="3.6270611397972143E-7"/>
  </r>
  <r>
    <x v="11"/>
    <s v="WaterMgmt"/>
    <n v="7003.3273651751797"/>
    <n v="11215.6608676059"/>
    <n v="5597.8732993029898"/>
    <n v="3322.70207479185"/>
    <n v="6793.2728679961001"/>
    <n v="4801.7234239999998"/>
    <n v="5904.944837"/>
    <n v="7688.9304160000002"/>
    <n v="4877.364337"/>
    <n v="8788.1938630000004"/>
    <n v="6599.3993351872023"/>
    <n v="1.5094819012046261E-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142EE1-20BC-458D-A3AB-C4D8C89BD5E0}" name="PivotTable3" cacheId="1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R4:S19" firstHeaderRow="1" firstDataRow="1" firstDataCol="1"/>
  <pivotFields count="14">
    <pivotField axis="axisRow" showAll="0">
      <items count="15">
        <item x="0"/>
        <item x="1"/>
        <item x="2"/>
        <item x="3"/>
        <item x="4"/>
        <item x="5"/>
        <item x="6"/>
        <item x="12"/>
        <item x="7"/>
        <item x="8"/>
        <item x="9"/>
        <item x="10"/>
        <item x="13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numFmtId="10"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Sum of TN Average Load (lbs/yr)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84A961-DE59-4F53-98AD-984BE56341E6}" name="PivotTable2" cacheId="1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P2:Q17" firstHeaderRow="1" firstDataRow="1" firstDataCol="1"/>
  <pivotFields count="14">
    <pivotField axis="axisRow" showAll="0">
      <items count="15">
        <item x="0"/>
        <item x="1"/>
        <item x="2"/>
        <item x="3"/>
        <item x="4"/>
        <item x="5"/>
        <item x="6"/>
        <item x="12"/>
        <item x="7"/>
        <item x="8"/>
        <item x="9"/>
        <item x="10"/>
        <item x="13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>
      <items count="112">
        <item x="10"/>
        <item x="109"/>
        <item x="88"/>
        <item x="13"/>
        <item x="87"/>
        <item x="82"/>
        <item x="70"/>
        <item x="17"/>
        <item x="97"/>
        <item x="94"/>
        <item x="23"/>
        <item x="77"/>
        <item x="98"/>
        <item x="28"/>
        <item x="36"/>
        <item x="103"/>
        <item x="90"/>
        <item x="54"/>
        <item x="102"/>
        <item x="100"/>
        <item x="8"/>
        <item x="93"/>
        <item x="39"/>
        <item x="34"/>
        <item x="35"/>
        <item x="38"/>
        <item x="18"/>
        <item x="107"/>
        <item x="29"/>
        <item x="1"/>
        <item x="108"/>
        <item x="19"/>
        <item x="43"/>
        <item x="27"/>
        <item x="78"/>
        <item x="92"/>
        <item x="91"/>
        <item x="57"/>
        <item x="68"/>
        <item x="41"/>
        <item x="26"/>
        <item x="76"/>
        <item x="99"/>
        <item x="96"/>
        <item x="21"/>
        <item x="25"/>
        <item x="20"/>
        <item x="40"/>
        <item x="42"/>
        <item x="75"/>
        <item x="45"/>
        <item x="31"/>
        <item x="86"/>
        <item x="2"/>
        <item x="58"/>
        <item x="55"/>
        <item x="71"/>
        <item x="74"/>
        <item x="51"/>
        <item x="37"/>
        <item x="32"/>
        <item x="110"/>
        <item x="63"/>
        <item x="85"/>
        <item x="14"/>
        <item x="79"/>
        <item x="95"/>
        <item x="105"/>
        <item x="73"/>
        <item x="30"/>
        <item x="72"/>
        <item x="24"/>
        <item x="33"/>
        <item x="47"/>
        <item x="89"/>
        <item x="65"/>
        <item x="101"/>
        <item x="15"/>
        <item x="22"/>
        <item x="56"/>
        <item x="69"/>
        <item x="0"/>
        <item x="64"/>
        <item x="49"/>
        <item x="48"/>
        <item x="50"/>
        <item x="46"/>
        <item x="80"/>
        <item x="83"/>
        <item x="67"/>
        <item x="84"/>
        <item x="12"/>
        <item x="44"/>
        <item x="6"/>
        <item x="7"/>
        <item x="52"/>
        <item x="104"/>
        <item x="106"/>
        <item x="81"/>
        <item x="60"/>
        <item x="66"/>
        <item x="53"/>
        <item x="61"/>
        <item x="62"/>
        <item x="59"/>
        <item x="9"/>
        <item x="11"/>
        <item x="16"/>
        <item x="5"/>
        <item x="4"/>
        <item x="3"/>
        <item t="default"/>
      </items>
    </pivotField>
    <pivotField numFmtId="10"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Sum of TP Average Load (lbs/yr)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67A3-231D-4054-B5A3-7DB24C9396CA}">
  <dimension ref="A1:S114"/>
  <sheetViews>
    <sheetView topLeftCell="A58" workbookViewId="0">
      <selection activeCell="R5" sqref="R5:S19"/>
    </sheetView>
  </sheetViews>
  <sheetFormatPr defaultRowHeight="15" x14ac:dyDescent="0.25"/>
  <cols>
    <col min="2" max="2" width="11.85546875" bestFit="1" customWidth="1"/>
    <col min="13" max="13" width="13.28515625" bestFit="1" customWidth="1"/>
    <col min="18" max="18" width="13.140625" bestFit="1" customWidth="1"/>
    <col min="19" max="19" width="30" bestFit="1" customWidth="1"/>
    <col min="20" max="20" width="35.140625" bestFit="1" customWidth="1"/>
  </cols>
  <sheetData>
    <row r="1" spans="1:19" ht="75" x14ac:dyDescent="0.25">
      <c r="A1" s="2" t="s">
        <v>0</v>
      </c>
      <c r="B1" s="2" t="s">
        <v>1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48" t="s">
        <v>14</v>
      </c>
      <c r="N1" s="49" t="s">
        <v>74</v>
      </c>
    </row>
    <row r="2" spans="1:19" x14ac:dyDescent="0.25">
      <c r="A2" t="s">
        <v>75</v>
      </c>
      <c r="B2" t="s">
        <v>76</v>
      </c>
      <c r="C2" s="67">
        <v>24040.323080569098</v>
      </c>
      <c r="D2" s="67">
        <v>24440.153324203999</v>
      </c>
      <c r="E2" s="67">
        <v>12362.2364518416</v>
      </c>
      <c r="F2" s="67">
        <v>12106.6216893044</v>
      </c>
      <c r="G2" s="67">
        <v>14223.472326412701</v>
      </c>
      <c r="H2" s="67">
        <v>14876.694530000001</v>
      </c>
      <c r="I2" s="67">
        <v>17344.593840000001</v>
      </c>
      <c r="J2" s="67">
        <v>17669.839769999999</v>
      </c>
      <c r="K2" s="67">
        <v>18951.371299999999</v>
      </c>
      <c r="L2" s="67">
        <v>25904.80659</v>
      </c>
      <c r="M2">
        <v>18192.011290233182</v>
      </c>
      <c r="N2" s="50">
        <f>M2/$M$113</f>
        <v>4.1610623019433099E-3</v>
      </c>
    </row>
    <row r="3" spans="1:19" x14ac:dyDescent="0.25">
      <c r="A3" t="s">
        <v>77</v>
      </c>
      <c r="B3" t="s">
        <v>76</v>
      </c>
      <c r="C3" s="67">
        <v>849.22992947301304</v>
      </c>
      <c r="D3" s="67">
        <v>852.94059115379503</v>
      </c>
      <c r="E3" s="67">
        <v>479.288552854214</v>
      </c>
      <c r="F3" s="67">
        <v>503.384555680863</v>
      </c>
      <c r="G3" s="67">
        <v>502.71603527644697</v>
      </c>
      <c r="H3" s="67">
        <v>628.87139939999997</v>
      </c>
      <c r="I3" s="67">
        <v>618.37950000000001</v>
      </c>
      <c r="J3" s="67">
        <v>620.18495800000005</v>
      </c>
      <c r="K3" s="67">
        <v>616.14192649999995</v>
      </c>
      <c r="L3" s="67">
        <v>930.80540129999997</v>
      </c>
      <c r="M3">
        <v>660.19428496383318</v>
      </c>
      <c r="N3" s="50">
        <f t="shared" ref="N3:N66" si="0">M3/$M$113</f>
        <v>1.5100636797627082E-4</v>
      </c>
    </row>
    <row r="4" spans="1:19" x14ac:dyDescent="0.25">
      <c r="A4" t="s">
        <v>78</v>
      </c>
      <c r="B4" t="s">
        <v>76</v>
      </c>
      <c r="C4" s="67">
        <v>5933.4969361471603</v>
      </c>
      <c r="D4" s="67">
        <v>5955.5775697045701</v>
      </c>
      <c r="E4" s="67">
        <v>3316.7165875542901</v>
      </c>
      <c r="F4" s="67">
        <v>3915.4068064875601</v>
      </c>
      <c r="G4" s="67">
        <v>3635.11243610883</v>
      </c>
      <c r="H4" s="67">
        <v>4134.8613489999998</v>
      </c>
      <c r="I4" s="67">
        <v>3509.1052380000001</v>
      </c>
      <c r="J4" s="67">
        <v>5001.3182459999998</v>
      </c>
      <c r="K4" s="67">
        <v>3130.9801940000002</v>
      </c>
      <c r="L4" s="67">
        <v>5665.6616489999997</v>
      </c>
      <c r="M4">
        <v>4419.823701200241</v>
      </c>
      <c r="N4" s="50">
        <f t="shared" si="0"/>
        <v>1.0109471399775136E-3</v>
      </c>
      <c r="R4" s="76" t="s">
        <v>122</v>
      </c>
      <c r="S4" t="s">
        <v>124</v>
      </c>
    </row>
    <row r="5" spans="1:19" x14ac:dyDescent="0.25">
      <c r="A5" t="s">
        <v>79</v>
      </c>
      <c r="B5" t="s">
        <v>76</v>
      </c>
      <c r="C5" s="67">
        <v>506562.54509792599</v>
      </c>
      <c r="D5" s="67">
        <v>742665.10560635501</v>
      </c>
      <c r="E5" s="67">
        <v>665469.66528710094</v>
      </c>
      <c r="F5" s="67">
        <v>398798.39400447498</v>
      </c>
      <c r="G5" s="67">
        <v>592420.51970643096</v>
      </c>
      <c r="H5" s="67">
        <v>522238.84210000001</v>
      </c>
      <c r="I5" s="67">
        <v>616039.85270000005</v>
      </c>
      <c r="J5" s="67">
        <v>573836.71479999996</v>
      </c>
      <c r="K5" s="67">
        <v>535335.49369999999</v>
      </c>
      <c r="L5" s="67">
        <v>715452.83100000001</v>
      </c>
      <c r="M5">
        <v>586881.99640022893</v>
      </c>
      <c r="N5" s="50">
        <f t="shared" si="0"/>
        <v>0.13423763386851548</v>
      </c>
      <c r="R5" s="77" t="s">
        <v>75</v>
      </c>
      <c r="S5" s="78">
        <v>100973.15814949623</v>
      </c>
    </row>
    <row r="6" spans="1:19" x14ac:dyDescent="0.25">
      <c r="A6" t="s">
        <v>80</v>
      </c>
      <c r="B6" t="s">
        <v>76</v>
      </c>
      <c r="C6" s="67">
        <v>415454.09983138501</v>
      </c>
      <c r="D6" s="67">
        <v>638801.25914411002</v>
      </c>
      <c r="E6" s="67">
        <v>555030.18434618297</v>
      </c>
      <c r="F6" s="67">
        <v>341653.02568055701</v>
      </c>
      <c r="G6" s="67">
        <v>564661.83755976101</v>
      </c>
      <c r="H6" s="67">
        <v>444105.59700000001</v>
      </c>
      <c r="I6" s="67">
        <v>401804.38799999998</v>
      </c>
      <c r="J6" s="67">
        <v>381351.08029999997</v>
      </c>
      <c r="K6" s="67">
        <v>517790.89730000001</v>
      </c>
      <c r="L6" s="67">
        <v>667786.35389999999</v>
      </c>
      <c r="M6">
        <v>492843.87230619957</v>
      </c>
      <c r="N6" s="50">
        <f t="shared" si="0"/>
        <v>0.11272827534457863</v>
      </c>
      <c r="R6" s="77" t="s">
        <v>77</v>
      </c>
      <c r="S6" s="78">
        <v>6610.5722242542406</v>
      </c>
    </row>
    <row r="7" spans="1:19" x14ac:dyDescent="0.25">
      <c r="A7" t="s">
        <v>81</v>
      </c>
      <c r="B7" t="s">
        <v>76</v>
      </c>
      <c r="C7" s="67">
        <v>669871.00595957204</v>
      </c>
      <c r="D7" s="67">
        <v>566155.52417441295</v>
      </c>
      <c r="E7" s="67">
        <v>525100.04605806095</v>
      </c>
      <c r="F7" s="67">
        <v>441174.39157067001</v>
      </c>
      <c r="G7" s="67">
        <v>377866.96555280499</v>
      </c>
      <c r="H7" s="67">
        <v>490495.4203</v>
      </c>
      <c r="I7" s="67">
        <v>634854.95830000006</v>
      </c>
      <c r="J7" s="67">
        <v>499809.1887</v>
      </c>
      <c r="K7" s="67">
        <v>431288.52710000001</v>
      </c>
      <c r="L7" s="67">
        <v>586303.32129999995</v>
      </c>
      <c r="M7">
        <v>522291.9349015521</v>
      </c>
      <c r="N7" s="50">
        <f t="shared" si="0"/>
        <v>0.11946393646394998</v>
      </c>
      <c r="R7" s="77" t="s">
        <v>78</v>
      </c>
      <c r="S7" s="78">
        <v>36891.025465202605</v>
      </c>
    </row>
    <row r="8" spans="1:19" x14ac:dyDescent="0.25">
      <c r="A8" t="s">
        <v>82</v>
      </c>
      <c r="B8" t="s">
        <v>76</v>
      </c>
      <c r="C8" s="67">
        <v>49441.848823266002</v>
      </c>
      <c r="D8" s="67">
        <v>90774.541473946199</v>
      </c>
      <c r="E8" s="67">
        <v>41913.673723253603</v>
      </c>
      <c r="F8" s="67">
        <v>23682.024717857501</v>
      </c>
      <c r="G8" s="67">
        <v>52450.002007777497</v>
      </c>
      <c r="H8" s="67">
        <v>41802.177539999997</v>
      </c>
      <c r="I8" s="67">
        <v>39335.517379999998</v>
      </c>
      <c r="J8" s="67">
        <v>54516.634680000003</v>
      </c>
      <c r="K8" s="67">
        <v>43362.331330000001</v>
      </c>
      <c r="L8" s="67">
        <v>77847.844159999993</v>
      </c>
      <c r="M8">
        <v>51512.659583610082</v>
      </c>
      <c r="N8" s="50">
        <f t="shared" si="0"/>
        <v>1.1782500705750782E-2</v>
      </c>
      <c r="R8" s="77" t="s">
        <v>79</v>
      </c>
      <c r="S8" s="78">
        <v>810049.2681677246</v>
      </c>
    </row>
    <row r="9" spans="1:19" x14ac:dyDescent="0.25">
      <c r="A9" t="s">
        <v>83</v>
      </c>
      <c r="B9" t="s">
        <v>76</v>
      </c>
      <c r="C9" s="67">
        <v>56396.163940940802</v>
      </c>
      <c r="D9" s="67">
        <v>85811.220753446003</v>
      </c>
      <c r="E9" s="67">
        <v>78439.888181213595</v>
      </c>
      <c r="F9" s="67">
        <v>65476.9911659953</v>
      </c>
      <c r="G9" s="67">
        <v>46663.799797679399</v>
      </c>
      <c r="H9" s="67">
        <v>65082.256220000003</v>
      </c>
      <c r="I9" s="67">
        <v>79673.338430000003</v>
      </c>
      <c r="J9" s="67">
        <v>77432.960569999996</v>
      </c>
      <c r="K9" s="67">
        <v>52391.067880000002</v>
      </c>
      <c r="L9" s="67">
        <v>92659.921100000007</v>
      </c>
      <c r="M9">
        <v>70002.760803927522</v>
      </c>
      <c r="N9" s="50">
        <f t="shared" si="0"/>
        <v>1.6011745175727839E-2</v>
      </c>
      <c r="R9" s="77" t="s">
        <v>80</v>
      </c>
      <c r="S9" s="78">
        <v>678992.54806145385</v>
      </c>
    </row>
    <row r="10" spans="1:19" x14ac:dyDescent="0.25">
      <c r="A10" t="s">
        <v>84</v>
      </c>
      <c r="B10" t="s">
        <v>76</v>
      </c>
      <c r="C10" s="67">
        <v>486.77299961175498</v>
      </c>
      <c r="D10" s="67">
        <v>458.68332901842098</v>
      </c>
      <c r="E10" s="67">
        <v>292.11375657139803</v>
      </c>
      <c r="F10" s="67">
        <v>334.26924982926403</v>
      </c>
      <c r="G10" s="67">
        <v>369.95295361410399</v>
      </c>
      <c r="H10" s="67">
        <v>387.9938631</v>
      </c>
      <c r="I10" s="67">
        <v>327.03858029999998</v>
      </c>
      <c r="J10" s="67">
        <v>437.4802431</v>
      </c>
      <c r="K10" s="67">
        <v>328.08919100000003</v>
      </c>
      <c r="L10" s="67">
        <v>437.11360350000001</v>
      </c>
      <c r="M10">
        <v>385.95077696449414</v>
      </c>
      <c r="N10" s="50">
        <f t="shared" si="0"/>
        <v>8.82785967319011E-5</v>
      </c>
      <c r="R10" s="77" t="s">
        <v>81</v>
      </c>
      <c r="S10" s="78">
        <v>832906.83374650578</v>
      </c>
    </row>
    <row r="11" spans="1:19" x14ac:dyDescent="0.25">
      <c r="A11" t="s">
        <v>85</v>
      </c>
      <c r="B11" t="s">
        <v>76</v>
      </c>
      <c r="C11" s="67">
        <v>222406.522822923</v>
      </c>
      <c r="D11" s="67">
        <v>190527.14094418701</v>
      </c>
      <c r="E11" s="67">
        <v>136929.88739407499</v>
      </c>
      <c r="F11" s="67">
        <v>145548.43432025201</v>
      </c>
      <c r="G11" s="67">
        <v>172273.72759367601</v>
      </c>
      <c r="H11" s="67">
        <v>156901.57310000001</v>
      </c>
      <c r="I11" s="67">
        <v>147913.70389999999</v>
      </c>
      <c r="J11" s="67">
        <v>181964.4933</v>
      </c>
      <c r="K11" s="67">
        <v>124969.60830000001</v>
      </c>
      <c r="L11" s="67">
        <v>173773.45250000001</v>
      </c>
      <c r="M11">
        <v>165320.85441751132</v>
      </c>
      <c r="N11" s="50">
        <f t="shared" si="0"/>
        <v>3.7813871378316793E-2</v>
      </c>
      <c r="R11" s="77" t="s">
        <v>82</v>
      </c>
      <c r="S11" s="78">
        <v>878563.17875157343</v>
      </c>
    </row>
    <row r="12" spans="1:19" x14ac:dyDescent="0.25">
      <c r="A12" t="s">
        <v>86</v>
      </c>
      <c r="B12" t="s">
        <v>76</v>
      </c>
      <c r="C12" s="67">
        <v>0.55916742941678599</v>
      </c>
      <c r="D12" s="67">
        <v>0.49555288773294098</v>
      </c>
      <c r="E12" s="67">
        <v>0.286134085489957</v>
      </c>
      <c r="F12" s="67">
        <v>0.340550638134067</v>
      </c>
      <c r="G12" s="67">
        <v>0.43324532110868103</v>
      </c>
      <c r="H12" s="67">
        <v>0.36776978700000001</v>
      </c>
      <c r="I12" s="67">
        <v>0.271099162</v>
      </c>
      <c r="J12" s="67">
        <v>0.40623700699999998</v>
      </c>
      <c r="K12" s="67">
        <v>0.29560019999999998</v>
      </c>
      <c r="L12" s="67">
        <v>0.45063825800000001</v>
      </c>
      <c r="M12">
        <v>0.3905994775882432</v>
      </c>
      <c r="N12" s="50">
        <f t="shared" si="0"/>
        <v>8.9341894935156263E-8</v>
      </c>
      <c r="R12" s="77" t="s">
        <v>91</v>
      </c>
      <c r="S12" s="78">
        <v>40836.614245749035</v>
      </c>
    </row>
    <row r="13" spans="1:19" x14ac:dyDescent="0.25">
      <c r="A13" t="s">
        <v>87</v>
      </c>
      <c r="B13" t="s">
        <v>76</v>
      </c>
      <c r="C13" s="67">
        <v>192801.83995938499</v>
      </c>
      <c r="D13" s="67">
        <v>378426.17747769097</v>
      </c>
      <c r="E13" s="67">
        <v>223279.04050225901</v>
      </c>
      <c r="F13" s="67">
        <v>109711.98554546401</v>
      </c>
      <c r="G13" s="67">
        <v>246404.547617376</v>
      </c>
      <c r="H13" s="67">
        <v>156997.6263</v>
      </c>
      <c r="I13" s="67">
        <v>155996.33180000001</v>
      </c>
      <c r="J13" s="67">
        <v>167190.28229999999</v>
      </c>
      <c r="K13" s="67">
        <v>186954.2715</v>
      </c>
      <c r="L13" s="67">
        <v>343985.81579999998</v>
      </c>
      <c r="M13">
        <v>216174.79188021753</v>
      </c>
      <c r="N13" s="50">
        <f t="shared" si="0"/>
        <v>4.9445702444464786E-2</v>
      </c>
      <c r="R13" s="77" t="s">
        <v>83</v>
      </c>
      <c r="S13" s="78">
        <v>101946.5812529281</v>
      </c>
    </row>
    <row r="14" spans="1:19" x14ac:dyDescent="0.25">
      <c r="A14" t="s">
        <v>82</v>
      </c>
      <c r="B14" t="s">
        <v>88</v>
      </c>
      <c r="C14" s="67">
        <v>44902.118208692897</v>
      </c>
      <c r="D14" s="67">
        <v>65529.280252248704</v>
      </c>
      <c r="E14" s="67">
        <v>32330.226479614699</v>
      </c>
      <c r="F14" s="67">
        <v>23824.738825913599</v>
      </c>
      <c r="G14" s="67">
        <v>49762.5002664774</v>
      </c>
      <c r="H14" s="67">
        <v>38402.180489999999</v>
      </c>
      <c r="I14" s="67">
        <v>34268.288719999997</v>
      </c>
      <c r="J14" s="67">
        <v>50304.882559999998</v>
      </c>
      <c r="K14" s="67">
        <v>42653.074229999998</v>
      </c>
      <c r="L14" s="67">
        <v>64784.426740000003</v>
      </c>
      <c r="M14">
        <v>44676.171677294733</v>
      </c>
      <c r="N14" s="50">
        <f t="shared" si="0"/>
        <v>1.0218789489282232E-2</v>
      </c>
      <c r="R14" s="77" t="s">
        <v>84</v>
      </c>
      <c r="S14" s="78">
        <v>97136.778414670407</v>
      </c>
    </row>
    <row r="15" spans="1:19" x14ac:dyDescent="0.25">
      <c r="A15" t="s">
        <v>87</v>
      </c>
      <c r="B15" t="s">
        <v>88</v>
      </c>
      <c r="C15" s="67">
        <v>5.4192267970736498</v>
      </c>
      <c r="D15" s="67">
        <v>12.232769489573901</v>
      </c>
      <c r="E15" s="67">
        <v>4.7042502029201296</v>
      </c>
      <c r="F15" s="67">
        <v>3.2184435348723301</v>
      </c>
      <c r="G15" s="67">
        <v>7.9055596784369504</v>
      </c>
      <c r="H15" s="67">
        <v>5.2658273490000003</v>
      </c>
      <c r="I15" s="67">
        <v>5.2483823269999998</v>
      </c>
      <c r="J15" s="67">
        <v>7.4955213819999997</v>
      </c>
      <c r="K15" s="67">
        <v>5.5191149900000003</v>
      </c>
      <c r="L15" s="67">
        <v>9.4268792359999996</v>
      </c>
      <c r="M15">
        <v>6.6435974986876953</v>
      </c>
      <c r="N15" s="50">
        <f t="shared" si="0"/>
        <v>1.5195913557900993E-6</v>
      </c>
      <c r="R15" s="77" t="s">
        <v>85</v>
      </c>
      <c r="S15" s="78">
        <v>436374.92722158297</v>
      </c>
    </row>
    <row r="16" spans="1:19" x14ac:dyDescent="0.25">
      <c r="A16" t="s">
        <v>79</v>
      </c>
      <c r="B16" t="s">
        <v>89</v>
      </c>
      <c r="C16" s="67">
        <v>7497.1778093764397</v>
      </c>
      <c r="D16" s="67">
        <v>9129.7106052544896</v>
      </c>
      <c r="E16" s="67">
        <v>8635.1583349730099</v>
      </c>
      <c r="F16" s="67">
        <v>5963.8033628328103</v>
      </c>
      <c r="G16" s="67">
        <v>8342.3820578782397</v>
      </c>
      <c r="H16" s="67">
        <v>7184.8248219999996</v>
      </c>
      <c r="I16" s="67">
        <v>8837.1081259999992</v>
      </c>
      <c r="J16" s="67">
        <v>6574.8349840000001</v>
      </c>
      <c r="K16" s="67">
        <v>7914.9770740000004</v>
      </c>
      <c r="L16" s="67">
        <v>7942.2462679999999</v>
      </c>
      <c r="M16">
        <v>7802.2223444314996</v>
      </c>
      <c r="N16" s="50">
        <f t="shared" si="0"/>
        <v>1.7846038434586704E-3</v>
      </c>
      <c r="R16" s="77" t="s">
        <v>86</v>
      </c>
      <c r="S16" s="78">
        <v>41668.163834807092</v>
      </c>
    </row>
    <row r="17" spans="1:19" x14ac:dyDescent="0.25">
      <c r="A17" t="s">
        <v>80</v>
      </c>
      <c r="B17" t="s">
        <v>89</v>
      </c>
      <c r="C17" s="67">
        <v>20194.817286969901</v>
      </c>
      <c r="D17" s="67">
        <v>22042.600367580799</v>
      </c>
      <c r="E17" s="67">
        <v>20626.1698172795</v>
      </c>
      <c r="F17" s="67">
        <v>13876.335928030199</v>
      </c>
      <c r="G17" s="67">
        <v>16471.045800192402</v>
      </c>
      <c r="H17" s="67">
        <v>16070.007180000001</v>
      </c>
      <c r="I17" s="67">
        <v>17845.021079999999</v>
      </c>
      <c r="J17" s="67">
        <v>14435.91034</v>
      </c>
      <c r="K17" s="67">
        <v>16065.91626</v>
      </c>
      <c r="L17" s="67">
        <v>17090.988710000001</v>
      </c>
      <c r="M17">
        <v>17471.881277005283</v>
      </c>
      <c r="N17" s="50">
        <f t="shared" si="0"/>
        <v>3.9963468231139134E-3</v>
      </c>
      <c r="R17" s="77" t="s">
        <v>92</v>
      </c>
      <c r="S17" s="78">
        <v>20298.7222095746</v>
      </c>
    </row>
    <row r="18" spans="1:19" x14ac:dyDescent="0.25">
      <c r="A18" t="s">
        <v>82</v>
      </c>
      <c r="B18" t="s">
        <v>89</v>
      </c>
      <c r="C18" s="67">
        <v>426538.77621398098</v>
      </c>
      <c r="D18" s="67">
        <v>468595.42914947902</v>
      </c>
      <c r="E18" s="67">
        <v>306363.47856997</v>
      </c>
      <c r="F18" s="67">
        <v>267184.362859327</v>
      </c>
      <c r="G18" s="67">
        <v>373751.24280476797</v>
      </c>
      <c r="H18" s="67">
        <v>341553.38400000002</v>
      </c>
      <c r="I18" s="67">
        <v>357481.44890000002</v>
      </c>
      <c r="J18" s="67">
        <v>379612.59299999999</v>
      </c>
      <c r="K18" s="67">
        <v>411292.58539999998</v>
      </c>
      <c r="L18" s="67">
        <v>426835.13140000001</v>
      </c>
      <c r="M18">
        <v>375920.84322975244</v>
      </c>
      <c r="N18" s="50">
        <f t="shared" si="0"/>
        <v>8.5984448026253046E-2</v>
      </c>
      <c r="R18" s="77" t="s">
        <v>87</v>
      </c>
      <c r="S18" s="78">
        <v>287719.11117048643</v>
      </c>
    </row>
    <row r="19" spans="1:19" x14ac:dyDescent="0.25">
      <c r="A19" t="s">
        <v>86</v>
      </c>
      <c r="B19" t="s">
        <v>89</v>
      </c>
      <c r="C19" s="67">
        <v>9.7176690497562799</v>
      </c>
      <c r="D19" s="67">
        <v>10.7160998228798</v>
      </c>
      <c r="E19" s="67">
        <v>6.0815307646540901</v>
      </c>
      <c r="F19" s="67">
        <v>5.8029218121510997</v>
      </c>
      <c r="G19" s="67">
        <v>8.5989956372164507</v>
      </c>
      <c r="H19" s="67">
        <v>7.6041404090000002</v>
      </c>
      <c r="I19" s="67">
        <v>9.0718598119999996</v>
      </c>
      <c r="J19" s="67">
        <v>8.3116597960000007</v>
      </c>
      <c r="K19" s="67">
        <v>10.09790316</v>
      </c>
      <c r="L19" s="67">
        <v>9.4343078850000008</v>
      </c>
      <c r="M19">
        <v>8.5437088148657718</v>
      </c>
      <c r="N19" s="50">
        <f t="shared" si="0"/>
        <v>1.9542041889235783E-6</v>
      </c>
      <c r="R19" s="77" t="s">
        <v>123</v>
      </c>
      <c r="S19" s="78">
        <v>4370967.4829160087</v>
      </c>
    </row>
    <row r="20" spans="1:19" x14ac:dyDescent="0.25">
      <c r="A20" t="s">
        <v>87</v>
      </c>
      <c r="B20" t="s">
        <v>89</v>
      </c>
      <c r="C20" s="67">
        <v>575.533544377417</v>
      </c>
      <c r="D20" s="67">
        <v>923.20714984367703</v>
      </c>
      <c r="E20" s="67">
        <v>622.56622802690595</v>
      </c>
      <c r="F20" s="67">
        <v>187.134051288487</v>
      </c>
      <c r="G20" s="67">
        <v>609.28609750493797</v>
      </c>
      <c r="H20" s="67">
        <v>410.66799320000001</v>
      </c>
      <c r="I20" s="67">
        <v>596.45618119999995</v>
      </c>
      <c r="J20" s="67">
        <v>485.75244040000001</v>
      </c>
      <c r="K20" s="67">
        <v>413.38321150000002</v>
      </c>
      <c r="L20" s="67">
        <v>658.34362569999996</v>
      </c>
      <c r="M20">
        <v>548.23305230414257</v>
      </c>
      <c r="N20" s="50">
        <f t="shared" si="0"/>
        <v>1.2539745332319668E-4</v>
      </c>
    </row>
    <row r="21" spans="1:19" x14ac:dyDescent="0.25">
      <c r="A21" t="s">
        <v>82</v>
      </c>
      <c r="B21" t="s">
        <v>90</v>
      </c>
      <c r="C21" s="67">
        <v>1096.2708458142499</v>
      </c>
      <c r="D21" s="67">
        <v>1445.50719860391</v>
      </c>
      <c r="E21" s="67">
        <v>573.32057502506598</v>
      </c>
      <c r="F21" s="67">
        <v>729.67780496203</v>
      </c>
      <c r="G21" s="67">
        <v>1148.24346354005</v>
      </c>
      <c r="H21" s="67">
        <v>625.83145249999995</v>
      </c>
      <c r="I21" s="67">
        <v>823.02782950000005</v>
      </c>
      <c r="J21" s="67">
        <v>773.44003280000004</v>
      </c>
      <c r="K21" s="67">
        <v>921.51661850000005</v>
      </c>
      <c r="L21" s="67">
        <v>975.71452079999995</v>
      </c>
      <c r="M21">
        <v>911.25503420453038</v>
      </c>
      <c r="N21" s="50">
        <f t="shared" si="0"/>
        <v>2.0843154227373668E-4</v>
      </c>
    </row>
    <row r="22" spans="1:19" x14ac:dyDescent="0.25">
      <c r="A22" t="s">
        <v>91</v>
      </c>
      <c r="B22" t="s">
        <v>90</v>
      </c>
      <c r="C22" s="67">
        <v>3527.3699689856699</v>
      </c>
      <c r="D22" s="67">
        <v>4695.0384206549097</v>
      </c>
      <c r="E22" s="67">
        <v>1593.7374189024799</v>
      </c>
      <c r="F22" s="67">
        <v>1951.8837594266099</v>
      </c>
      <c r="G22" s="67">
        <v>3562.0968382251599</v>
      </c>
      <c r="H22" s="67">
        <v>2004.5873180000001</v>
      </c>
      <c r="I22" s="67">
        <v>2532.5037470000002</v>
      </c>
      <c r="J22" s="67">
        <v>2490.1252479999998</v>
      </c>
      <c r="K22" s="67">
        <v>3141.8955299999998</v>
      </c>
      <c r="L22" s="67">
        <v>2863.3993869999999</v>
      </c>
      <c r="M22">
        <v>2836.2637636194831</v>
      </c>
      <c r="N22" s="50">
        <f t="shared" si="0"/>
        <v>6.4873916560842276E-4</v>
      </c>
    </row>
    <row r="23" spans="1:19" x14ac:dyDescent="0.25">
      <c r="A23" t="s">
        <v>84</v>
      </c>
      <c r="B23" t="s">
        <v>90</v>
      </c>
      <c r="C23" s="67">
        <v>3228.70392004922</v>
      </c>
      <c r="D23" s="67">
        <v>3728.42119196058</v>
      </c>
      <c r="E23" s="67">
        <v>1760.42847529967</v>
      </c>
      <c r="F23" s="67">
        <v>2239.5076790531498</v>
      </c>
      <c r="G23" s="67">
        <v>2774.5909657132102</v>
      </c>
      <c r="H23" s="67">
        <v>2040.8085369999999</v>
      </c>
      <c r="I23" s="67">
        <v>2100.6894729999999</v>
      </c>
      <c r="J23" s="67">
        <v>2643.2493039999999</v>
      </c>
      <c r="K23" s="67">
        <v>2086.6964849999999</v>
      </c>
      <c r="L23" s="67">
        <v>3029.2805709999998</v>
      </c>
      <c r="M23">
        <v>2563.2376602075828</v>
      </c>
      <c r="N23" s="50">
        <f t="shared" si="0"/>
        <v>5.8628985155354061E-4</v>
      </c>
    </row>
    <row r="24" spans="1:19" x14ac:dyDescent="0.25">
      <c r="A24" t="s">
        <v>85</v>
      </c>
      <c r="B24" t="s">
        <v>90</v>
      </c>
      <c r="C24" s="67">
        <v>23205.2111436749</v>
      </c>
      <c r="D24" s="67">
        <v>26715.047715350502</v>
      </c>
      <c r="E24" s="67">
        <v>12915.8903154901</v>
      </c>
      <c r="F24" s="67">
        <v>16021.143753644399</v>
      </c>
      <c r="G24" s="67">
        <v>20783.239015113799</v>
      </c>
      <c r="H24" s="67">
        <v>13797.496440000001</v>
      </c>
      <c r="I24" s="67">
        <v>15907.29297</v>
      </c>
      <c r="J24" s="67">
        <v>19421.699980000001</v>
      </c>
      <c r="K24" s="67">
        <v>15816.400869999999</v>
      </c>
      <c r="L24" s="67">
        <v>21765.11866</v>
      </c>
      <c r="M24">
        <v>18634.854086327374</v>
      </c>
      <c r="N24" s="50">
        <f t="shared" si="0"/>
        <v>4.2623538213424871E-3</v>
      </c>
    </row>
    <row r="25" spans="1:19" x14ac:dyDescent="0.25">
      <c r="A25" t="s">
        <v>86</v>
      </c>
      <c r="B25" t="s">
        <v>90</v>
      </c>
      <c r="C25" s="67">
        <v>49.412232971827997</v>
      </c>
      <c r="D25" s="67">
        <v>57.306109822274202</v>
      </c>
      <c r="E25" s="67">
        <v>26.967896652985399</v>
      </c>
      <c r="F25" s="67">
        <v>35.235134822202497</v>
      </c>
      <c r="G25" s="67">
        <v>46.417960596937</v>
      </c>
      <c r="H25" s="67">
        <v>28.302040250000001</v>
      </c>
      <c r="I25" s="67">
        <v>35.111036769999998</v>
      </c>
      <c r="J25" s="67">
        <v>39.516011169999999</v>
      </c>
      <c r="K25" s="67">
        <v>37.349952590000001</v>
      </c>
      <c r="L25" s="67">
        <v>46.126420099999997</v>
      </c>
      <c r="M25">
        <v>40.174479574622708</v>
      </c>
      <c r="N25" s="50">
        <f t="shared" si="0"/>
        <v>9.1891165738173475E-6</v>
      </c>
    </row>
    <row r="26" spans="1:19" x14ac:dyDescent="0.25">
      <c r="A26" t="s">
        <v>92</v>
      </c>
      <c r="B26" t="s">
        <v>90</v>
      </c>
      <c r="C26" s="67">
        <v>13724.8367215324</v>
      </c>
      <c r="D26" s="67">
        <v>17945.5918679809</v>
      </c>
      <c r="E26" s="67">
        <v>8265.5321634616193</v>
      </c>
      <c r="F26" s="67">
        <v>10111.973970154</v>
      </c>
      <c r="G26" s="67">
        <v>13784.421160999</v>
      </c>
      <c r="H26" s="67">
        <v>8527.7166429999997</v>
      </c>
      <c r="I26" s="67">
        <v>10811.39414</v>
      </c>
      <c r="J26" s="67">
        <v>12486.92173</v>
      </c>
      <c r="K26" s="67">
        <v>10331.589449999999</v>
      </c>
      <c r="L26" s="67">
        <v>13487.8086</v>
      </c>
      <c r="M26">
        <v>11947.778644712793</v>
      </c>
      <c r="N26" s="50">
        <f t="shared" si="0"/>
        <v>2.7328177471596373E-3</v>
      </c>
    </row>
    <row r="27" spans="1:19" x14ac:dyDescent="0.25">
      <c r="A27" t="s">
        <v>80</v>
      </c>
      <c r="B27" t="s">
        <v>93</v>
      </c>
      <c r="C27" s="67">
        <v>2709.7583537005598</v>
      </c>
      <c r="D27" s="67">
        <v>3731.7834093643301</v>
      </c>
      <c r="E27" s="67">
        <v>2739.8538628303299</v>
      </c>
      <c r="F27" s="67">
        <v>1302.7211610629099</v>
      </c>
      <c r="G27" s="67">
        <v>3009.8854810061298</v>
      </c>
      <c r="H27" s="67">
        <v>1964.253774</v>
      </c>
      <c r="I27" s="67">
        <v>2841.4868780000002</v>
      </c>
      <c r="J27" s="67">
        <v>2335.3207550000002</v>
      </c>
      <c r="K27" s="67">
        <v>2241.7091529999998</v>
      </c>
      <c r="L27" s="67">
        <v>3029.0558139999998</v>
      </c>
      <c r="M27">
        <v>2590.5828641964263</v>
      </c>
      <c r="N27" s="50">
        <f t="shared" si="0"/>
        <v>5.9254452541239065E-4</v>
      </c>
    </row>
    <row r="28" spans="1:19" x14ac:dyDescent="0.25">
      <c r="A28" t="s">
        <v>87</v>
      </c>
      <c r="B28" t="s">
        <v>94</v>
      </c>
      <c r="C28" s="67">
        <v>1633.56609655483</v>
      </c>
      <c r="D28" s="67">
        <v>2675.9228029993601</v>
      </c>
      <c r="E28" s="67">
        <v>1339.8180546621199</v>
      </c>
      <c r="F28" s="67">
        <v>910.27973569923495</v>
      </c>
      <c r="G28" s="67">
        <v>1760.0534165987799</v>
      </c>
      <c r="H28" s="67">
        <v>1338.1623549999999</v>
      </c>
      <c r="I28" s="67">
        <v>1592.445125</v>
      </c>
      <c r="J28" s="67">
        <v>2018.946494</v>
      </c>
      <c r="K28" s="67">
        <v>1462.5821619999999</v>
      </c>
      <c r="L28" s="67">
        <v>2219.1084999999998</v>
      </c>
      <c r="M28">
        <v>1695.0884742514324</v>
      </c>
      <c r="N28" s="50">
        <f t="shared" si="0"/>
        <v>3.8771791838393421E-4</v>
      </c>
    </row>
    <row r="29" spans="1:19" x14ac:dyDescent="0.25">
      <c r="A29" t="s">
        <v>75</v>
      </c>
      <c r="B29" t="s">
        <v>95</v>
      </c>
      <c r="C29" s="67">
        <v>1251.80150443415</v>
      </c>
      <c r="D29" s="67">
        <v>1330.46232480495</v>
      </c>
      <c r="E29" s="67">
        <v>753.13815460100795</v>
      </c>
      <c r="F29" s="67">
        <v>797.21808057737906</v>
      </c>
      <c r="G29" s="67">
        <v>849.71027653233602</v>
      </c>
      <c r="H29" s="67">
        <v>865.22314249999999</v>
      </c>
      <c r="I29" s="67">
        <v>869.22298650000005</v>
      </c>
      <c r="J29" s="67">
        <v>1012.083613</v>
      </c>
      <c r="K29" s="67">
        <v>869.60642959999996</v>
      </c>
      <c r="L29" s="67">
        <v>1321.948535</v>
      </c>
      <c r="M29">
        <v>992.04150475498227</v>
      </c>
      <c r="N29" s="50">
        <f t="shared" si="0"/>
        <v>2.2690984748977472E-4</v>
      </c>
    </row>
    <row r="30" spans="1:19" x14ac:dyDescent="0.25">
      <c r="A30" t="s">
        <v>77</v>
      </c>
      <c r="B30" t="s">
        <v>95</v>
      </c>
      <c r="C30" s="67">
        <v>172.89751347459199</v>
      </c>
      <c r="D30" s="67">
        <v>172.165466649954</v>
      </c>
      <c r="E30" s="67">
        <v>99.417666693146302</v>
      </c>
      <c r="F30" s="67">
        <v>102.934091587674</v>
      </c>
      <c r="G30" s="67">
        <v>105.085358300096</v>
      </c>
      <c r="H30" s="67">
        <v>126.35135889999999</v>
      </c>
      <c r="I30" s="67">
        <v>128.85755879999999</v>
      </c>
      <c r="J30" s="67">
        <v>127.91424189999999</v>
      </c>
      <c r="K30" s="67">
        <v>126.82310150000001</v>
      </c>
      <c r="L30" s="67">
        <v>193.3159163</v>
      </c>
      <c r="M30">
        <v>135.57622741054624</v>
      </c>
      <c r="N30" s="50">
        <f t="shared" si="0"/>
        <v>3.1010377023050214E-5</v>
      </c>
    </row>
    <row r="31" spans="1:19" x14ac:dyDescent="0.25">
      <c r="A31" t="s">
        <v>78</v>
      </c>
      <c r="B31" t="s">
        <v>95</v>
      </c>
      <c r="C31" s="67">
        <v>857.30909101791303</v>
      </c>
      <c r="D31" s="67">
        <v>871.68264353104303</v>
      </c>
      <c r="E31" s="67">
        <v>506.98631024591498</v>
      </c>
      <c r="F31" s="67">
        <v>633.94718004351603</v>
      </c>
      <c r="G31" s="67">
        <v>606.66856900521805</v>
      </c>
      <c r="H31" s="67">
        <v>620.8121701</v>
      </c>
      <c r="I31" s="67">
        <v>548.0308417</v>
      </c>
      <c r="J31" s="67">
        <v>725.65920410000001</v>
      </c>
      <c r="K31" s="67">
        <v>530.80483419999996</v>
      </c>
      <c r="L31" s="67">
        <v>815.45301940000002</v>
      </c>
      <c r="M31">
        <v>671.73538633436056</v>
      </c>
      <c r="N31" s="50">
        <f t="shared" si="0"/>
        <v>1.5364616635093377E-4</v>
      </c>
    </row>
    <row r="32" spans="1:19" x14ac:dyDescent="0.25">
      <c r="A32" t="s">
        <v>79</v>
      </c>
      <c r="B32" t="s">
        <v>95</v>
      </c>
      <c r="C32" s="67">
        <v>6979.4855239896197</v>
      </c>
      <c r="D32" s="67">
        <v>9735.6586475153599</v>
      </c>
      <c r="E32" s="67">
        <v>9021.4637157025609</v>
      </c>
      <c r="F32" s="67">
        <v>5733.0556549693501</v>
      </c>
      <c r="G32" s="67">
        <v>9179.8593135469291</v>
      </c>
      <c r="H32" s="67">
        <v>7146.6620700000003</v>
      </c>
      <c r="I32" s="67">
        <v>7923.2634459999999</v>
      </c>
      <c r="J32" s="67">
        <v>7493.097092</v>
      </c>
      <c r="K32" s="67">
        <v>8351.7514570000003</v>
      </c>
      <c r="L32" s="67">
        <v>10156.568069999999</v>
      </c>
      <c r="M32">
        <v>8172.0864990723812</v>
      </c>
      <c r="N32" s="50">
        <f t="shared" si="0"/>
        <v>1.869202943918913E-3</v>
      </c>
    </row>
    <row r="33" spans="1:14" x14ac:dyDescent="0.25">
      <c r="A33" t="s">
        <v>80</v>
      </c>
      <c r="B33" t="s">
        <v>95</v>
      </c>
      <c r="C33" s="67">
        <v>3445.4638269697798</v>
      </c>
      <c r="D33" s="67">
        <v>5196.8018594999003</v>
      </c>
      <c r="E33" s="67">
        <v>4167.6145668994504</v>
      </c>
      <c r="F33" s="67">
        <v>2349.0561907977799</v>
      </c>
      <c r="G33" s="67">
        <v>3761.7232553396698</v>
      </c>
      <c r="H33" s="67">
        <v>3217.8760379999999</v>
      </c>
      <c r="I33" s="67">
        <v>3119.6686800000002</v>
      </c>
      <c r="J33" s="67">
        <v>3174.9391220000002</v>
      </c>
      <c r="K33" s="67">
        <v>4153.8368540000001</v>
      </c>
      <c r="L33" s="67">
        <v>5157.946046</v>
      </c>
      <c r="M33">
        <v>3774.4926439506576</v>
      </c>
      <c r="N33" s="50">
        <f t="shared" si="0"/>
        <v>8.633404409845272E-4</v>
      </c>
    </row>
    <row r="34" spans="1:14" x14ac:dyDescent="0.25">
      <c r="A34" t="s">
        <v>81</v>
      </c>
      <c r="B34" t="s">
        <v>95</v>
      </c>
      <c r="C34" s="67">
        <v>9000.3932170072694</v>
      </c>
      <c r="D34" s="67">
        <v>7252.7567209080098</v>
      </c>
      <c r="E34" s="67">
        <v>6669.6341200271299</v>
      </c>
      <c r="F34" s="67">
        <v>5589.5440893156801</v>
      </c>
      <c r="G34" s="67">
        <v>5006.2560560192896</v>
      </c>
      <c r="H34" s="67">
        <v>5838.3889410000002</v>
      </c>
      <c r="I34" s="67">
        <v>6826.6366900000003</v>
      </c>
      <c r="J34" s="67">
        <v>5435.7586069999998</v>
      </c>
      <c r="K34" s="67">
        <v>5255.3937180000003</v>
      </c>
      <c r="L34" s="67">
        <v>6974.8894120000004</v>
      </c>
      <c r="M34">
        <v>6384.9651571277373</v>
      </c>
      <c r="N34" s="50">
        <f t="shared" si="0"/>
        <v>1.4604343296999581E-3</v>
      </c>
    </row>
    <row r="35" spans="1:14" x14ac:dyDescent="0.25">
      <c r="A35" t="s">
        <v>82</v>
      </c>
      <c r="B35" t="s">
        <v>95</v>
      </c>
      <c r="C35" s="67">
        <v>14014.1245022312</v>
      </c>
      <c r="D35" s="67">
        <v>18866.756505216599</v>
      </c>
      <c r="E35" s="67">
        <v>10385.1253321975</v>
      </c>
      <c r="F35" s="67">
        <v>7631.4061964554903</v>
      </c>
      <c r="G35" s="67">
        <v>13815.243973593901</v>
      </c>
      <c r="H35" s="67">
        <v>10870.42553</v>
      </c>
      <c r="I35" s="67">
        <v>11339.476919999999</v>
      </c>
      <c r="J35" s="67">
        <v>13106.09441</v>
      </c>
      <c r="K35" s="67">
        <v>12392.540650000001</v>
      </c>
      <c r="L35" s="67">
        <v>15944.0056</v>
      </c>
      <c r="M35">
        <v>12836.519961969469</v>
      </c>
      <c r="N35" s="50">
        <f t="shared" si="0"/>
        <v>2.936099722550759E-3</v>
      </c>
    </row>
    <row r="36" spans="1:14" x14ac:dyDescent="0.25">
      <c r="A36" t="s">
        <v>91</v>
      </c>
      <c r="B36" t="s">
        <v>95</v>
      </c>
      <c r="C36" s="67">
        <v>541.67005453235299</v>
      </c>
      <c r="D36" s="67">
        <v>763.70773900535301</v>
      </c>
      <c r="E36" s="67">
        <v>264.248077791681</v>
      </c>
      <c r="F36" s="67">
        <v>325.63022859553001</v>
      </c>
      <c r="G36" s="67">
        <v>564.62580403471702</v>
      </c>
      <c r="H36" s="67">
        <v>340.27612800000003</v>
      </c>
      <c r="I36" s="67">
        <v>420.87950339999998</v>
      </c>
      <c r="J36" s="67">
        <v>419.95908839999998</v>
      </c>
      <c r="K36" s="67">
        <v>519.48896479999996</v>
      </c>
      <c r="L36" s="67">
        <v>474.84202140000002</v>
      </c>
      <c r="M36">
        <v>463.53276099596343</v>
      </c>
      <c r="N36" s="50">
        <f t="shared" si="0"/>
        <v>1.0602393911944844E-4</v>
      </c>
    </row>
    <row r="37" spans="1:14" x14ac:dyDescent="0.25">
      <c r="A37" t="s">
        <v>83</v>
      </c>
      <c r="B37" t="s">
        <v>95</v>
      </c>
      <c r="C37" s="67">
        <v>349.52475564968302</v>
      </c>
      <c r="D37" s="67">
        <v>535.75032950720504</v>
      </c>
      <c r="E37" s="67">
        <v>513.16410495008301</v>
      </c>
      <c r="F37" s="67">
        <v>399.09064884658397</v>
      </c>
      <c r="G37" s="67">
        <v>271.69611285442102</v>
      </c>
      <c r="H37" s="67">
        <v>376.8779566</v>
      </c>
      <c r="I37" s="67">
        <v>487.48422119999998</v>
      </c>
      <c r="J37" s="67">
        <v>446.35390530000001</v>
      </c>
      <c r="K37" s="67">
        <v>317.10477589999999</v>
      </c>
      <c r="L37" s="67">
        <v>536.4951896</v>
      </c>
      <c r="M37">
        <v>423.35420004079759</v>
      </c>
      <c r="N37" s="50">
        <f t="shared" si="0"/>
        <v>9.683388901066089E-5</v>
      </c>
    </row>
    <row r="38" spans="1:14" x14ac:dyDescent="0.25">
      <c r="A38" t="s">
        <v>84</v>
      </c>
      <c r="B38" t="s">
        <v>95</v>
      </c>
      <c r="C38" s="67">
        <v>206.148535330551</v>
      </c>
      <c r="D38" s="67">
        <v>214.90125230155701</v>
      </c>
      <c r="E38" s="67">
        <v>124.104388481241</v>
      </c>
      <c r="F38" s="67">
        <v>148.88210105192999</v>
      </c>
      <c r="G38" s="67">
        <v>173.813400095188</v>
      </c>
      <c r="H38" s="67">
        <v>139.78859399999999</v>
      </c>
      <c r="I38" s="67">
        <v>134.60968980000001</v>
      </c>
      <c r="J38" s="67">
        <v>170.81716879999999</v>
      </c>
      <c r="K38" s="67">
        <v>135.30652420000001</v>
      </c>
      <c r="L38" s="67">
        <v>196.69474270000001</v>
      </c>
      <c r="M38">
        <v>164.50663967604669</v>
      </c>
      <c r="N38" s="50">
        <f t="shared" si="0"/>
        <v>3.7627635881188779E-5</v>
      </c>
    </row>
    <row r="39" spans="1:14" x14ac:dyDescent="0.25">
      <c r="A39" t="s">
        <v>85</v>
      </c>
      <c r="B39" t="s">
        <v>95</v>
      </c>
      <c r="C39" s="67">
        <v>8945.1968838285702</v>
      </c>
      <c r="D39" s="67">
        <v>8380.1161035394798</v>
      </c>
      <c r="E39" s="67">
        <v>5577.5218274587196</v>
      </c>
      <c r="F39" s="67">
        <v>5731.4139322501296</v>
      </c>
      <c r="G39" s="67">
        <v>7579.9539685982099</v>
      </c>
      <c r="H39" s="67">
        <v>6527.6118319999996</v>
      </c>
      <c r="I39" s="67">
        <v>5377.3920440000002</v>
      </c>
      <c r="J39" s="67">
        <v>7545.5351129999999</v>
      </c>
      <c r="K39" s="67">
        <v>5600.7670040000003</v>
      </c>
      <c r="L39" s="67">
        <v>7791.0687639999996</v>
      </c>
      <c r="M39">
        <v>6905.6577472675108</v>
      </c>
      <c r="N39" s="50">
        <f t="shared" si="0"/>
        <v>1.5795324477236117E-3</v>
      </c>
    </row>
    <row r="40" spans="1:14" x14ac:dyDescent="0.25">
      <c r="A40" t="s">
        <v>86</v>
      </c>
      <c r="B40" t="s">
        <v>95</v>
      </c>
      <c r="C40" s="67">
        <v>625.852527680702</v>
      </c>
      <c r="D40" s="67">
        <v>727.19818989610496</v>
      </c>
      <c r="E40" s="67">
        <v>309.93786072326498</v>
      </c>
      <c r="F40" s="67">
        <v>386.73310583805102</v>
      </c>
      <c r="G40" s="67">
        <v>579.11671138802296</v>
      </c>
      <c r="H40" s="67">
        <v>359.11102690000001</v>
      </c>
      <c r="I40" s="67">
        <v>419.4142587</v>
      </c>
      <c r="J40" s="67">
        <v>456.39842620000002</v>
      </c>
      <c r="K40" s="67">
        <v>445.34549500000003</v>
      </c>
      <c r="L40" s="67">
        <v>526.4109565</v>
      </c>
      <c r="M40">
        <v>483.55185588261463</v>
      </c>
      <c r="N40" s="50">
        <f t="shared" si="0"/>
        <v>1.1060291060989559E-4</v>
      </c>
    </row>
    <row r="41" spans="1:14" x14ac:dyDescent="0.25">
      <c r="A41" t="s">
        <v>92</v>
      </c>
      <c r="B41" t="s">
        <v>95</v>
      </c>
      <c r="C41" s="67">
        <v>505.92196060498401</v>
      </c>
      <c r="D41" s="67">
        <v>643.13358787075504</v>
      </c>
      <c r="E41" s="67">
        <v>283.21895357890099</v>
      </c>
      <c r="F41" s="67">
        <v>346.57229073313101</v>
      </c>
      <c r="G41" s="67">
        <v>472.734257591063</v>
      </c>
      <c r="H41" s="67">
        <v>298.10128200000003</v>
      </c>
      <c r="I41" s="67">
        <v>376.24426949999997</v>
      </c>
      <c r="J41" s="67">
        <v>435.33850469999999</v>
      </c>
      <c r="K41" s="67">
        <v>353.14065740000001</v>
      </c>
      <c r="L41" s="67">
        <v>472.42231809999998</v>
      </c>
      <c r="M41">
        <v>418.6828082078834</v>
      </c>
      <c r="N41" s="50">
        <f t="shared" si="0"/>
        <v>9.5765400642693516E-5</v>
      </c>
    </row>
    <row r="42" spans="1:14" x14ac:dyDescent="0.25">
      <c r="A42" t="s">
        <v>87</v>
      </c>
      <c r="B42" t="s">
        <v>95</v>
      </c>
      <c r="C42" s="67">
        <v>2214.2134808659798</v>
      </c>
      <c r="D42" s="67">
        <v>3939.41119884725</v>
      </c>
      <c r="E42" s="67">
        <v>2179.4259845024399</v>
      </c>
      <c r="F42" s="67">
        <v>1121.9453224704801</v>
      </c>
      <c r="G42" s="67">
        <v>2414.5198336512299</v>
      </c>
      <c r="H42" s="67">
        <v>1897.8894110000001</v>
      </c>
      <c r="I42" s="67">
        <v>1903.9046740000001</v>
      </c>
      <c r="J42" s="67">
        <v>2233.7776450000001</v>
      </c>
      <c r="K42" s="67">
        <v>2119.7251120000001</v>
      </c>
      <c r="L42" s="67">
        <v>3529.8891739999999</v>
      </c>
      <c r="M42">
        <v>2355.4701836337376</v>
      </c>
      <c r="N42" s="50">
        <f t="shared" si="0"/>
        <v>5.3876715598411441E-4</v>
      </c>
    </row>
    <row r="43" spans="1:14" x14ac:dyDescent="0.25">
      <c r="A43" t="s">
        <v>79</v>
      </c>
      <c r="B43" t="s">
        <v>96</v>
      </c>
      <c r="C43" s="67">
        <v>610.45103610578099</v>
      </c>
      <c r="D43" s="67">
        <v>1443.00713676601</v>
      </c>
      <c r="E43" s="67">
        <v>1224.7523124762399</v>
      </c>
      <c r="F43" s="67">
        <v>532.61734113210298</v>
      </c>
      <c r="G43" s="67">
        <v>1375.8506066965001</v>
      </c>
      <c r="H43" s="67">
        <v>853.2414933</v>
      </c>
      <c r="I43" s="67">
        <v>933.21352920000004</v>
      </c>
      <c r="J43" s="67">
        <v>991.00693230000002</v>
      </c>
      <c r="K43" s="67">
        <v>838.70025239999995</v>
      </c>
      <c r="L43" s="67">
        <v>1328.7538159999999</v>
      </c>
      <c r="M43">
        <v>1013.1594456376636</v>
      </c>
      <c r="N43" s="50">
        <f t="shared" si="0"/>
        <v>2.3174015823989883E-4</v>
      </c>
    </row>
    <row r="44" spans="1:14" x14ac:dyDescent="0.25">
      <c r="A44" t="s">
        <v>81</v>
      </c>
      <c r="B44" t="s">
        <v>97</v>
      </c>
      <c r="C44" s="67">
        <v>3979.0340377933398</v>
      </c>
      <c r="D44" s="67">
        <v>3223.7046781551699</v>
      </c>
      <c r="E44" s="67">
        <v>2705.0372569995202</v>
      </c>
      <c r="F44" s="67">
        <v>2723.2956912364798</v>
      </c>
      <c r="G44" s="67">
        <v>2479.5131954681801</v>
      </c>
      <c r="H44" s="67">
        <v>2967.5984290000001</v>
      </c>
      <c r="I44" s="67">
        <v>2868.7754089999999</v>
      </c>
      <c r="J44" s="67">
        <v>2774.546957</v>
      </c>
      <c r="K44" s="67">
        <v>2406.5796660000001</v>
      </c>
      <c r="L44" s="67">
        <v>3181.8175729999998</v>
      </c>
      <c r="M44">
        <v>2930.9902893652693</v>
      </c>
      <c r="N44" s="50">
        <f t="shared" si="0"/>
        <v>6.7040598237686161E-4</v>
      </c>
    </row>
    <row r="45" spans="1:14" x14ac:dyDescent="0.25">
      <c r="A45" t="s">
        <v>85</v>
      </c>
      <c r="B45" t="s">
        <v>97</v>
      </c>
      <c r="C45" s="67">
        <v>1193.43774937693</v>
      </c>
      <c r="D45" s="67">
        <v>958.89572872418398</v>
      </c>
      <c r="E45" s="67">
        <v>688.31896574358302</v>
      </c>
      <c r="F45" s="67">
        <v>780.24636577511001</v>
      </c>
      <c r="G45" s="67">
        <v>973.839263616626</v>
      </c>
      <c r="H45" s="67">
        <v>801.43727669999998</v>
      </c>
      <c r="I45" s="67">
        <v>797.95925880000004</v>
      </c>
      <c r="J45" s="67">
        <v>959.71841110000003</v>
      </c>
      <c r="K45" s="67">
        <v>667.70433449999996</v>
      </c>
      <c r="L45" s="67">
        <v>863.91735940000001</v>
      </c>
      <c r="M45">
        <v>868.54747137364325</v>
      </c>
      <c r="N45" s="50">
        <f t="shared" si="0"/>
        <v>1.9866303307107986E-4</v>
      </c>
    </row>
    <row r="46" spans="1:14" x14ac:dyDescent="0.25">
      <c r="A46" t="s">
        <v>75</v>
      </c>
      <c r="B46" t="s">
        <v>98</v>
      </c>
      <c r="C46" s="67">
        <v>74585.653398688999</v>
      </c>
      <c r="D46" s="67">
        <v>79565.505814032993</v>
      </c>
      <c r="E46" s="67">
        <v>43168.094298739503</v>
      </c>
      <c r="F46" s="67">
        <v>44649.061741920203</v>
      </c>
      <c r="G46" s="67">
        <v>51887.108999878597</v>
      </c>
      <c r="H46" s="67">
        <v>48445.956630000001</v>
      </c>
      <c r="I46" s="67">
        <v>53192.63205</v>
      </c>
      <c r="J46" s="67">
        <v>59705.837200000002</v>
      </c>
      <c r="K46" s="67">
        <v>55459.921309999998</v>
      </c>
      <c r="L46" s="67">
        <v>75604.05932</v>
      </c>
      <c r="M46">
        <v>58626.383076326034</v>
      </c>
      <c r="N46" s="50">
        <f t="shared" si="0"/>
        <v>1.3409624072141867E-2</v>
      </c>
    </row>
    <row r="47" spans="1:14" x14ac:dyDescent="0.25">
      <c r="A47" t="s">
        <v>77</v>
      </c>
      <c r="B47" t="s">
        <v>98</v>
      </c>
      <c r="C47" s="67">
        <v>5274.3351552843396</v>
      </c>
      <c r="D47" s="67">
        <v>5161.5372288565504</v>
      </c>
      <c r="E47" s="67">
        <v>3137.4097232089898</v>
      </c>
      <c r="F47" s="67">
        <v>3293.2174124541398</v>
      </c>
      <c r="G47" s="67">
        <v>3231.3114271007898</v>
      </c>
      <c r="H47" s="67">
        <v>3964.735087</v>
      </c>
      <c r="I47" s="67">
        <v>3973.7091999999998</v>
      </c>
      <c r="J47" s="67">
        <v>3984.5680430000002</v>
      </c>
      <c r="K47" s="67">
        <v>3780.1981420000002</v>
      </c>
      <c r="L47" s="67">
        <v>5746.6933559999998</v>
      </c>
      <c r="M47">
        <v>4154.7714774904816</v>
      </c>
      <c r="N47" s="50">
        <f t="shared" si="0"/>
        <v>9.5032169298710624E-4</v>
      </c>
    </row>
    <row r="48" spans="1:14" x14ac:dyDescent="0.25">
      <c r="A48" t="s">
        <v>78</v>
      </c>
      <c r="B48" t="s">
        <v>98</v>
      </c>
      <c r="C48" s="67">
        <v>32731.802089371999</v>
      </c>
      <c r="D48" s="67">
        <v>33598.639117332998</v>
      </c>
      <c r="E48" s="67">
        <v>19688.245507406202</v>
      </c>
      <c r="F48" s="67">
        <v>22902.125270725199</v>
      </c>
      <c r="G48" s="67">
        <v>21929.601988679799</v>
      </c>
      <c r="H48" s="67">
        <v>23356.228459999998</v>
      </c>
      <c r="I48" s="67">
        <v>21715.876319999999</v>
      </c>
      <c r="J48" s="67">
        <v>28036.41015</v>
      </c>
      <c r="K48" s="67">
        <v>20355.40108</v>
      </c>
      <c r="L48" s="67">
        <v>32235.915809999999</v>
      </c>
      <c r="M48">
        <v>25655.024579351626</v>
      </c>
      <c r="N48" s="50">
        <f t="shared" si="0"/>
        <v>5.8680787918091015E-3</v>
      </c>
    </row>
    <row r="49" spans="1:14" x14ac:dyDescent="0.25">
      <c r="A49" t="s">
        <v>79</v>
      </c>
      <c r="B49" t="s">
        <v>98</v>
      </c>
      <c r="C49" s="67">
        <v>11416.507150535601</v>
      </c>
      <c r="D49" s="67">
        <v>12348.814530884199</v>
      </c>
      <c r="E49" s="67">
        <v>10735.903901395601</v>
      </c>
      <c r="F49" s="67">
        <v>9994.1577668364007</v>
      </c>
      <c r="G49" s="67">
        <v>10647.027648372999</v>
      </c>
      <c r="H49" s="67">
        <v>11072.203530000001</v>
      </c>
      <c r="I49" s="67">
        <v>12611.68382</v>
      </c>
      <c r="J49" s="67">
        <v>12954.18584</v>
      </c>
      <c r="K49" s="67">
        <v>12857.758620000001</v>
      </c>
      <c r="L49" s="67">
        <v>15582.647279999999</v>
      </c>
      <c r="M49">
        <v>12022.089008802481</v>
      </c>
      <c r="N49" s="50">
        <f t="shared" si="0"/>
        <v>2.7498147712777614E-3</v>
      </c>
    </row>
    <row r="50" spans="1:14" x14ac:dyDescent="0.25">
      <c r="A50" t="s">
        <v>81</v>
      </c>
      <c r="B50" t="s">
        <v>98</v>
      </c>
      <c r="C50" s="67">
        <v>33174.893213593503</v>
      </c>
      <c r="D50" s="67">
        <v>28177.826360470499</v>
      </c>
      <c r="E50" s="67">
        <v>26548.889782794999</v>
      </c>
      <c r="F50" s="67">
        <v>23463.2925999252</v>
      </c>
      <c r="G50" s="67">
        <v>17899.828994166499</v>
      </c>
      <c r="H50" s="67">
        <v>20429.43982</v>
      </c>
      <c r="I50" s="67">
        <v>26249.488420000001</v>
      </c>
      <c r="J50" s="67">
        <v>21480.013210000001</v>
      </c>
      <c r="K50" s="67">
        <v>19058.628479999999</v>
      </c>
      <c r="L50" s="67">
        <v>24102.907480000002</v>
      </c>
      <c r="M50">
        <v>24058.520836095071</v>
      </c>
      <c r="N50" s="50">
        <f t="shared" si="0"/>
        <v>5.5029101782351443E-3</v>
      </c>
    </row>
    <row r="51" spans="1:14" x14ac:dyDescent="0.25">
      <c r="A51" t="s">
        <v>82</v>
      </c>
      <c r="B51" t="s">
        <v>98</v>
      </c>
      <c r="C51" s="67">
        <v>29425.522911715299</v>
      </c>
      <c r="D51" s="67">
        <v>38490.115339018601</v>
      </c>
      <c r="E51" s="67">
        <v>15432.043000314799</v>
      </c>
      <c r="F51" s="67">
        <v>17370.066235578499</v>
      </c>
      <c r="G51" s="67">
        <v>28001.306974930201</v>
      </c>
      <c r="H51" s="67">
        <v>20582.865330000001</v>
      </c>
      <c r="I51" s="67">
        <v>23990.68749</v>
      </c>
      <c r="J51" s="67">
        <v>24199.377250000001</v>
      </c>
      <c r="K51" s="67">
        <v>29943.593870000001</v>
      </c>
      <c r="L51" s="67">
        <v>26812.95319</v>
      </c>
      <c r="M51">
        <v>25424.85315915574</v>
      </c>
      <c r="N51" s="50">
        <f t="shared" si="0"/>
        <v>5.8154316378313531E-3</v>
      </c>
    </row>
    <row r="52" spans="1:14" x14ac:dyDescent="0.25">
      <c r="A52" t="s">
        <v>91</v>
      </c>
      <c r="B52" t="s">
        <v>98</v>
      </c>
      <c r="C52" s="67">
        <v>27892.625381137001</v>
      </c>
      <c r="D52" s="67">
        <v>41507.7097877489</v>
      </c>
      <c r="E52" s="67">
        <v>14370.6280480197</v>
      </c>
      <c r="F52" s="67">
        <v>19434.338418125299</v>
      </c>
      <c r="G52" s="67">
        <v>30492.8001923667</v>
      </c>
      <c r="H52" s="67">
        <v>18409.731090000001</v>
      </c>
      <c r="I52" s="67">
        <v>23195.793310000001</v>
      </c>
      <c r="J52" s="67">
        <v>23484.433249999998</v>
      </c>
      <c r="K52" s="67">
        <v>26521.81698</v>
      </c>
      <c r="L52" s="67">
        <v>25822.293399999999</v>
      </c>
      <c r="M52">
        <v>25113.21698573976</v>
      </c>
      <c r="N52" s="50">
        <f t="shared" si="0"/>
        <v>5.7441510349098227E-3</v>
      </c>
    </row>
    <row r="53" spans="1:14" x14ac:dyDescent="0.25">
      <c r="A53" t="s">
        <v>83</v>
      </c>
      <c r="B53" t="s">
        <v>98</v>
      </c>
      <c r="C53" s="67">
        <v>4789.4415536708702</v>
      </c>
      <c r="D53" s="67">
        <v>7338.3261811189705</v>
      </c>
      <c r="E53" s="67">
        <v>6724.4521238380803</v>
      </c>
      <c r="F53" s="67">
        <v>5670.6520670378804</v>
      </c>
      <c r="G53" s="67">
        <v>4235.7226984160097</v>
      </c>
      <c r="H53" s="67">
        <v>5414.3742140000004</v>
      </c>
      <c r="I53" s="67">
        <v>6617.6709209999999</v>
      </c>
      <c r="J53" s="67">
        <v>6529.2839889999996</v>
      </c>
      <c r="K53" s="67">
        <v>4587.0806869999997</v>
      </c>
      <c r="L53" s="67">
        <v>7763.2110419999999</v>
      </c>
      <c r="M53">
        <v>5967.021547708182</v>
      </c>
      <c r="N53" s="50">
        <f t="shared" si="0"/>
        <v>1.3648380061407539E-3</v>
      </c>
    </row>
    <row r="54" spans="1:14" x14ac:dyDescent="0.25">
      <c r="A54" t="s">
        <v>84</v>
      </c>
      <c r="B54" t="s">
        <v>98</v>
      </c>
      <c r="C54" s="67">
        <v>98420.591685603795</v>
      </c>
      <c r="D54" s="67">
        <v>106963.279571244</v>
      </c>
      <c r="E54" s="67">
        <v>58003.156655043298</v>
      </c>
      <c r="F54" s="67">
        <v>69252.039435194107</v>
      </c>
      <c r="G54" s="67">
        <v>80187.497522738093</v>
      </c>
      <c r="H54" s="67">
        <v>70936.343439999997</v>
      </c>
      <c r="I54" s="67">
        <v>65163.683779999999</v>
      </c>
      <c r="J54" s="67">
        <v>84194.463820000004</v>
      </c>
      <c r="K54" s="67">
        <v>71911.685299999997</v>
      </c>
      <c r="L54" s="67">
        <v>87467.098230000003</v>
      </c>
      <c r="M54">
        <v>79249.983943982312</v>
      </c>
      <c r="N54" s="50">
        <f t="shared" si="0"/>
        <v>1.8126864333904584E-2</v>
      </c>
    </row>
    <row r="55" spans="1:14" x14ac:dyDescent="0.25">
      <c r="A55" t="s">
        <v>85</v>
      </c>
      <c r="B55" t="s">
        <v>98</v>
      </c>
      <c r="C55" s="67">
        <v>155883.84450192601</v>
      </c>
      <c r="D55" s="67">
        <v>149356.75461806799</v>
      </c>
      <c r="E55" s="67">
        <v>98048.812986004807</v>
      </c>
      <c r="F55" s="67">
        <v>107110.299648567</v>
      </c>
      <c r="G55" s="67">
        <v>125574.93005963801</v>
      </c>
      <c r="H55" s="67">
        <v>115308.00440000001</v>
      </c>
      <c r="I55" s="67">
        <v>96971.58958</v>
      </c>
      <c r="J55" s="67">
        <v>135244.15239999999</v>
      </c>
      <c r="K55" s="67">
        <v>100312.65640000001</v>
      </c>
      <c r="L55" s="67">
        <v>138142.03090000001</v>
      </c>
      <c r="M55">
        <v>122195.30754942037</v>
      </c>
      <c r="N55" s="50">
        <f t="shared" si="0"/>
        <v>2.7949756605045752E-2</v>
      </c>
    </row>
    <row r="56" spans="1:14" x14ac:dyDescent="0.25">
      <c r="A56" t="s">
        <v>86</v>
      </c>
      <c r="B56" t="s">
        <v>98</v>
      </c>
      <c r="C56" s="67">
        <v>435.77073294150398</v>
      </c>
      <c r="D56" s="67">
        <v>471.07381131819699</v>
      </c>
      <c r="E56" s="67">
        <v>234.50895968447799</v>
      </c>
      <c r="F56" s="67">
        <v>284.966341114881</v>
      </c>
      <c r="G56" s="67">
        <v>350.04810327782201</v>
      </c>
      <c r="H56" s="67">
        <v>280.29801900000001</v>
      </c>
      <c r="I56" s="67">
        <v>274.90969560000002</v>
      </c>
      <c r="J56" s="67">
        <v>343.49680369999999</v>
      </c>
      <c r="K56" s="67">
        <v>310.5583537</v>
      </c>
      <c r="L56" s="67">
        <v>382.63829809999999</v>
      </c>
      <c r="M56">
        <v>336.82691184368821</v>
      </c>
      <c r="N56" s="50">
        <f t="shared" si="0"/>
        <v>7.7042485451029458E-5</v>
      </c>
    </row>
    <row r="57" spans="1:14" x14ac:dyDescent="0.25">
      <c r="A57" t="s">
        <v>92</v>
      </c>
      <c r="B57" t="s">
        <v>98</v>
      </c>
      <c r="C57" s="67">
        <v>7747.4671674494803</v>
      </c>
      <c r="D57" s="67">
        <v>9752.4606921519608</v>
      </c>
      <c r="E57" s="67">
        <v>4134.6352918876701</v>
      </c>
      <c r="F57" s="67">
        <v>4993.7486581698104</v>
      </c>
      <c r="G57" s="67">
        <v>6869.9781722683501</v>
      </c>
      <c r="H57" s="67">
        <v>4500.2288120000003</v>
      </c>
      <c r="I57" s="67">
        <v>5434.4638960000002</v>
      </c>
      <c r="J57" s="67">
        <v>6226.4835309999999</v>
      </c>
      <c r="K57" s="67">
        <v>5124.1638350000003</v>
      </c>
      <c r="L57" s="67">
        <v>6920.5453269999998</v>
      </c>
      <c r="M57">
        <v>6170.4175382927269</v>
      </c>
      <c r="N57" s="50">
        <f t="shared" si="0"/>
        <v>1.4113608108645033E-3</v>
      </c>
    </row>
    <row r="58" spans="1:14" x14ac:dyDescent="0.25">
      <c r="A58" t="s">
        <v>75</v>
      </c>
      <c r="B58" t="s">
        <v>2</v>
      </c>
      <c r="C58" s="67">
        <v>27534.232065410499</v>
      </c>
      <c r="D58" s="67">
        <v>27375.851696259801</v>
      </c>
      <c r="E58" s="67">
        <v>16276.3281395879</v>
      </c>
      <c r="F58" s="67">
        <v>16050.8453022308</v>
      </c>
      <c r="G58" s="67">
        <v>18510.8674968294</v>
      </c>
      <c r="H58" s="67">
        <v>18366.031159999999</v>
      </c>
      <c r="I58" s="67">
        <v>20485.24886</v>
      </c>
      <c r="J58" s="67">
        <v>21565.860840000001</v>
      </c>
      <c r="K58" s="67">
        <v>21990.625339999999</v>
      </c>
      <c r="L58" s="67">
        <v>29218.589120000001</v>
      </c>
      <c r="M58">
        <v>21737.448002031837</v>
      </c>
      <c r="N58" s="50">
        <f t="shared" si="0"/>
        <v>4.9720107347486263E-3</v>
      </c>
    </row>
    <row r="59" spans="1:14" x14ac:dyDescent="0.25">
      <c r="A59" t="s">
        <v>77</v>
      </c>
      <c r="B59" t="s">
        <v>2</v>
      </c>
      <c r="C59" s="67">
        <v>2182.30993881421</v>
      </c>
      <c r="D59" s="67">
        <v>2064.4993443481499</v>
      </c>
      <c r="E59" s="67">
        <v>1228.66782968898</v>
      </c>
      <c r="F59" s="67">
        <v>1288.13478329451</v>
      </c>
      <c r="G59" s="67">
        <v>1248.6988657479401</v>
      </c>
      <c r="H59" s="67">
        <v>1611.6378549999999</v>
      </c>
      <c r="I59" s="67">
        <v>1594.189067</v>
      </c>
      <c r="J59" s="67">
        <v>1576.689513</v>
      </c>
      <c r="K59" s="67">
        <v>1502.444184</v>
      </c>
      <c r="L59" s="67">
        <v>2303.0309630000002</v>
      </c>
      <c r="M59">
        <v>1660.0302343893788</v>
      </c>
      <c r="N59" s="50">
        <f t="shared" si="0"/>
        <v>3.7969904032063854E-4</v>
      </c>
    </row>
    <row r="60" spans="1:14" x14ac:dyDescent="0.25">
      <c r="A60" t="s">
        <v>78</v>
      </c>
      <c r="B60" t="s">
        <v>2</v>
      </c>
      <c r="C60" s="67">
        <v>7373.0902842660498</v>
      </c>
      <c r="D60" s="67">
        <v>7407.9293063484802</v>
      </c>
      <c r="E60" s="67">
        <v>4255.5964834172501</v>
      </c>
      <c r="F60" s="67">
        <v>5087.5153717042303</v>
      </c>
      <c r="G60" s="67">
        <v>4915.6803087148401</v>
      </c>
      <c r="H60" s="67">
        <v>5169.6176420000002</v>
      </c>
      <c r="I60" s="67">
        <v>4554.0810739999997</v>
      </c>
      <c r="J60" s="67">
        <v>6180.3485799999999</v>
      </c>
      <c r="K60" s="67">
        <v>4282.3555219999998</v>
      </c>
      <c r="L60" s="67">
        <v>6960.1161510000002</v>
      </c>
      <c r="M60">
        <v>5618.6330723450847</v>
      </c>
      <c r="N60" s="50">
        <f t="shared" si="0"/>
        <v>1.285151042003744E-3</v>
      </c>
    </row>
    <row r="61" spans="1:14" x14ac:dyDescent="0.25">
      <c r="A61" t="s">
        <v>79</v>
      </c>
      <c r="B61" t="s">
        <v>2</v>
      </c>
      <c r="C61" s="67">
        <v>114603.72561595999</v>
      </c>
      <c r="D61" s="67">
        <v>152209.028402856</v>
      </c>
      <c r="E61" s="67">
        <v>138731.461935628</v>
      </c>
      <c r="F61" s="67">
        <v>88166.669052159807</v>
      </c>
      <c r="G61" s="67">
        <v>128937.15904040101</v>
      </c>
      <c r="H61" s="67">
        <v>113805.4865</v>
      </c>
      <c r="I61" s="67">
        <v>132271.6776</v>
      </c>
      <c r="J61" s="67">
        <v>127540.254</v>
      </c>
      <c r="K61" s="67">
        <v>118434.77929999999</v>
      </c>
      <c r="L61" s="67">
        <v>157408.20389999999</v>
      </c>
      <c r="M61">
        <v>127210.8445347005</v>
      </c>
      <c r="N61" s="50">
        <f t="shared" si="0"/>
        <v>2.9096961361050722E-2</v>
      </c>
    </row>
    <row r="62" spans="1:14" x14ac:dyDescent="0.25">
      <c r="A62" t="s">
        <v>80</v>
      </c>
      <c r="B62" t="s">
        <v>2</v>
      </c>
      <c r="C62" s="67">
        <v>88687.184932058401</v>
      </c>
      <c r="D62" s="67">
        <v>124773.039502674</v>
      </c>
      <c r="E62" s="67">
        <v>108449.412033418</v>
      </c>
      <c r="F62" s="67">
        <v>70533.169502644305</v>
      </c>
      <c r="G62" s="67">
        <v>114673.63413427</v>
      </c>
      <c r="H62" s="67">
        <v>97269.415089999995</v>
      </c>
      <c r="I62" s="67">
        <v>85856.648520000002</v>
      </c>
      <c r="J62" s="67">
        <v>76632.446710000004</v>
      </c>
      <c r="K62" s="67">
        <v>106905.55650000001</v>
      </c>
      <c r="L62" s="67">
        <v>136827.83749999999</v>
      </c>
      <c r="M62">
        <v>101060.83444250649</v>
      </c>
      <c r="N62" s="50">
        <f t="shared" si="0"/>
        <v>2.3115664436038155E-2</v>
      </c>
    </row>
    <row r="63" spans="1:14" x14ac:dyDescent="0.25">
      <c r="A63" t="s">
        <v>81</v>
      </c>
      <c r="B63" t="s">
        <v>2</v>
      </c>
      <c r="C63" s="67">
        <v>214190.951448584</v>
      </c>
      <c r="D63" s="67">
        <v>183759.46673561199</v>
      </c>
      <c r="E63" s="67">
        <v>175194.93072436799</v>
      </c>
      <c r="F63" s="67">
        <v>144392.14208852101</v>
      </c>
      <c r="G63" s="67">
        <v>124570.626115065</v>
      </c>
      <c r="H63" s="67">
        <v>152726.25020000001</v>
      </c>
      <c r="I63" s="67">
        <v>193097.29810000001</v>
      </c>
      <c r="J63" s="67">
        <v>155026.2175</v>
      </c>
      <c r="K63" s="67">
        <v>141175.2384</v>
      </c>
      <c r="L63" s="67">
        <v>181309.39079999999</v>
      </c>
      <c r="M63">
        <v>166544.25121121499</v>
      </c>
      <c r="N63" s="50">
        <f t="shared" si="0"/>
        <v>3.8093699166315782E-2</v>
      </c>
    </row>
    <row r="64" spans="1:14" x14ac:dyDescent="0.25">
      <c r="A64" t="s">
        <v>82</v>
      </c>
      <c r="B64" t="s">
        <v>2</v>
      </c>
      <c r="C64" s="67">
        <v>214828.600292232</v>
      </c>
      <c r="D64" s="67">
        <v>271521.85034420498</v>
      </c>
      <c r="E64" s="67">
        <v>127407.702295486</v>
      </c>
      <c r="F64" s="67">
        <v>108935.22739923099</v>
      </c>
      <c r="G64" s="67">
        <v>206420.45972965099</v>
      </c>
      <c r="H64" s="67">
        <v>169318.7439</v>
      </c>
      <c r="I64" s="67">
        <v>162410.1011</v>
      </c>
      <c r="J64" s="67">
        <v>185944.06479999999</v>
      </c>
      <c r="K64" s="67">
        <v>200935.59820000001</v>
      </c>
      <c r="L64" s="67">
        <v>224865.02679999999</v>
      </c>
      <c r="M64">
        <v>187258.73748608056</v>
      </c>
      <c r="N64" s="50">
        <f t="shared" si="0"/>
        <v>4.2831727665052513E-2</v>
      </c>
    </row>
    <row r="65" spans="1:14" x14ac:dyDescent="0.25">
      <c r="A65" t="s">
        <v>91</v>
      </c>
      <c r="B65" t="s">
        <v>2</v>
      </c>
      <c r="C65" s="67">
        <v>9157.4198713850001</v>
      </c>
      <c r="D65" s="67">
        <v>13411.3916944138</v>
      </c>
      <c r="E65" s="67">
        <v>4005.7058432662898</v>
      </c>
      <c r="F65" s="67">
        <v>5334.7216781091902</v>
      </c>
      <c r="G65" s="67">
        <v>9842.9503636529407</v>
      </c>
      <c r="H65" s="67">
        <v>5408.3474729999998</v>
      </c>
      <c r="I65" s="67">
        <v>6821.1614639999998</v>
      </c>
      <c r="J65" s="67">
        <v>6748.9995060000001</v>
      </c>
      <c r="K65" s="67">
        <v>8285.9001160000007</v>
      </c>
      <c r="L65" s="67">
        <v>7813.1956840000003</v>
      </c>
      <c r="M65">
        <v>7682.9793693827232</v>
      </c>
      <c r="N65" s="50">
        <f t="shared" si="0"/>
        <v>1.7573293744441631E-3</v>
      </c>
    </row>
    <row r="66" spans="1:14" x14ac:dyDescent="0.25">
      <c r="A66" t="s">
        <v>83</v>
      </c>
      <c r="B66" t="s">
        <v>2</v>
      </c>
      <c r="C66" s="67">
        <v>20269.2500267777</v>
      </c>
      <c r="D66" s="67">
        <v>31390.2722585349</v>
      </c>
      <c r="E66" s="67">
        <v>28795.915637669801</v>
      </c>
      <c r="F66" s="67">
        <v>22421.522069947601</v>
      </c>
      <c r="G66" s="67">
        <v>16464.857280193301</v>
      </c>
      <c r="H66" s="67">
        <v>23687.819780000002</v>
      </c>
      <c r="I66" s="67">
        <v>28044.980670000001</v>
      </c>
      <c r="J66" s="67">
        <v>27173.22251</v>
      </c>
      <c r="K66" s="67">
        <v>16532.977709999999</v>
      </c>
      <c r="L66" s="67">
        <v>32461.697069999998</v>
      </c>
      <c r="M66">
        <v>24724.25150131233</v>
      </c>
      <c r="N66" s="50">
        <f t="shared" si="0"/>
        <v>5.6551828835500534E-3</v>
      </c>
    </row>
    <row r="67" spans="1:14" x14ac:dyDescent="0.25">
      <c r="A67" t="s">
        <v>84</v>
      </c>
      <c r="B67" t="s">
        <v>2</v>
      </c>
      <c r="C67" s="67">
        <v>18765.920224286099</v>
      </c>
      <c r="D67" s="67">
        <v>20337.709755237898</v>
      </c>
      <c r="E67" s="67">
        <v>11188.0772085013</v>
      </c>
      <c r="F67" s="67">
        <v>12805.2112079658</v>
      </c>
      <c r="G67" s="67">
        <v>14779.873962408699</v>
      </c>
      <c r="H67" s="67">
        <v>13771.947630000001</v>
      </c>
      <c r="I67" s="67">
        <v>11689.377409999999</v>
      </c>
      <c r="J67" s="67">
        <v>15525.049360000001</v>
      </c>
      <c r="K67" s="67">
        <v>12877.637839999999</v>
      </c>
      <c r="L67" s="67">
        <v>15990.189340000001</v>
      </c>
      <c r="M67">
        <v>14773.099393839982</v>
      </c>
      <c r="N67" s="50">
        <f t="shared" ref="N67:N113" si="1">M67/$M$113</f>
        <v>3.3790539149220799E-3</v>
      </c>
    </row>
    <row r="68" spans="1:14" x14ac:dyDescent="0.25">
      <c r="A68" t="s">
        <v>85</v>
      </c>
      <c r="B68" t="s">
        <v>2</v>
      </c>
      <c r="C68" s="67">
        <v>163989.537624741</v>
      </c>
      <c r="D68" s="67">
        <v>145999.76525539299</v>
      </c>
      <c r="E68" s="67">
        <v>96831.253509236398</v>
      </c>
      <c r="F68" s="67">
        <v>103236.616266659</v>
      </c>
      <c r="G68" s="67">
        <v>126501.245884396</v>
      </c>
      <c r="H68" s="67">
        <v>115657.6415</v>
      </c>
      <c r="I68" s="67">
        <v>98203.753549999994</v>
      </c>
      <c r="J68" s="67">
        <v>130301.6998</v>
      </c>
      <c r="K68" s="67">
        <v>91975.044750000001</v>
      </c>
      <c r="L68" s="67">
        <v>129252.9369</v>
      </c>
      <c r="M68">
        <v>120194.94950404255</v>
      </c>
      <c r="N68" s="50">
        <f t="shared" si="1"/>
        <v>2.7492214317927706E-2</v>
      </c>
    </row>
    <row r="69" spans="1:14" x14ac:dyDescent="0.25">
      <c r="A69" t="s">
        <v>86</v>
      </c>
      <c r="B69" t="s">
        <v>2</v>
      </c>
      <c r="C69" s="67">
        <v>53091.380113926403</v>
      </c>
      <c r="D69" s="67">
        <v>60103.0549980383</v>
      </c>
      <c r="E69" s="67">
        <v>25987.797224256701</v>
      </c>
      <c r="F69" s="67">
        <v>31112.204200147899</v>
      </c>
      <c r="G69" s="67">
        <v>45934.553428615298</v>
      </c>
      <c r="H69" s="67">
        <v>31014.644130000001</v>
      </c>
      <c r="I69" s="67">
        <v>36462.660539999997</v>
      </c>
      <c r="J69" s="67">
        <v>37449.110679999998</v>
      </c>
      <c r="K69" s="67">
        <v>41525.327960000002</v>
      </c>
      <c r="L69" s="67">
        <v>44940.411480000002</v>
      </c>
      <c r="M69">
        <v>40762.114475498463</v>
      </c>
      <c r="N69" s="50">
        <f t="shared" si="1"/>
        <v>9.3235264196738672E-3</v>
      </c>
    </row>
    <row r="70" spans="1:14" x14ac:dyDescent="0.25">
      <c r="A70" t="s">
        <v>92</v>
      </c>
      <c r="B70" t="s">
        <v>2</v>
      </c>
      <c r="C70" s="67">
        <v>2128.62932384331</v>
      </c>
      <c r="D70" s="67">
        <v>2820.8468485352801</v>
      </c>
      <c r="E70" s="67">
        <v>1156.71661475373</v>
      </c>
      <c r="F70" s="67">
        <v>1412.3111207622501</v>
      </c>
      <c r="G70" s="67">
        <v>2027.2817707174299</v>
      </c>
      <c r="H70" s="67">
        <v>1241.940163</v>
      </c>
      <c r="I70" s="67">
        <v>1554.8123310000001</v>
      </c>
      <c r="J70" s="67">
        <v>1807.5658739999999</v>
      </c>
      <c r="K70" s="67">
        <v>1477.459038</v>
      </c>
      <c r="L70" s="67">
        <v>1990.869099</v>
      </c>
      <c r="M70">
        <v>1761.8432183611999</v>
      </c>
      <c r="N70" s="50">
        <f t="shared" si="1"/>
        <v>4.0298674406568567E-4</v>
      </c>
    </row>
    <row r="71" spans="1:14" x14ac:dyDescent="0.25">
      <c r="A71" t="s">
        <v>87</v>
      </c>
      <c r="B71" t="s">
        <v>2</v>
      </c>
      <c r="C71" s="67">
        <v>17482.919311388701</v>
      </c>
      <c r="D71" s="67">
        <v>31857.082764707</v>
      </c>
      <c r="E71" s="67">
        <v>18953.879293032602</v>
      </c>
      <c r="F71" s="67">
        <v>9247.3528880041304</v>
      </c>
      <c r="G71" s="67">
        <v>20543.3136591738</v>
      </c>
      <c r="H71" s="67">
        <v>13140.133110000001</v>
      </c>
      <c r="I71" s="67">
        <v>13773.617039999999</v>
      </c>
      <c r="J71" s="67">
        <v>15753.32818</v>
      </c>
      <c r="K71" s="67">
        <v>14399.74922</v>
      </c>
      <c r="L71" s="67">
        <v>24180.674190000002</v>
      </c>
      <c r="M71">
        <v>17933.204965630623</v>
      </c>
      <c r="N71" s="50">
        <f t="shared" si="1"/>
        <v>4.1018654806777924E-3</v>
      </c>
    </row>
    <row r="72" spans="1:14" x14ac:dyDescent="0.25">
      <c r="A72" t="s">
        <v>80</v>
      </c>
      <c r="B72" t="s">
        <v>99</v>
      </c>
      <c r="C72" s="67">
        <v>5.4488752422064604</v>
      </c>
      <c r="D72" s="67">
        <v>9.0949785444294307</v>
      </c>
      <c r="E72" s="67">
        <v>4.8469655365842899</v>
      </c>
      <c r="F72" s="67">
        <v>2.3081471044524302</v>
      </c>
      <c r="G72" s="67">
        <v>5.6447562664835598</v>
      </c>
      <c r="H72" s="67">
        <v>3.8009635429999999</v>
      </c>
      <c r="I72" s="67">
        <v>6.0038561899999996</v>
      </c>
      <c r="J72" s="67">
        <v>4.4361988180000003</v>
      </c>
      <c r="K72" s="67">
        <v>4.0563304569999996</v>
      </c>
      <c r="L72" s="67">
        <v>6.1298649689999998</v>
      </c>
      <c r="M72">
        <v>5.177093667115618</v>
      </c>
      <c r="N72" s="50">
        <f t="shared" si="1"/>
        <v>1.1841576474520823E-6</v>
      </c>
    </row>
    <row r="73" spans="1:14" x14ac:dyDescent="0.25">
      <c r="A73" t="s">
        <v>82</v>
      </c>
      <c r="B73" t="s">
        <v>99</v>
      </c>
      <c r="C73" s="67">
        <v>5334.4864188702204</v>
      </c>
      <c r="D73" s="67">
        <v>8657.3645689834102</v>
      </c>
      <c r="E73" s="67">
        <v>4135.8869948422598</v>
      </c>
      <c r="F73" s="67">
        <v>2882.5224990194401</v>
      </c>
      <c r="G73" s="67">
        <v>5701.9924041742197</v>
      </c>
      <c r="H73" s="67">
        <v>4556.1496010000001</v>
      </c>
      <c r="I73" s="67">
        <v>4064.2695779999999</v>
      </c>
      <c r="J73" s="67">
        <v>5916.8438919999999</v>
      </c>
      <c r="K73" s="67">
        <v>4998.4458180000001</v>
      </c>
      <c r="L73" s="67">
        <v>7970.8976140000004</v>
      </c>
      <c r="M73">
        <v>5421.8859388889559</v>
      </c>
      <c r="N73" s="50">
        <f t="shared" si="1"/>
        <v>1.2401490316719214E-3</v>
      </c>
    </row>
    <row r="74" spans="1:14" x14ac:dyDescent="0.25">
      <c r="A74" t="s">
        <v>87</v>
      </c>
      <c r="B74" t="s">
        <v>99</v>
      </c>
      <c r="C74" s="67">
        <v>8409.7567986814192</v>
      </c>
      <c r="D74" s="67">
        <v>16272.6683359208</v>
      </c>
      <c r="E74" s="67">
        <v>9520.0410002109893</v>
      </c>
      <c r="F74" s="67">
        <v>4774.3823618677898</v>
      </c>
      <c r="G74" s="67">
        <v>10486.5808073315</v>
      </c>
      <c r="H74" s="67">
        <v>6880.3588820000004</v>
      </c>
      <c r="I74" s="67">
        <v>6990.8962510000001</v>
      </c>
      <c r="J74" s="67">
        <v>7506.5703469999999</v>
      </c>
      <c r="K74" s="67">
        <v>8089.0513080000001</v>
      </c>
      <c r="L74" s="67">
        <v>14637.295330000001</v>
      </c>
      <c r="M74">
        <v>9356.7601422012485</v>
      </c>
      <c r="N74" s="50">
        <f t="shared" si="1"/>
        <v>2.1401735781101908E-3</v>
      </c>
    </row>
    <row r="75" spans="1:14" x14ac:dyDescent="0.25">
      <c r="A75" t="s">
        <v>79</v>
      </c>
      <c r="B75" t="s">
        <v>100</v>
      </c>
      <c r="C75" s="67">
        <v>5016.2789291184999</v>
      </c>
      <c r="D75" s="67">
        <v>9189.9220593941409</v>
      </c>
      <c r="E75" s="67">
        <v>8313.1189846507805</v>
      </c>
      <c r="F75" s="67">
        <v>6018.0101168108604</v>
      </c>
      <c r="G75" s="67">
        <v>9576.7421125737092</v>
      </c>
      <c r="H75" s="67">
        <v>7414.835881</v>
      </c>
      <c r="I75" s="67">
        <v>6405.0146850000001</v>
      </c>
      <c r="J75" s="67">
        <v>6533.8730210000003</v>
      </c>
      <c r="K75" s="67">
        <v>7421.5996580000001</v>
      </c>
      <c r="L75" s="67">
        <v>11123.067160000001</v>
      </c>
      <c r="M75">
        <v>7701.2462607548005</v>
      </c>
      <c r="N75" s="50">
        <f t="shared" si="1"/>
        <v>1.761507564081878E-3</v>
      </c>
    </row>
    <row r="76" spans="1:14" x14ac:dyDescent="0.25">
      <c r="A76" t="s">
        <v>80</v>
      </c>
      <c r="B76" t="s">
        <v>100</v>
      </c>
      <c r="C76" s="67">
        <v>4140.7397449489899</v>
      </c>
      <c r="D76" s="67">
        <v>7057.2463742582604</v>
      </c>
      <c r="E76" s="67">
        <v>4257.7731109415899</v>
      </c>
      <c r="F76" s="67">
        <v>5317.3595694802898</v>
      </c>
      <c r="G76" s="67">
        <v>7288.1538545229096</v>
      </c>
      <c r="H76" s="67">
        <v>6585.4177099999997</v>
      </c>
      <c r="I76" s="67">
        <v>4429.4224190000004</v>
      </c>
      <c r="J76" s="67">
        <v>4169.5040479999998</v>
      </c>
      <c r="K76" s="67">
        <v>6576.3338039999999</v>
      </c>
      <c r="L76" s="67">
        <v>9516.6807449999997</v>
      </c>
      <c r="M76">
        <v>5933.8631380152046</v>
      </c>
      <c r="N76" s="50">
        <f t="shared" si="1"/>
        <v>1.3572536766037601E-3</v>
      </c>
    </row>
    <row r="77" spans="1:14" x14ac:dyDescent="0.25">
      <c r="A77" t="s">
        <v>81</v>
      </c>
      <c r="B77" t="s">
        <v>101</v>
      </c>
      <c r="C77" s="67">
        <v>5514.6630601197703</v>
      </c>
      <c r="D77" s="67">
        <v>3136.4282361283499</v>
      </c>
      <c r="E77" s="67">
        <v>3526.9434707416499</v>
      </c>
      <c r="F77" s="67">
        <v>2830.3839132150601</v>
      </c>
      <c r="G77" s="67">
        <v>3121.0973638986102</v>
      </c>
      <c r="H77" s="67">
        <v>3655.0134720000001</v>
      </c>
      <c r="I77" s="67">
        <v>4899.5224150000004</v>
      </c>
      <c r="J77" s="67">
        <v>3048.2229900000002</v>
      </c>
      <c r="K77" s="67">
        <v>3619.2364010000001</v>
      </c>
      <c r="L77" s="67">
        <v>4640.3989929999998</v>
      </c>
      <c r="M77">
        <v>3799.1910315103441</v>
      </c>
      <c r="N77" s="50">
        <f t="shared" si="1"/>
        <v>8.6898970800364846E-4</v>
      </c>
    </row>
    <row r="78" spans="1:14" x14ac:dyDescent="0.25">
      <c r="A78" t="s">
        <v>79</v>
      </c>
      <c r="B78" t="s">
        <v>102</v>
      </c>
      <c r="C78" s="67">
        <v>2604.93697069472</v>
      </c>
      <c r="D78" s="67">
        <v>2400.2348066747199</v>
      </c>
      <c r="E78" s="67">
        <v>2300.39313358135</v>
      </c>
      <c r="F78" s="67">
        <v>1765.51652314589</v>
      </c>
      <c r="G78" s="67">
        <v>1805.7141591038701</v>
      </c>
      <c r="H78" s="67">
        <v>2008.9480510000001</v>
      </c>
      <c r="I78" s="67">
        <v>2359.6626780000001</v>
      </c>
      <c r="J78" s="67">
        <v>1889.1222299999999</v>
      </c>
      <c r="K78" s="67">
        <v>2210.2547760000002</v>
      </c>
      <c r="L78" s="67">
        <v>2082.1529529999998</v>
      </c>
      <c r="M78">
        <v>2142.6936281200551</v>
      </c>
      <c r="N78" s="50">
        <f t="shared" si="1"/>
        <v>4.9009873280868093E-4</v>
      </c>
    </row>
    <row r="79" spans="1:14" x14ac:dyDescent="0.25">
      <c r="A79" t="s">
        <v>82</v>
      </c>
      <c r="B79" t="s">
        <v>102</v>
      </c>
      <c r="C79" s="67">
        <v>52.318490196182502</v>
      </c>
      <c r="D79" s="67">
        <v>49.614307492036801</v>
      </c>
      <c r="E79" s="67">
        <v>47.614190989180599</v>
      </c>
      <c r="F79" s="67">
        <v>36.0335022763146</v>
      </c>
      <c r="G79" s="67">
        <v>37.344718724065501</v>
      </c>
      <c r="H79" s="67">
        <v>42.444636029999998</v>
      </c>
      <c r="I79" s="67">
        <v>47.463265759999999</v>
      </c>
      <c r="J79" s="67">
        <v>38.53696034</v>
      </c>
      <c r="K79" s="67">
        <v>44.763523229999997</v>
      </c>
      <c r="L79" s="67">
        <v>41.472200010000002</v>
      </c>
      <c r="M79">
        <v>43.760579504777994</v>
      </c>
      <c r="N79" s="50">
        <f t="shared" si="1"/>
        <v>1.0009365912513719E-5</v>
      </c>
    </row>
    <row r="80" spans="1:14" x14ac:dyDescent="0.25">
      <c r="A80" t="s">
        <v>82</v>
      </c>
      <c r="B80" t="s">
        <v>103</v>
      </c>
      <c r="C80" s="67">
        <v>1313.38312910267</v>
      </c>
      <c r="D80" s="67">
        <v>1656.52021881051</v>
      </c>
      <c r="E80" s="67">
        <v>841.41757250986905</v>
      </c>
      <c r="F80" s="67">
        <v>723.280346683468</v>
      </c>
      <c r="G80" s="67">
        <v>1148.8798034071599</v>
      </c>
      <c r="H80" s="67">
        <v>1173.855775</v>
      </c>
      <c r="I80" s="67">
        <v>955.42509900000005</v>
      </c>
      <c r="J80" s="67">
        <v>1210.134194</v>
      </c>
      <c r="K80" s="67">
        <v>1178.5428449999999</v>
      </c>
      <c r="L80" s="67">
        <v>1453.6724160000001</v>
      </c>
      <c r="M80">
        <v>1165.5111399513676</v>
      </c>
      <c r="N80" s="50">
        <f t="shared" si="1"/>
        <v>2.6658759109006935E-4</v>
      </c>
    </row>
    <row r="81" spans="1:14" x14ac:dyDescent="0.25">
      <c r="A81" t="s">
        <v>79</v>
      </c>
      <c r="B81" t="s">
        <v>104</v>
      </c>
      <c r="C81" s="67">
        <v>4898.08850928831</v>
      </c>
      <c r="D81" s="67">
        <v>7726.4154314916595</v>
      </c>
      <c r="E81" s="67">
        <v>7131.1528983819398</v>
      </c>
      <c r="F81" s="67">
        <v>4083.4066778822198</v>
      </c>
      <c r="G81" s="67">
        <v>7980.0179931622097</v>
      </c>
      <c r="H81" s="67">
        <v>5950.4243720000004</v>
      </c>
      <c r="I81" s="67">
        <v>7700.4335000000001</v>
      </c>
      <c r="J81" s="67">
        <v>5704.9191929999997</v>
      </c>
      <c r="K81" s="67">
        <v>6259.0296660000004</v>
      </c>
      <c r="L81" s="67">
        <v>6963.581698</v>
      </c>
      <c r="M81">
        <v>6439.7469939206348</v>
      </c>
      <c r="N81" s="50">
        <f t="shared" si="1"/>
        <v>1.4729645899484508E-3</v>
      </c>
    </row>
    <row r="82" spans="1:14" x14ac:dyDescent="0.25">
      <c r="A82" t="s">
        <v>80</v>
      </c>
      <c r="B82" t="s">
        <v>104</v>
      </c>
      <c r="C82" s="67">
        <v>34128.975825151203</v>
      </c>
      <c r="D82" s="67">
        <v>43516.3704555964</v>
      </c>
      <c r="E82" s="67">
        <v>33777.288238863403</v>
      </c>
      <c r="F82" s="67">
        <v>17907.069863255299</v>
      </c>
      <c r="G82" s="67">
        <v>36915.402442535</v>
      </c>
      <c r="H82" s="67">
        <v>24432.693050000002</v>
      </c>
      <c r="I82" s="67">
        <v>32323.57216</v>
      </c>
      <c r="J82" s="67">
        <v>26625.979299999999</v>
      </c>
      <c r="K82" s="67">
        <v>26283.685939999999</v>
      </c>
      <c r="L82" s="67">
        <v>36143.428480000002</v>
      </c>
      <c r="M82">
        <v>31205.446575540136</v>
      </c>
      <c r="N82" s="50">
        <f t="shared" si="1"/>
        <v>7.1376279010170757E-3</v>
      </c>
    </row>
    <row r="83" spans="1:14" x14ac:dyDescent="0.25">
      <c r="A83" t="s">
        <v>82</v>
      </c>
      <c r="B83" t="s">
        <v>104</v>
      </c>
      <c r="C83" s="67">
        <v>125072.65665758</v>
      </c>
      <c r="D83" s="67">
        <v>159421.060067196</v>
      </c>
      <c r="E83" s="67">
        <v>77283.593694245603</v>
      </c>
      <c r="F83" s="67">
        <v>70495.021012336001</v>
      </c>
      <c r="G83" s="67">
        <v>123666.178363827</v>
      </c>
      <c r="H83" s="67">
        <v>103956.7098</v>
      </c>
      <c r="I83" s="67">
        <v>94408.216419999997</v>
      </c>
      <c r="J83" s="67">
        <v>122276.05710000001</v>
      </c>
      <c r="K83" s="67">
        <v>122615.5704</v>
      </c>
      <c r="L83" s="67">
        <v>147801.09580000001</v>
      </c>
      <c r="M83">
        <v>114699.61593151845</v>
      </c>
      <c r="N83" s="50">
        <f t="shared" si="1"/>
        <v>2.6235265594643332E-2</v>
      </c>
    </row>
    <row r="84" spans="1:14" x14ac:dyDescent="0.25">
      <c r="A84" t="s">
        <v>86</v>
      </c>
      <c r="B84" t="s">
        <v>104</v>
      </c>
      <c r="C84" s="67">
        <v>8.4513691527166301</v>
      </c>
      <c r="D84" s="67">
        <v>8.7787525166484102</v>
      </c>
      <c r="E84" s="67">
        <v>4.28368367436833</v>
      </c>
      <c r="F84" s="67">
        <v>3.6667468627048301</v>
      </c>
      <c r="G84" s="67">
        <v>5.7099403572966496</v>
      </c>
      <c r="H84" s="67">
        <v>5.0468704180000001</v>
      </c>
      <c r="I84" s="67">
        <v>6.370380967</v>
      </c>
      <c r="J84" s="67">
        <v>5.9591620489999997</v>
      </c>
      <c r="K84" s="67">
        <v>7.5820712510000003</v>
      </c>
      <c r="L84" s="67">
        <v>8.0404436649999997</v>
      </c>
      <c r="M84">
        <v>6.3889420913734849</v>
      </c>
      <c r="N84" s="50">
        <f t="shared" si="1"/>
        <v>1.4613439746481324E-6</v>
      </c>
    </row>
    <row r="85" spans="1:14" x14ac:dyDescent="0.25">
      <c r="A85" t="s">
        <v>87</v>
      </c>
      <c r="B85" t="s">
        <v>104</v>
      </c>
      <c r="C85" s="67">
        <v>28695.186962460899</v>
      </c>
      <c r="D85" s="67">
        <v>52789.784287432798</v>
      </c>
      <c r="E85" s="67">
        <v>32445.493921198598</v>
      </c>
      <c r="F85" s="67">
        <v>18224.254058931099</v>
      </c>
      <c r="G85" s="67">
        <v>34666.101905464297</v>
      </c>
      <c r="H85" s="67">
        <v>26000.135969999999</v>
      </c>
      <c r="I85" s="67">
        <v>27157.000830000001</v>
      </c>
      <c r="J85" s="67">
        <v>30920.315439999998</v>
      </c>
      <c r="K85" s="67">
        <v>29564.474170000001</v>
      </c>
      <c r="L85" s="67">
        <v>49664.694660000001</v>
      </c>
      <c r="M85">
        <v>33012.744220548768</v>
      </c>
      <c r="N85" s="50">
        <f t="shared" si="1"/>
        <v>7.55101144498364E-3</v>
      </c>
    </row>
    <row r="86" spans="1:14" x14ac:dyDescent="0.25">
      <c r="A86" t="s">
        <v>82</v>
      </c>
      <c r="B86" t="s">
        <v>105</v>
      </c>
      <c r="C86" s="67">
        <v>45747.155721621697</v>
      </c>
      <c r="D86" s="67">
        <v>56563.506645918897</v>
      </c>
      <c r="E86" s="67">
        <v>38804.134081890297</v>
      </c>
      <c r="F86" s="67">
        <v>26452.8853461443</v>
      </c>
      <c r="G86" s="67">
        <v>41287.774851825103</v>
      </c>
      <c r="H86" s="67">
        <v>35328.126700000001</v>
      </c>
      <c r="I86" s="67">
        <v>35322.635159999998</v>
      </c>
      <c r="J86" s="67">
        <v>38183.089379999998</v>
      </c>
      <c r="K86" s="67">
        <v>37709.178849999997</v>
      </c>
      <c r="L86" s="67">
        <v>48664.8387</v>
      </c>
      <c r="M86">
        <v>40406.332543740034</v>
      </c>
      <c r="N86" s="50">
        <f t="shared" si="1"/>
        <v>9.2421483488089162E-3</v>
      </c>
    </row>
    <row r="87" spans="1:14" x14ac:dyDescent="0.25">
      <c r="A87" t="s">
        <v>82</v>
      </c>
      <c r="B87" t="s">
        <v>106</v>
      </c>
      <c r="C87" s="67">
        <v>9376.4305166337199</v>
      </c>
      <c r="D87" s="67">
        <v>9242.1504193557303</v>
      </c>
      <c r="E87" s="67">
        <v>6434.4842559573399</v>
      </c>
      <c r="F87" s="67">
        <v>4702.0782277554899</v>
      </c>
      <c r="G87" s="67">
        <v>6241.1376267328396</v>
      </c>
      <c r="H87" s="67">
        <v>6500.8366400000004</v>
      </c>
      <c r="I87" s="67">
        <v>7870.8629090000004</v>
      </c>
      <c r="J87" s="67">
        <v>8219.9019129999997</v>
      </c>
      <c r="K87" s="67">
        <v>9138.6745929999997</v>
      </c>
      <c r="L87" s="67">
        <v>9829.2850319999998</v>
      </c>
      <c r="M87">
        <v>7755.5842133435126</v>
      </c>
      <c r="N87" s="50">
        <f t="shared" si="1"/>
        <v>1.773936294609495E-3</v>
      </c>
    </row>
    <row r="88" spans="1:14" x14ac:dyDescent="0.25">
      <c r="A88" t="s">
        <v>91</v>
      </c>
      <c r="B88" t="s">
        <v>107</v>
      </c>
      <c r="C88" s="67">
        <v>6230.6090750127896</v>
      </c>
      <c r="D88" s="67">
        <v>7211.3270624136403</v>
      </c>
      <c r="E88" s="67">
        <v>3121.8769131696699</v>
      </c>
      <c r="F88" s="67">
        <v>4015.2700151029298</v>
      </c>
      <c r="G88" s="67">
        <v>4853.0311984120899</v>
      </c>
      <c r="H88" s="67">
        <v>3458.467232</v>
      </c>
      <c r="I88" s="67">
        <v>4283.7090010000002</v>
      </c>
      <c r="J88" s="67">
        <v>4758.4998400000004</v>
      </c>
      <c r="K88" s="67">
        <v>4405.9963559999997</v>
      </c>
      <c r="L88" s="67">
        <v>5067.4269670000003</v>
      </c>
      <c r="M88">
        <v>4740.6213660111116</v>
      </c>
      <c r="N88" s="50">
        <f t="shared" si="1"/>
        <v>1.0843232526183745E-3</v>
      </c>
    </row>
    <row r="89" spans="1:14" x14ac:dyDescent="0.25">
      <c r="A89" t="s">
        <v>86</v>
      </c>
      <c r="B89" t="s">
        <v>107</v>
      </c>
      <c r="C89" s="67">
        <v>7.7004924077152097</v>
      </c>
      <c r="D89" s="67">
        <v>8.7744223408889201</v>
      </c>
      <c r="E89" s="67">
        <v>3.5761629097652601</v>
      </c>
      <c r="F89" s="67">
        <v>4.6883172981093697</v>
      </c>
      <c r="G89" s="67">
        <v>6.0554840090833899</v>
      </c>
      <c r="H89" s="67">
        <v>4.1657516269999997</v>
      </c>
      <c r="I89" s="67">
        <v>5.0911396299999998</v>
      </c>
      <c r="J89" s="67">
        <v>5.4190539339999999</v>
      </c>
      <c r="K89" s="67">
        <v>5.4991869250000001</v>
      </c>
      <c r="L89" s="67">
        <v>6.0301913139999996</v>
      </c>
      <c r="M89">
        <v>5.7000202395562152</v>
      </c>
      <c r="N89" s="50">
        <f t="shared" si="1"/>
        <v>1.303766744684514E-6</v>
      </c>
    </row>
    <row r="90" spans="1:14" x14ac:dyDescent="0.25">
      <c r="A90" t="s">
        <v>79</v>
      </c>
      <c r="B90" t="s">
        <v>108</v>
      </c>
      <c r="C90" s="67">
        <v>3.6318356271770802</v>
      </c>
      <c r="D90" s="67">
        <v>3.0972670633609201</v>
      </c>
      <c r="E90" s="67">
        <v>3.1852269756315201</v>
      </c>
      <c r="F90" s="67">
        <v>1.78898342311319</v>
      </c>
      <c r="G90" s="67">
        <v>2.3322790229608601</v>
      </c>
      <c r="H90" s="67">
        <v>1.8228105569999999</v>
      </c>
      <c r="I90" s="67">
        <v>1.9971726059999999</v>
      </c>
      <c r="J90" s="67">
        <v>1.098268215</v>
      </c>
      <c r="K90" s="67">
        <v>1.686747317</v>
      </c>
      <c r="L90" s="67">
        <v>1.5340850859999999</v>
      </c>
      <c r="M90">
        <v>2.2174675893243569</v>
      </c>
      <c r="N90" s="50">
        <f t="shared" si="1"/>
        <v>5.0720179558554026E-7</v>
      </c>
    </row>
    <row r="91" spans="1:14" x14ac:dyDescent="0.25">
      <c r="A91" t="s">
        <v>80</v>
      </c>
      <c r="B91" t="s">
        <v>108</v>
      </c>
      <c r="C91" s="67">
        <v>17456.511471735801</v>
      </c>
      <c r="D91" s="67">
        <v>16303.8548730571</v>
      </c>
      <c r="E91" s="67">
        <v>16824.471524493401</v>
      </c>
      <c r="F91" s="67">
        <v>10605.593207477799</v>
      </c>
      <c r="G91" s="67">
        <v>15000.153617662299</v>
      </c>
      <c r="H91" s="67">
        <v>13259.498250000001</v>
      </c>
      <c r="I91" s="67">
        <v>15354.932059999999</v>
      </c>
      <c r="J91" s="67">
        <v>11070.17345</v>
      </c>
      <c r="K91" s="67">
        <v>13354.519</v>
      </c>
      <c r="L91" s="67">
        <v>14169.08605</v>
      </c>
      <c r="M91">
        <v>14339.879350442643</v>
      </c>
      <c r="N91" s="50">
        <f t="shared" si="1"/>
        <v>3.2799634096300832E-3</v>
      </c>
    </row>
    <row r="92" spans="1:14" x14ac:dyDescent="0.25">
      <c r="A92" t="s">
        <v>82</v>
      </c>
      <c r="B92" t="s">
        <v>108</v>
      </c>
      <c r="C92" s="67">
        <v>361.91023414524398</v>
      </c>
      <c r="D92" s="67">
        <v>307.51590419835202</v>
      </c>
      <c r="E92" s="67">
        <v>318.01206448399199</v>
      </c>
      <c r="F92" s="67">
        <v>207.733502157945</v>
      </c>
      <c r="G92" s="67">
        <v>256.41432150565998</v>
      </c>
      <c r="H92" s="67">
        <v>273.39373139999998</v>
      </c>
      <c r="I92" s="67">
        <v>302.92925659999997</v>
      </c>
      <c r="J92" s="67">
        <v>219.7765531</v>
      </c>
      <c r="K92" s="67">
        <v>274.79231920000001</v>
      </c>
      <c r="L92" s="67">
        <v>268.88459599999999</v>
      </c>
      <c r="M92">
        <v>279.13624827911929</v>
      </c>
      <c r="N92" s="50">
        <f t="shared" si="1"/>
        <v>6.3846888685898753E-5</v>
      </c>
    </row>
    <row r="93" spans="1:14" x14ac:dyDescent="0.25">
      <c r="A93" t="s">
        <v>81</v>
      </c>
      <c r="B93" t="s">
        <v>109</v>
      </c>
      <c r="C93" s="67">
        <v>1558.8570557816699</v>
      </c>
      <c r="D93" s="67">
        <v>1560.5993222454199</v>
      </c>
      <c r="E93" s="67">
        <v>968.97342929753404</v>
      </c>
      <c r="F93" s="67">
        <v>971.42608325051799</v>
      </c>
      <c r="G93" s="67">
        <v>770.16780987345703</v>
      </c>
      <c r="H93" s="67">
        <v>1018.818483</v>
      </c>
      <c r="I93" s="67">
        <v>1421.4693179999999</v>
      </c>
      <c r="J93" s="67">
        <v>958.95789319999994</v>
      </c>
      <c r="K93" s="67">
        <v>700.43950770000004</v>
      </c>
      <c r="L93" s="67">
        <v>1131.2304959999999</v>
      </c>
      <c r="M93">
        <v>1106.0939398348601</v>
      </c>
      <c r="N93" s="50">
        <f t="shared" si="1"/>
        <v>2.5299708328159205E-4</v>
      </c>
    </row>
    <row r="94" spans="1:14" x14ac:dyDescent="0.25">
      <c r="A94" t="s">
        <v>75</v>
      </c>
      <c r="B94" t="s">
        <v>3</v>
      </c>
      <c r="C94" s="67">
        <v>1652.79851703241</v>
      </c>
      <c r="D94" s="67">
        <v>1685.70916305369</v>
      </c>
      <c r="E94" s="67">
        <v>878.67198809326703</v>
      </c>
      <c r="F94" s="67">
        <v>844.96272797526296</v>
      </c>
      <c r="G94" s="67">
        <v>1011.0174945438</v>
      </c>
      <c r="H94" s="67">
        <v>1018.252774</v>
      </c>
      <c r="I94" s="67">
        <v>1141.7433410000001</v>
      </c>
      <c r="J94" s="67">
        <v>1235.5312819999999</v>
      </c>
      <c r="K94" s="67">
        <v>1200.503573</v>
      </c>
      <c r="L94" s="67">
        <v>1702.0268189999999</v>
      </c>
      <c r="M94">
        <v>1237.1217679698429</v>
      </c>
      <c r="N94" s="50">
        <f t="shared" si="1"/>
        <v>2.8296710404838304E-4</v>
      </c>
    </row>
    <row r="95" spans="1:14" x14ac:dyDescent="0.25">
      <c r="A95" s="51" t="s">
        <v>78</v>
      </c>
      <c r="B95" s="51" t="s">
        <v>3</v>
      </c>
      <c r="C95" s="67">
        <v>839.20608988705874</v>
      </c>
      <c r="D95" s="67">
        <v>851.62509249799791</v>
      </c>
      <c r="E95" s="67">
        <v>427.49798771699341</v>
      </c>
      <c r="F95" s="67">
        <v>456.00402503207937</v>
      </c>
      <c r="G95" s="67">
        <v>498.81393932077373</v>
      </c>
      <c r="H95" s="67">
        <v>459.09856088000004</v>
      </c>
      <c r="I95" s="67">
        <v>429.84517614000004</v>
      </c>
      <c r="J95" s="67">
        <v>643.82467168999995</v>
      </c>
      <c r="K95" s="67">
        <v>382.62878562000003</v>
      </c>
      <c r="L95" s="67">
        <v>716.63486489999991</v>
      </c>
      <c r="M95">
        <v>525.80872597129394</v>
      </c>
      <c r="N95" s="50">
        <f t="shared" si="1"/>
        <v>1.2026833277344272E-4</v>
      </c>
    </row>
    <row r="96" spans="1:14" x14ac:dyDescent="0.25">
      <c r="A96" t="s">
        <v>79</v>
      </c>
      <c r="B96" t="s">
        <v>3</v>
      </c>
      <c r="C96" s="67">
        <v>23.039304592197201</v>
      </c>
      <c r="D96" s="67">
        <v>24.065263090634499</v>
      </c>
      <c r="E96" s="67">
        <v>12.845386594971901</v>
      </c>
      <c r="F96" s="67">
        <v>11.688561387997201</v>
      </c>
      <c r="G96" s="67">
        <v>13.725452460045799</v>
      </c>
      <c r="H96" s="67">
        <v>14.812665190000001</v>
      </c>
      <c r="I96" s="67">
        <v>18.912035629999998</v>
      </c>
      <c r="J96" s="67">
        <v>19.809877700000001</v>
      </c>
      <c r="K96" s="67">
        <v>21.185989070000002</v>
      </c>
      <c r="L96" s="67">
        <v>27.446984910000001</v>
      </c>
      <c r="M96">
        <v>18.753152062584658</v>
      </c>
      <c r="N96" s="50">
        <f t="shared" si="1"/>
        <v>4.2894121405985139E-6</v>
      </c>
    </row>
    <row r="97" spans="1:14" x14ac:dyDescent="0.25">
      <c r="A97" s="51" t="s">
        <v>82</v>
      </c>
      <c r="B97" s="51" t="s">
        <v>3</v>
      </c>
      <c r="C97" s="67">
        <v>10542.5565901752</v>
      </c>
      <c r="D97" s="67">
        <v>13476.347862598461</v>
      </c>
      <c r="E97" s="67">
        <v>8217.3199901691642</v>
      </c>
      <c r="F97" s="67">
        <v>5750.762865546978</v>
      </c>
      <c r="G97" s="67">
        <v>9311.05769152621</v>
      </c>
      <c r="H97" s="67">
        <v>8133.2549958699992</v>
      </c>
      <c r="I97" s="67">
        <v>8089.5444804400004</v>
      </c>
      <c r="J97" s="67">
        <v>10081.329885990001</v>
      </c>
      <c r="K97" s="67">
        <v>9431.3611401899998</v>
      </c>
      <c r="L97" s="67">
        <v>12796.365246019999</v>
      </c>
      <c r="M97">
        <v>8759.3292809081668</v>
      </c>
      <c r="N97" s="50">
        <f t="shared" si="1"/>
        <v>2.0035231003106961E-3</v>
      </c>
    </row>
    <row r="98" spans="1:14" x14ac:dyDescent="0.25">
      <c r="A98" s="51" t="s">
        <v>85</v>
      </c>
      <c r="B98" s="51" t="s">
        <v>3</v>
      </c>
      <c r="C98" s="67">
        <v>3066.8940731996095</v>
      </c>
      <c r="D98" s="67">
        <v>2821.0765690909948</v>
      </c>
      <c r="E98" s="67">
        <v>2036.9149584919037</v>
      </c>
      <c r="F98" s="67">
        <v>1865.8878839230565</v>
      </c>
      <c r="G98" s="67">
        <v>2777.0652893086162</v>
      </c>
      <c r="H98" s="67">
        <v>2236.2955613300001</v>
      </c>
      <c r="I98" s="67">
        <v>1848.1406046100001</v>
      </c>
      <c r="J98" s="67">
        <v>2706.9538022899997</v>
      </c>
      <c r="K98" s="67">
        <v>1882.1490296500001</v>
      </c>
      <c r="L98" s="67">
        <v>2579.7373332899997</v>
      </c>
      <c r="M98">
        <v>2254.7564456402001</v>
      </c>
      <c r="N98" s="50">
        <f t="shared" si="1"/>
        <v>5.1573088298676329E-4</v>
      </c>
    </row>
    <row r="99" spans="1:14" x14ac:dyDescent="0.25">
      <c r="A99" t="s">
        <v>86</v>
      </c>
      <c r="B99" t="s">
        <v>3</v>
      </c>
      <c r="C99" s="67">
        <v>29.1363997865204</v>
      </c>
      <c r="D99" s="67">
        <v>26.286929922984498</v>
      </c>
      <c r="E99" s="67">
        <v>18.346936877939601</v>
      </c>
      <c r="F99" s="67">
        <v>19.651521545715202</v>
      </c>
      <c r="G99" s="67">
        <v>23.5112220437437</v>
      </c>
      <c r="H99" s="67">
        <v>23.89160815</v>
      </c>
      <c r="I99" s="67">
        <v>16.440600620000001</v>
      </c>
      <c r="J99" s="67">
        <v>26.407004969999999</v>
      </c>
      <c r="K99" s="67">
        <v>18.240954290000001</v>
      </c>
      <c r="L99" s="67">
        <v>26.957857780000001</v>
      </c>
      <c r="M99">
        <v>22.887103598690338</v>
      </c>
      <c r="N99" s="50">
        <f t="shared" si="1"/>
        <v>5.2349716843189537E-6</v>
      </c>
    </row>
    <row r="100" spans="1:14" x14ac:dyDescent="0.25">
      <c r="A100" t="s">
        <v>87</v>
      </c>
      <c r="B100" t="s">
        <v>3</v>
      </c>
      <c r="C100" s="67">
        <v>37.436260960623301</v>
      </c>
      <c r="D100" s="67">
        <v>56.884845497538599</v>
      </c>
      <c r="E100" s="67">
        <v>34.018184908757902</v>
      </c>
      <c r="F100" s="67">
        <v>20.176378312200999</v>
      </c>
      <c r="G100" s="67">
        <v>38.182556001461599</v>
      </c>
      <c r="H100" s="67">
        <v>27.452701940000001</v>
      </c>
      <c r="I100" s="67">
        <v>21.86013633</v>
      </c>
      <c r="J100" s="67">
        <v>35.283203010000001</v>
      </c>
      <c r="K100" s="67">
        <v>29.853039750000001</v>
      </c>
      <c r="L100" s="67">
        <v>66.605883419999998</v>
      </c>
      <c r="M100">
        <v>36.775319013058237</v>
      </c>
      <c r="N100" s="50">
        <f t="shared" si="1"/>
        <v>8.4116259134761252E-6</v>
      </c>
    </row>
    <row r="101" spans="1:14" x14ac:dyDescent="0.25">
      <c r="A101" t="s">
        <v>80</v>
      </c>
      <c r="B101" t="s">
        <v>110</v>
      </c>
      <c r="C101" s="67">
        <v>2015.09758762772</v>
      </c>
      <c r="D101" s="67">
        <v>2441.39653354865</v>
      </c>
      <c r="E101" s="67">
        <v>2038.1374159504301</v>
      </c>
      <c r="F101" s="67">
        <v>1028.62755563058</v>
      </c>
      <c r="G101" s="67">
        <v>2081.7452436562498</v>
      </c>
      <c r="H101" s="67">
        <v>1400.9445720000001</v>
      </c>
      <c r="I101" s="67">
        <v>1882.5717500000001</v>
      </c>
      <c r="J101" s="67">
        <v>1384.5183030000001</v>
      </c>
      <c r="K101" s="67">
        <v>1416.8561979999999</v>
      </c>
      <c r="L101" s="67">
        <v>2091.9927189999999</v>
      </c>
      <c r="M101">
        <v>1778.1887878413629</v>
      </c>
      <c r="N101" s="50">
        <f t="shared" si="1"/>
        <v>4.067254693711288E-4</v>
      </c>
    </row>
    <row r="102" spans="1:14" x14ac:dyDescent="0.25">
      <c r="A102" t="s">
        <v>82</v>
      </c>
      <c r="B102" t="s">
        <v>111</v>
      </c>
      <c r="C102" s="67">
        <v>756.210323835032</v>
      </c>
      <c r="D102" s="67">
        <v>739.06310075373494</v>
      </c>
      <c r="E102" s="67">
        <v>409.75258302206902</v>
      </c>
      <c r="F102" s="67">
        <v>289.61788112933903</v>
      </c>
      <c r="G102" s="67">
        <v>439.55906485801199</v>
      </c>
      <c r="H102" s="67">
        <v>438.67549350000002</v>
      </c>
      <c r="I102" s="67">
        <v>558.01027469999997</v>
      </c>
      <c r="J102" s="67">
        <v>560.65377230000001</v>
      </c>
      <c r="K102" s="67">
        <v>651.54415659999995</v>
      </c>
      <c r="L102" s="67">
        <v>740.31815280000001</v>
      </c>
      <c r="M102">
        <v>558.34048034981856</v>
      </c>
      <c r="N102" s="50">
        <f t="shared" si="1"/>
        <v>1.2770932731774761E-4</v>
      </c>
    </row>
    <row r="103" spans="1:14" x14ac:dyDescent="0.25">
      <c r="A103" t="s">
        <v>81</v>
      </c>
      <c r="B103" t="s">
        <v>112</v>
      </c>
      <c r="C103" s="67">
        <v>21617.8478998311</v>
      </c>
      <c r="D103" s="67">
        <v>19199.763518213302</v>
      </c>
      <c r="E103" s="67">
        <v>17066.894940787599</v>
      </c>
      <c r="F103" s="67">
        <v>14492.3038381241</v>
      </c>
      <c r="G103" s="67">
        <v>13169.010154895999</v>
      </c>
      <c r="H103" s="67">
        <v>15132.64472</v>
      </c>
      <c r="I103" s="67">
        <v>20021.105530000001</v>
      </c>
      <c r="J103" s="67">
        <v>16033.433940000001</v>
      </c>
      <c r="K103" s="67">
        <v>13650.500040000001</v>
      </c>
      <c r="L103" s="67">
        <v>15221.33239</v>
      </c>
      <c r="M103">
        <v>16560.483697185209</v>
      </c>
      <c r="N103" s="50">
        <f t="shared" si="1"/>
        <v>3.7878826763536422E-3</v>
      </c>
    </row>
    <row r="104" spans="1:14" x14ac:dyDescent="0.25">
      <c r="A104" t="s">
        <v>82</v>
      </c>
      <c r="B104" t="s">
        <v>113</v>
      </c>
      <c r="C104" s="67">
        <v>425.46504638668802</v>
      </c>
      <c r="D104" s="67">
        <v>521.93449024363804</v>
      </c>
      <c r="E104" s="67">
        <v>310.89721293384099</v>
      </c>
      <c r="F104" s="67">
        <v>188.94921629747699</v>
      </c>
      <c r="G104" s="67">
        <v>350.58571527928598</v>
      </c>
      <c r="H104" s="67">
        <v>296.32051300000001</v>
      </c>
      <c r="I104" s="67">
        <v>281.88622529999998</v>
      </c>
      <c r="J104" s="67">
        <v>340.12678219999998</v>
      </c>
      <c r="K104" s="67">
        <v>365.24194399999999</v>
      </c>
      <c r="L104" s="67">
        <v>491.38110879999999</v>
      </c>
      <c r="M104">
        <v>357.27882544409294</v>
      </c>
      <c r="N104" s="50">
        <f t="shared" si="1"/>
        <v>8.1720455650560641E-5</v>
      </c>
    </row>
    <row r="105" spans="1:14" x14ac:dyDescent="0.25">
      <c r="A105" t="s">
        <v>75</v>
      </c>
      <c r="B105" t="s">
        <v>114</v>
      </c>
      <c r="C105" s="67">
        <v>235.95041613226601</v>
      </c>
      <c r="D105" s="67">
        <v>251.302149694397</v>
      </c>
      <c r="E105" s="67">
        <v>134.49622720213901</v>
      </c>
      <c r="F105" s="67">
        <v>127.072841078811</v>
      </c>
      <c r="G105" s="67">
        <v>158.204126196012</v>
      </c>
      <c r="H105" s="67">
        <v>149.68723180000001</v>
      </c>
      <c r="I105" s="67">
        <v>183.3142465</v>
      </c>
      <c r="J105" s="67">
        <v>194.0827716</v>
      </c>
      <c r="K105" s="67">
        <v>198.64750810000001</v>
      </c>
      <c r="L105" s="67">
        <v>248.76756349999999</v>
      </c>
      <c r="M105">
        <v>188.15250818036253</v>
      </c>
      <c r="N105" s="50">
        <f t="shared" si="1"/>
        <v>4.3036160010834707E-5</v>
      </c>
    </row>
    <row r="106" spans="1:14" x14ac:dyDescent="0.25">
      <c r="A106" t="s">
        <v>79</v>
      </c>
      <c r="B106" t="s">
        <v>114</v>
      </c>
      <c r="C106" s="67">
        <v>56113.8404229843</v>
      </c>
      <c r="D106" s="67">
        <v>60017.891359976798</v>
      </c>
      <c r="E106" s="67">
        <v>51369.037200082297</v>
      </c>
      <c r="F106" s="67">
        <v>37865.428958029297</v>
      </c>
      <c r="G106" s="67">
        <v>35714.904652966303</v>
      </c>
      <c r="H106" s="67">
        <v>38841.15567</v>
      </c>
      <c r="I106" s="67">
        <v>66338.797699999996</v>
      </c>
      <c r="J106" s="67">
        <v>50146.558599999997</v>
      </c>
      <c r="K106" s="67">
        <v>49342.670700000002</v>
      </c>
      <c r="L106" s="67">
        <v>60671.839059999998</v>
      </c>
      <c r="M106">
        <v>50642.212432403896</v>
      </c>
      <c r="N106" s="50">
        <f t="shared" si="1"/>
        <v>1.1583403158539904E-2</v>
      </c>
    </row>
    <row r="107" spans="1:14" x14ac:dyDescent="0.25">
      <c r="A107" t="s">
        <v>80</v>
      </c>
      <c r="B107" t="s">
        <v>114</v>
      </c>
      <c r="C107" s="67">
        <v>7576.5730609191296</v>
      </c>
      <c r="D107" s="67">
        <v>10876.865607112801</v>
      </c>
      <c r="E107" s="67">
        <v>11897.5029654926</v>
      </c>
      <c r="F107" s="67">
        <v>6300.9259064464904</v>
      </c>
      <c r="G107" s="67">
        <v>10616.906805918799</v>
      </c>
      <c r="H107" s="67">
        <v>6918.444982</v>
      </c>
      <c r="I107" s="67">
        <v>4667.0264719999996</v>
      </c>
      <c r="J107" s="67">
        <v>4853.762326</v>
      </c>
      <c r="K107" s="67">
        <v>7021.7621099999997</v>
      </c>
      <c r="L107" s="67">
        <v>9153.5255849999994</v>
      </c>
      <c r="M107">
        <v>7988.3295820889807</v>
      </c>
      <c r="N107" s="50">
        <f t="shared" si="1"/>
        <v>1.8271721883426199E-3</v>
      </c>
    </row>
    <row r="108" spans="1:14" x14ac:dyDescent="0.25">
      <c r="A108" t="s">
        <v>81</v>
      </c>
      <c r="B108" t="s">
        <v>114</v>
      </c>
      <c r="C108" s="67">
        <v>118872.724416292</v>
      </c>
      <c r="D108" s="67">
        <v>103903.489550086</v>
      </c>
      <c r="E108" s="67">
        <v>80094.981766645302</v>
      </c>
      <c r="F108" s="67">
        <v>78746.101172005496</v>
      </c>
      <c r="G108" s="67">
        <v>48931.217201172003</v>
      </c>
      <c r="H108" s="67">
        <v>97884.848670000007</v>
      </c>
      <c r="I108" s="67">
        <v>99522.788109999994</v>
      </c>
      <c r="J108" s="67">
        <v>88526.313620000001</v>
      </c>
      <c r="K108" s="67">
        <v>61453.70852</v>
      </c>
      <c r="L108" s="67">
        <v>114367.8538</v>
      </c>
      <c r="M108">
        <v>89230.402682620086</v>
      </c>
      <c r="N108" s="50">
        <f t="shared" si="1"/>
        <v>2.0409687464805461E-2</v>
      </c>
    </row>
    <row r="109" spans="1:14" x14ac:dyDescent="0.25">
      <c r="A109" t="s">
        <v>82</v>
      </c>
      <c r="B109" t="s">
        <v>114</v>
      </c>
      <c r="C109" s="67">
        <v>663.02354520371898</v>
      </c>
      <c r="D109" s="67">
        <v>913.73058318606604</v>
      </c>
      <c r="E109" s="67">
        <v>435.34897862367302</v>
      </c>
      <c r="F109" s="67">
        <v>318.24388553420903</v>
      </c>
      <c r="G109" s="67">
        <v>593.95598642471305</v>
      </c>
      <c r="H109" s="67">
        <v>443.00274830000001</v>
      </c>
      <c r="I109" s="67">
        <v>475.58012230000003</v>
      </c>
      <c r="J109" s="67">
        <v>620.56275170000004</v>
      </c>
      <c r="K109" s="67">
        <v>497.52603040000002</v>
      </c>
      <c r="L109" s="67">
        <v>792.65974410000001</v>
      </c>
      <c r="M109">
        <v>575.36343757723807</v>
      </c>
      <c r="N109" s="50">
        <f t="shared" si="1"/>
        <v>1.3160299165516131E-4</v>
      </c>
    </row>
    <row r="110" spans="1:14" x14ac:dyDescent="0.25">
      <c r="A110" t="s">
        <v>83</v>
      </c>
      <c r="B110" t="s">
        <v>114</v>
      </c>
      <c r="C110" s="67">
        <v>594.10810034940698</v>
      </c>
      <c r="D110" s="67">
        <v>1000.5089671519499</v>
      </c>
      <c r="E110" s="67">
        <v>964.14287451803102</v>
      </c>
      <c r="F110" s="67">
        <v>716.87265610339</v>
      </c>
      <c r="G110" s="67">
        <v>535.78380956991703</v>
      </c>
      <c r="H110" s="67">
        <v>1001.851236</v>
      </c>
      <c r="I110" s="67">
        <v>948.97556250000002</v>
      </c>
      <c r="J110" s="67">
        <v>888.01714879999997</v>
      </c>
      <c r="K110" s="67">
        <v>570.91575039999998</v>
      </c>
      <c r="L110" s="67">
        <v>1070.7558939999999</v>
      </c>
      <c r="M110">
        <v>829.19319993926945</v>
      </c>
      <c r="N110" s="50">
        <f t="shared" si="1"/>
        <v>1.8966152286566714E-4</v>
      </c>
    </row>
    <row r="111" spans="1:14" x14ac:dyDescent="0.25">
      <c r="A111" t="s">
        <v>86</v>
      </c>
      <c r="B111" t="s">
        <v>114</v>
      </c>
      <c r="C111" s="67">
        <v>2.1930843817788199</v>
      </c>
      <c r="D111" s="67">
        <v>2.2647184159334799</v>
      </c>
      <c r="E111" s="67">
        <v>1.1336704500485399</v>
      </c>
      <c r="F111" s="67">
        <v>1.1375020537086999</v>
      </c>
      <c r="G111" s="67">
        <v>1.3798793038392101</v>
      </c>
      <c r="H111" s="67">
        <v>1.2416978620000001</v>
      </c>
      <c r="I111" s="67">
        <v>1.4384663879999999</v>
      </c>
      <c r="J111" s="67">
        <v>1.592367533</v>
      </c>
      <c r="K111" s="67">
        <v>1.54217826</v>
      </c>
      <c r="L111" s="67">
        <v>1.9338132079999999</v>
      </c>
      <c r="M111">
        <v>1.5857377856308752</v>
      </c>
      <c r="N111" s="50">
        <f t="shared" si="1"/>
        <v>3.6270611397972143E-7</v>
      </c>
    </row>
    <row r="112" spans="1:14" x14ac:dyDescent="0.25">
      <c r="A112" t="s">
        <v>87</v>
      </c>
      <c r="B112" t="s">
        <v>114</v>
      </c>
      <c r="C112" s="67">
        <v>7003.3273651751797</v>
      </c>
      <c r="D112" s="67">
        <v>11215.6608676059</v>
      </c>
      <c r="E112" s="67">
        <v>5597.8732993029898</v>
      </c>
      <c r="F112" s="67">
        <v>3322.70207479185</v>
      </c>
      <c r="G112" s="67">
        <v>6793.2728679961001</v>
      </c>
      <c r="H112" s="67">
        <v>4801.7234239999998</v>
      </c>
      <c r="I112" s="67">
        <v>5904.944837</v>
      </c>
      <c r="J112" s="67">
        <v>7688.9304160000002</v>
      </c>
      <c r="K112" s="67">
        <v>4877.364337</v>
      </c>
      <c r="L112" s="67">
        <v>8788.1938630000004</v>
      </c>
      <c r="M112">
        <v>6599.3993351872023</v>
      </c>
      <c r="N112" s="50">
        <f t="shared" si="1"/>
        <v>1.5094819012046261E-3</v>
      </c>
    </row>
    <row r="113" spans="1:14" x14ac:dyDescent="0.25">
      <c r="A113" s="52"/>
      <c r="B113" s="53" t="s">
        <v>115</v>
      </c>
      <c r="C113" s="68">
        <v>4722105.2366559673</v>
      </c>
      <c r="D113" s="68">
        <v>5637244.7530924976</v>
      </c>
      <c r="E113" s="68">
        <v>4176594.6716853403</v>
      </c>
      <c r="F113" s="68">
        <v>3205420.0827599107</v>
      </c>
      <c r="G113" s="68">
        <v>4278066.0984620042</v>
      </c>
      <c r="H113" s="68">
        <v>3911485.6765699051</v>
      </c>
      <c r="I113" s="68">
        <v>4202460.7281988151</v>
      </c>
      <c r="J113" s="68">
        <v>4181841.2289611306</v>
      </c>
      <c r="K113" s="68">
        <v>4044600.7610863117</v>
      </c>
      <c r="L113" s="68">
        <v>5359812.8423869126</v>
      </c>
      <c r="M113" s="54">
        <f>AVERAGE(C113:L113)</f>
        <v>4371963.2079858799</v>
      </c>
      <c r="N113" s="50">
        <f t="shared" si="1"/>
        <v>1</v>
      </c>
    </row>
    <row r="114" spans="1:14" x14ac:dyDescent="0.25">
      <c r="A114" s="55" t="s">
        <v>52</v>
      </c>
      <c r="B114" s="55" t="s">
        <v>116</v>
      </c>
      <c r="C114" s="69">
        <v>4722106.5033213599</v>
      </c>
      <c r="D114" s="69">
        <v>5637245.8534716098</v>
      </c>
      <c r="E114" s="69">
        <v>4176595.6152285002</v>
      </c>
      <c r="F114" s="69">
        <v>3205421.11142781</v>
      </c>
      <c r="G114" s="69">
        <v>4278067.00925133</v>
      </c>
      <c r="H114" s="69">
        <v>3911486.33444526</v>
      </c>
      <c r="I114" s="69">
        <v>4202461.6911340998</v>
      </c>
      <c r="J114" s="69">
        <v>4181841.8138009398</v>
      </c>
      <c r="K114" s="69">
        <v>4044600.95334396</v>
      </c>
      <c r="L114" s="69">
        <v>5359813.5704735098</v>
      </c>
      <c r="M114" s="56">
        <f>AVERAGE(C114:L114)</f>
        <v>4371964.0455898372</v>
      </c>
      <c r="N114" s="50" t="s">
        <v>117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"/>
  <sheetViews>
    <sheetView tabSelected="1" workbookViewId="0">
      <selection activeCell="F15" sqref="F15"/>
    </sheetView>
  </sheetViews>
  <sheetFormatPr defaultColWidth="9.140625" defaultRowHeight="15" x14ac:dyDescent="0.25"/>
  <cols>
    <col min="1" max="1" width="27.7109375" style="9" bestFit="1" customWidth="1"/>
    <col min="2" max="2" width="13.85546875" style="14" customWidth="1"/>
    <col min="3" max="3" width="15" style="14" customWidth="1"/>
    <col min="4" max="4" width="12.140625" style="14" customWidth="1"/>
    <col min="5" max="5" width="14" style="14" customWidth="1"/>
    <col min="6" max="6" width="16" style="14" customWidth="1"/>
    <col min="7" max="7" width="13.140625" style="14" customWidth="1"/>
    <col min="8" max="8" width="9.140625" style="14"/>
    <col min="9" max="16384" width="9.140625" style="9"/>
  </cols>
  <sheetData>
    <row r="1" spans="1:8" s="10" customFormat="1" ht="42.75" x14ac:dyDescent="0.2">
      <c r="A1" s="21" t="s">
        <v>1</v>
      </c>
      <c r="B1" s="22" t="s">
        <v>66</v>
      </c>
      <c r="C1" s="22" t="s">
        <v>64</v>
      </c>
      <c r="D1" s="22" t="s">
        <v>67</v>
      </c>
      <c r="E1" s="22" t="s">
        <v>68</v>
      </c>
      <c r="F1" s="22" t="s">
        <v>65</v>
      </c>
      <c r="G1" s="22" t="s">
        <v>69</v>
      </c>
      <c r="H1" s="15"/>
    </row>
    <row r="2" spans="1:8" x14ac:dyDescent="0.25">
      <c r="A2" s="12" t="s">
        <v>16</v>
      </c>
      <c r="B2" s="13">
        <f>'Starting Loads'!K3</f>
        <v>2128686.8503466086</v>
      </c>
      <c r="C2" s="13">
        <f>'Required Reductions'!K13</f>
        <v>884700.2</v>
      </c>
      <c r="D2" s="13">
        <f t="shared" ref="D2:D23" si="0">B2-C2</f>
        <v>1243986.6503466086</v>
      </c>
      <c r="E2" s="13">
        <f>'Starting Loads'!K29</f>
        <v>472422.69988596765</v>
      </c>
      <c r="F2" s="13">
        <f>'Required Reductions'!K38</f>
        <v>284284.5</v>
      </c>
      <c r="G2" s="13">
        <f t="shared" ref="G2:G23" si="1">E2-F2</f>
        <v>188138.19988596765</v>
      </c>
    </row>
    <row r="3" spans="1:8" x14ac:dyDescent="0.25">
      <c r="A3" s="12" t="s">
        <v>17</v>
      </c>
      <c r="B3" s="13">
        <f>'Starting Loads'!K4</f>
        <v>44682.815274793422</v>
      </c>
      <c r="C3" s="13">
        <f>'Required Reductions'!K14</f>
        <v>14894</v>
      </c>
      <c r="D3" s="13">
        <f t="shared" si="0"/>
        <v>29788.815274793422</v>
      </c>
      <c r="E3" s="13">
        <f>'Starting Loads'!K30</f>
        <v>7409.1323396857433</v>
      </c>
      <c r="F3" s="13">
        <f>'Required Reductions'!K39</f>
        <v>4833.3999999999996</v>
      </c>
      <c r="G3" s="13">
        <f t="shared" si="1"/>
        <v>2575.7323396857437</v>
      </c>
    </row>
    <row r="4" spans="1:8" x14ac:dyDescent="0.25">
      <c r="A4" s="12" t="s">
        <v>35</v>
      </c>
      <c r="B4" s="13">
        <f>'Starting Loads'!K5</f>
        <v>401743.17990349338</v>
      </c>
      <c r="C4" s="13">
        <f>'Required Reductions'!K15</f>
        <v>140149.69999999998</v>
      </c>
      <c r="D4" s="13">
        <f t="shared" si="0"/>
        <v>261593.4799034934</v>
      </c>
      <c r="E4" s="13">
        <f>'Starting Loads'!K31</f>
        <v>68152.307227456928</v>
      </c>
      <c r="F4" s="13">
        <f>'Required Reductions'!K40</f>
        <v>44786.1</v>
      </c>
      <c r="G4" s="13">
        <f t="shared" si="1"/>
        <v>23366.207227456929</v>
      </c>
    </row>
    <row r="5" spans="1:8" x14ac:dyDescent="0.25">
      <c r="A5" s="12" t="s">
        <v>18</v>
      </c>
      <c r="B5" s="13">
        <f>'Starting Loads'!K6</f>
        <v>36893.389189071764</v>
      </c>
      <c r="C5" s="13">
        <f>'Required Reductions'!K16</f>
        <v>6002.6</v>
      </c>
      <c r="D5" s="13">
        <f t="shared" si="0"/>
        <v>30890.789189071766</v>
      </c>
      <c r="E5" s="13">
        <f>'Starting Loads'!K32</f>
        <v>6142.1451593339334</v>
      </c>
      <c r="F5" s="13">
        <f>'Required Reductions'!K41</f>
        <v>2699.5</v>
      </c>
      <c r="G5" s="13">
        <f t="shared" si="1"/>
        <v>3442.6451593339334</v>
      </c>
    </row>
    <row r="6" spans="1:8" x14ac:dyDescent="0.25">
      <c r="A6" s="12" t="s">
        <v>21</v>
      </c>
      <c r="B6" s="13">
        <f>'Starting Loads'!K9</f>
        <v>43698.621720442083</v>
      </c>
      <c r="C6" s="13">
        <f>'Required Reductions'!K19</f>
        <v>15671.699999999999</v>
      </c>
      <c r="D6" s="13">
        <f t="shared" si="0"/>
        <v>28026.921720442086</v>
      </c>
      <c r="E6" s="13">
        <f>'Starting Loads'!K35</f>
        <v>7931.5232842244595</v>
      </c>
      <c r="F6" s="13">
        <f>'Required Reductions'!K44</f>
        <v>4726.0000000000009</v>
      </c>
      <c r="G6" s="13">
        <f t="shared" si="1"/>
        <v>3205.5232842244586</v>
      </c>
    </row>
    <row r="7" spans="1:8" x14ac:dyDescent="0.25">
      <c r="A7" s="12" t="s">
        <v>23</v>
      </c>
      <c r="B7" s="13">
        <f>'Starting Loads'!K11</f>
        <v>388637.58970236481</v>
      </c>
      <c r="C7" s="13">
        <f>'Required Reductions'!K21</f>
        <v>75231.299999999988</v>
      </c>
      <c r="D7" s="13">
        <f t="shared" si="0"/>
        <v>313406.28970236483</v>
      </c>
      <c r="E7" s="13">
        <f>'Starting Loads'!K37</f>
        <v>66500.715519969875</v>
      </c>
      <c r="F7" s="13">
        <f>'Required Reductions'!K46</f>
        <v>31786</v>
      </c>
      <c r="G7" s="13">
        <f t="shared" si="1"/>
        <v>34714.715519969875</v>
      </c>
    </row>
    <row r="8" spans="1:8" x14ac:dyDescent="0.25">
      <c r="A8" s="65" t="s">
        <v>24</v>
      </c>
      <c r="B8" s="42">
        <f>'Starting Loads'!K12</f>
        <v>13635.109398770004</v>
      </c>
      <c r="C8" s="42">
        <f>'Required Reductions'!K22</f>
        <v>7950.4</v>
      </c>
      <c r="D8" s="42">
        <f t="shared" si="0"/>
        <v>5684.7093987700046</v>
      </c>
      <c r="E8" s="42">
        <f>'Starting Loads'!K38</f>
        <v>2629.4930561627511</v>
      </c>
      <c r="F8" s="42">
        <f>'Required Reductions'!K47</f>
        <v>1966.1</v>
      </c>
      <c r="G8" s="42">
        <f t="shared" si="1"/>
        <v>663.39305616275124</v>
      </c>
      <c r="H8" s="14" t="s">
        <v>133</v>
      </c>
    </row>
    <row r="9" spans="1:8" x14ac:dyDescent="0.25">
      <c r="A9" s="12" t="s">
        <v>38</v>
      </c>
      <c r="B9" s="13">
        <f>'Starting Loads'!K15</f>
        <v>185357.55372152798</v>
      </c>
      <c r="C9" s="13">
        <f>'Required Reductions'!K25</f>
        <v>69318.100000000006</v>
      </c>
      <c r="D9" s="13">
        <f t="shared" si="0"/>
        <v>116039.45372152797</v>
      </c>
      <c r="E9" s="13">
        <f>'Starting Loads'!K41</f>
        <v>33429.297888278423</v>
      </c>
      <c r="F9" s="13">
        <f>'Required Reductions'!K50</f>
        <v>21932.5</v>
      </c>
      <c r="G9" s="13">
        <f t="shared" si="1"/>
        <v>11496.797888278423</v>
      </c>
    </row>
    <row r="10" spans="1:8" x14ac:dyDescent="0.25">
      <c r="A10" s="41" t="s">
        <v>70</v>
      </c>
      <c r="B10" s="13">
        <f>'Starting Loads'!K16</f>
        <v>40406.332543740034</v>
      </c>
      <c r="C10" s="13">
        <f>'Required Reductions'!K26</f>
        <v>13468.8</v>
      </c>
      <c r="D10" s="13">
        <f t="shared" si="0"/>
        <v>26937.532543740035</v>
      </c>
      <c r="E10" s="13">
        <f>'Starting Loads'!K42</f>
        <v>6967.4637732675383</v>
      </c>
      <c r="F10" s="13">
        <f>'Required Reductions'!K51</f>
        <v>4545.3</v>
      </c>
      <c r="G10" s="13">
        <f t="shared" si="1"/>
        <v>2422.1637732675381</v>
      </c>
      <c r="H10" s="14" t="s">
        <v>133</v>
      </c>
    </row>
    <row r="11" spans="1:8" x14ac:dyDescent="0.25">
      <c r="A11" s="65" t="s">
        <v>28</v>
      </c>
      <c r="B11" s="42">
        <f>'Starting Loads'!K17</f>
        <v>7755.5842133435126</v>
      </c>
      <c r="C11" s="42">
        <f>'Required Reductions'!K27</f>
        <v>2585.1999999999998</v>
      </c>
      <c r="D11" s="42">
        <f t="shared" si="0"/>
        <v>5170.3842133435128</v>
      </c>
      <c r="E11" s="42">
        <f>'Starting Loads'!K43</f>
        <v>1271.069111032296</v>
      </c>
      <c r="F11" s="42">
        <f>'Required Reductions'!K52</f>
        <v>829.2</v>
      </c>
      <c r="G11" s="42">
        <f t="shared" si="1"/>
        <v>441.8691110322959</v>
      </c>
      <c r="H11" s="14" t="s">
        <v>133</v>
      </c>
    </row>
    <row r="12" spans="1:8" x14ac:dyDescent="0.25">
      <c r="A12" s="65" t="s">
        <v>29</v>
      </c>
      <c r="B12" s="42">
        <f>'Starting Loads'!K19</f>
        <v>14621.233066311086</v>
      </c>
      <c r="C12" s="42">
        <f>'Required Reductions'!K29</f>
        <v>8396</v>
      </c>
      <c r="D12" s="42">
        <f t="shared" si="0"/>
        <v>6225.2330663110861</v>
      </c>
      <c r="E12" s="42">
        <f>'Starting Loads'!K45</f>
        <v>2561.5353081236613</v>
      </c>
      <c r="F12" s="42">
        <f>'Required Reductions'!K54</f>
        <v>1815.4</v>
      </c>
      <c r="G12" s="42">
        <f t="shared" si="1"/>
        <v>746.13530812366116</v>
      </c>
      <c r="H12" s="14" t="s">
        <v>133</v>
      </c>
    </row>
    <row r="13" spans="1:8" x14ac:dyDescent="0.25">
      <c r="A13" s="65" t="s">
        <v>3</v>
      </c>
      <c r="B13" s="42">
        <f>'Starting Loads'!K20</f>
        <v>13828.269743784995</v>
      </c>
      <c r="C13" s="42">
        <f>'Required Reductions'!K30</f>
        <v>4159.6000000000004</v>
      </c>
      <c r="D13" s="42">
        <f t="shared" si="0"/>
        <v>9668.6697437849944</v>
      </c>
      <c r="E13" s="42">
        <f>'Starting Loads'!K46</f>
        <v>2279.226559514238</v>
      </c>
      <c r="F13" s="42">
        <f>'Required Reductions'!K55</f>
        <v>1400.3</v>
      </c>
      <c r="G13" s="42">
        <f t="shared" si="1"/>
        <v>878.92655951423808</v>
      </c>
      <c r="H13" s="14" t="s">
        <v>133</v>
      </c>
    </row>
    <row r="14" spans="1:8" x14ac:dyDescent="0.25">
      <c r="A14" s="65" t="s">
        <v>118</v>
      </c>
      <c r="B14" s="42">
        <f>'Starting Loads'!K24</f>
        <v>16560.483697185209</v>
      </c>
      <c r="C14" s="42">
        <f>'Required Reductions'!K34</f>
        <v>3600.1</v>
      </c>
      <c r="D14" s="42">
        <f t="shared" si="0"/>
        <v>12960.383697185209</v>
      </c>
      <c r="E14" s="42">
        <f>'Starting Loads'!K50</f>
        <v>2780.3473167743068</v>
      </c>
      <c r="F14" s="42">
        <f>'Required Reductions'!K59</f>
        <v>751.4</v>
      </c>
      <c r="G14" s="42">
        <f t="shared" si="1"/>
        <v>2028.9473167743067</v>
      </c>
      <c r="H14" s="14" t="s">
        <v>134</v>
      </c>
    </row>
    <row r="15" spans="1:8" x14ac:dyDescent="0.25">
      <c r="A15" s="31" t="s">
        <v>40</v>
      </c>
      <c r="B15" s="30">
        <f>'Starting Loads'!K18</f>
        <v>1918.8464531457189</v>
      </c>
      <c r="C15" s="30">
        <f>'Required Reductions'!K28</f>
        <v>417.1</v>
      </c>
      <c r="D15" s="30">
        <f>B15-C15</f>
        <v>1501.746453145719</v>
      </c>
      <c r="E15" s="30">
        <f>'Starting Loads'!K44</f>
        <v>319.40562900910646</v>
      </c>
      <c r="F15" s="30">
        <f>'Required Reductions'!K53</f>
        <v>174.1</v>
      </c>
      <c r="G15" s="30">
        <f>E15-F15</f>
        <v>145.30562900910647</v>
      </c>
      <c r="H15" s="14" t="s">
        <v>146</v>
      </c>
    </row>
    <row r="16" spans="1:8" x14ac:dyDescent="0.25">
      <c r="A16" s="31" t="s">
        <v>19</v>
      </c>
      <c r="B16" s="30">
        <f>'Starting Loads'!K7</f>
        <v>2590.5828641964263</v>
      </c>
      <c r="C16" s="30">
        <f>'Required Reductions'!K17</f>
        <v>1499.8</v>
      </c>
      <c r="D16" s="30">
        <f t="shared" si="0"/>
        <v>1090.7828641964263</v>
      </c>
      <c r="E16" s="30">
        <f>'Starting Loads'!K33</f>
        <v>430.5340039165676</v>
      </c>
      <c r="F16" s="30">
        <f>'Required Reductions'!K42</f>
        <v>305.5</v>
      </c>
      <c r="G16" s="30">
        <f t="shared" si="1"/>
        <v>125.0340039165676</v>
      </c>
    </row>
    <row r="17" spans="1:8" x14ac:dyDescent="0.25">
      <c r="A17" s="31" t="s">
        <v>20</v>
      </c>
      <c r="B17" s="30">
        <f>'Starting Loads'!K8</f>
        <v>1695.0884742514324</v>
      </c>
      <c r="C17" s="30">
        <f>'Required Reductions'!K18</f>
        <v>474.6</v>
      </c>
      <c r="D17" s="30">
        <f t="shared" si="0"/>
        <v>1220.4884742514323</v>
      </c>
      <c r="E17" s="30">
        <f>'Starting Loads'!K34</f>
        <v>293.20396895694591</v>
      </c>
      <c r="F17" s="30">
        <f>'Required Reductions'!K43</f>
        <v>175</v>
      </c>
      <c r="G17" s="30">
        <f t="shared" si="1"/>
        <v>118.20396895694591</v>
      </c>
    </row>
    <row r="18" spans="1:8" x14ac:dyDescent="0.25">
      <c r="A18" s="31" t="s">
        <v>22</v>
      </c>
      <c r="B18" s="30">
        <f>'Starting Loads'!K10</f>
        <v>1013.1594456376636</v>
      </c>
      <c r="C18" s="30">
        <f>'Required Reductions'!K20</f>
        <v>594</v>
      </c>
      <c r="D18" s="30">
        <f t="shared" si="0"/>
        <v>419.15944563766357</v>
      </c>
      <c r="E18" s="30">
        <f>'Starting Loads'!K36</f>
        <v>283.23558176888884</v>
      </c>
      <c r="F18" s="30">
        <f>'Required Reductions'!K45</f>
        <v>218.1</v>
      </c>
      <c r="G18" s="30">
        <f t="shared" si="1"/>
        <v>65.135581768888841</v>
      </c>
    </row>
    <row r="19" spans="1:8" x14ac:dyDescent="0.25">
      <c r="A19" s="31" t="s">
        <v>26</v>
      </c>
      <c r="B19" s="30">
        <f>'Starting Loads'!K13</f>
        <v>2186.4542076248331</v>
      </c>
      <c r="C19" s="30">
        <f>'Required Reductions'!K23</f>
        <v>1270.5999999999999</v>
      </c>
      <c r="D19" s="30">
        <f t="shared" si="0"/>
        <v>915.85420762483318</v>
      </c>
      <c r="E19" s="30">
        <f>'Starting Loads'!K39</f>
        <v>370.7786553945848</v>
      </c>
      <c r="F19" s="30">
        <f>'Required Reductions'!K48</f>
        <v>284.59999999999997</v>
      </c>
      <c r="G19" s="30">
        <f t="shared" si="1"/>
        <v>86.178655394584837</v>
      </c>
    </row>
    <row r="20" spans="1:8" x14ac:dyDescent="0.25">
      <c r="A20" s="31" t="s">
        <v>27</v>
      </c>
      <c r="B20" s="30">
        <f>'Starting Loads'!K14</f>
        <v>1165.5111399513676</v>
      </c>
      <c r="C20" s="30">
        <f>'Required Reductions'!K24</f>
        <v>388.5</v>
      </c>
      <c r="D20" s="30">
        <f t="shared" si="0"/>
        <v>777.01113995136757</v>
      </c>
      <c r="E20" s="30">
        <f>'Starting Loads'!K40</f>
        <v>194.55673852001129</v>
      </c>
      <c r="F20" s="30">
        <f>'Required Reductions'!K49</f>
        <v>126.9</v>
      </c>
      <c r="G20" s="30">
        <f t="shared" si="1"/>
        <v>67.656738520011288</v>
      </c>
    </row>
    <row r="21" spans="1:8" x14ac:dyDescent="0.25">
      <c r="A21" s="31" t="s">
        <v>32</v>
      </c>
      <c r="B21" s="30">
        <f>'Starting Loads'!K21</f>
        <v>558.34048034981856</v>
      </c>
      <c r="C21" s="30">
        <f>'Required Reductions'!K31</f>
        <v>186.1</v>
      </c>
      <c r="D21" s="30">
        <f t="shared" si="0"/>
        <v>372.24048034981854</v>
      </c>
      <c r="E21" s="30">
        <f>'Starting Loads'!K47</f>
        <v>62.87233871110341</v>
      </c>
      <c r="F21" s="30">
        <f>'Required Reductions'!K56</f>
        <v>41</v>
      </c>
      <c r="G21" s="30">
        <f t="shared" si="1"/>
        <v>21.87233871110341</v>
      </c>
    </row>
    <row r="22" spans="1:8" x14ac:dyDescent="0.25">
      <c r="A22" s="31" t="s">
        <v>31</v>
      </c>
      <c r="B22" s="30">
        <f>'Starting Loads'!K22</f>
        <v>1778.1887878413629</v>
      </c>
      <c r="C22" s="30">
        <f>'Required Reductions'!K32</f>
        <v>1029.5</v>
      </c>
      <c r="D22" s="30">
        <f t="shared" si="0"/>
        <v>748.68878784136291</v>
      </c>
      <c r="E22" s="30">
        <f>'Starting Loads'!K48</f>
        <v>366.40529855391208</v>
      </c>
      <c r="F22" s="30">
        <f>'Required Reductions'!K57</f>
        <v>260</v>
      </c>
      <c r="G22" s="30">
        <f t="shared" si="1"/>
        <v>106.40529855391208</v>
      </c>
    </row>
    <row r="23" spans="1:8" x14ac:dyDescent="0.25">
      <c r="A23" s="31" t="s">
        <v>33</v>
      </c>
      <c r="B23" s="30">
        <f>'Starting Loads'!K23</f>
        <v>357.27882544409294</v>
      </c>
      <c r="C23" s="30">
        <f>'Required Reductions'!K33</f>
        <v>119.1</v>
      </c>
      <c r="D23" s="30">
        <f t="shared" si="0"/>
        <v>238.17882544409295</v>
      </c>
      <c r="E23" s="30">
        <f>'Starting Loads'!K49</f>
        <v>60.046893770395535</v>
      </c>
      <c r="F23" s="30">
        <f>'Required Reductions'!K58</f>
        <v>39.200000000000003</v>
      </c>
      <c r="G23" s="30">
        <f t="shared" si="1"/>
        <v>20.846893770395532</v>
      </c>
    </row>
    <row r="24" spans="1:8" s="11" customFormat="1" x14ac:dyDescent="0.25">
      <c r="A24" s="28" t="s">
        <v>52</v>
      </c>
      <c r="B24" s="29">
        <f t="shared" ref="B24:G24" si="2">SUM(B2:B23)</f>
        <v>3349770.4631998795</v>
      </c>
      <c r="C24" s="29">
        <f t="shared" si="2"/>
        <v>1252107.0000000007</v>
      </c>
      <c r="D24" s="29">
        <f t="shared" si="2"/>
        <v>2097663.4631998795</v>
      </c>
      <c r="E24" s="29">
        <f t="shared" si="2"/>
        <v>682857.99553839327</v>
      </c>
      <c r="F24" s="29">
        <f t="shared" si="2"/>
        <v>407980.1</v>
      </c>
      <c r="G24" s="29">
        <f t="shared" si="2"/>
        <v>274877.89553839329</v>
      </c>
      <c r="H24" s="27"/>
    </row>
  </sheetData>
  <sortState xmlns:xlrd2="http://schemas.microsoft.com/office/spreadsheetml/2017/richdata2" ref="A2:H23">
    <sortCondition sortBy="cellColor" ref="A2:A23" dxfId="2"/>
    <sortCondition ref="A2:A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2"/>
  <sheetViews>
    <sheetView topLeftCell="A58" workbookViewId="0">
      <selection activeCell="O65" sqref="O65"/>
    </sheetView>
  </sheetViews>
  <sheetFormatPr defaultColWidth="8.85546875" defaultRowHeight="15" x14ac:dyDescent="0.25"/>
  <cols>
    <col min="1" max="1" width="30.7109375" style="35" bestFit="1" customWidth="1"/>
    <col min="2" max="2" width="32.42578125" style="35" bestFit="1" customWidth="1"/>
    <col min="3" max="12" width="8.85546875" style="35"/>
    <col min="13" max="13" width="14.28515625" style="39" bestFit="1" customWidth="1"/>
    <col min="14" max="14" width="8.85546875" style="35"/>
    <col min="15" max="15" width="13.140625" style="35" bestFit="1" customWidth="1"/>
    <col min="16" max="16" width="30" style="35" bestFit="1" customWidth="1"/>
    <col min="17" max="17" width="8.85546875" style="35"/>
    <col min="18" max="18" width="10.140625" style="35" bestFit="1" customWidth="1"/>
    <col min="19" max="16384" width="8.85546875" style="35"/>
  </cols>
  <sheetData>
    <row r="1" spans="1:19" ht="45" x14ac:dyDescent="0.25">
      <c r="A1" s="32" t="s">
        <v>0</v>
      </c>
      <c r="B1" s="32" t="s">
        <v>1</v>
      </c>
      <c r="C1" s="33" t="s">
        <v>4</v>
      </c>
      <c r="D1" s="33" t="s">
        <v>5</v>
      </c>
      <c r="E1" s="33" t="s">
        <v>6</v>
      </c>
      <c r="F1" s="33" t="s">
        <v>7</v>
      </c>
      <c r="G1" s="33" t="s">
        <v>8</v>
      </c>
      <c r="H1" s="33" t="s">
        <v>9</v>
      </c>
      <c r="I1" s="33" t="s">
        <v>10</v>
      </c>
      <c r="J1" s="33" t="s">
        <v>11</v>
      </c>
      <c r="K1" s="33" t="s">
        <v>12</v>
      </c>
      <c r="L1" s="33" t="s">
        <v>13</v>
      </c>
      <c r="M1" s="34" t="s">
        <v>14</v>
      </c>
    </row>
    <row r="2" spans="1:19" x14ac:dyDescent="0.25">
      <c r="A2" s="36" t="s">
        <v>43</v>
      </c>
      <c r="B2" s="36" t="s">
        <v>16</v>
      </c>
      <c r="C2" s="36">
        <f>SUM('TN Raw Model Output'!C2:C4)</f>
        <v>30823.049946189272</v>
      </c>
      <c r="D2" s="36">
        <f>SUM('TN Raw Model Output'!D2:D4)</f>
        <v>31248.671485062361</v>
      </c>
      <c r="E2" s="36">
        <f>SUM('TN Raw Model Output'!E2:E4)</f>
        <v>16158.241592250104</v>
      </c>
      <c r="F2" s="36">
        <f>SUM('TN Raw Model Output'!F2:F4)</f>
        <v>16525.413051472824</v>
      </c>
      <c r="G2" s="36">
        <f>SUM('TN Raw Model Output'!G2:G4)</f>
        <v>18361.30079779798</v>
      </c>
      <c r="H2" s="36">
        <f>SUM('TN Raw Model Output'!H2:H4)</f>
        <v>19640.427278399999</v>
      </c>
      <c r="I2" s="36">
        <f>SUM('TN Raw Model Output'!I2:I4)</f>
        <v>21472.078578000001</v>
      </c>
      <c r="J2" s="36">
        <f>SUM('TN Raw Model Output'!J2:J4)</f>
        <v>23291.342973999999</v>
      </c>
      <c r="K2" s="36">
        <f>SUM('TN Raw Model Output'!K2:K4)</f>
        <v>22698.493420499999</v>
      </c>
      <c r="L2" s="36">
        <f>SUM('TN Raw Model Output'!L2:L4)</f>
        <v>32501.273640300002</v>
      </c>
      <c r="M2" s="37">
        <f>AVERAGE(C2:L2)</f>
        <v>23272.02927639725</v>
      </c>
      <c r="N2"/>
      <c r="O2"/>
      <c r="P2" s="38"/>
      <c r="R2" s="38"/>
      <c r="S2" s="38"/>
    </row>
    <row r="3" spans="1:19" x14ac:dyDescent="0.25">
      <c r="A3" s="36" t="s">
        <v>34</v>
      </c>
      <c r="B3" s="36" t="s">
        <v>16</v>
      </c>
      <c r="C3" s="36">
        <f>'TN Raw Model Output'!C5</f>
        <v>506562.54509792599</v>
      </c>
      <c r="D3" s="36">
        <f>'TN Raw Model Output'!D5</f>
        <v>742665.10560635501</v>
      </c>
      <c r="E3" s="36">
        <f>'TN Raw Model Output'!E5</f>
        <v>665469.66528710094</v>
      </c>
      <c r="F3" s="36">
        <f>'TN Raw Model Output'!F5</f>
        <v>398798.39400447498</v>
      </c>
      <c r="G3" s="36">
        <f>'TN Raw Model Output'!G5</f>
        <v>592420.51970643096</v>
      </c>
      <c r="H3" s="36">
        <f>'TN Raw Model Output'!H5</f>
        <v>522238.84210000001</v>
      </c>
      <c r="I3" s="36">
        <f>'TN Raw Model Output'!I5</f>
        <v>616039.85270000005</v>
      </c>
      <c r="J3" s="36">
        <f>'TN Raw Model Output'!J5</f>
        <v>573836.71479999996</v>
      </c>
      <c r="K3" s="36">
        <f>'TN Raw Model Output'!K5</f>
        <v>535335.49369999999</v>
      </c>
      <c r="L3" s="36">
        <f>'TN Raw Model Output'!L5</f>
        <v>715452.83100000001</v>
      </c>
      <c r="M3" s="37">
        <f t="shared" ref="M3:M66" si="0">AVERAGE(C3:L3)</f>
        <v>586881.99640022893</v>
      </c>
      <c r="N3"/>
      <c r="O3"/>
      <c r="P3" s="38"/>
    </row>
    <row r="4" spans="1:19" x14ac:dyDescent="0.25">
      <c r="A4" s="36" t="s">
        <v>44</v>
      </c>
      <c r="B4" s="36" t="s">
        <v>16</v>
      </c>
      <c r="C4" s="36">
        <f>'TN Raw Model Output'!C6</f>
        <v>415454.09983138501</v>
      </c>
      <c r="D4" s="36">
        <f>'TN Raw Model Output'!D6</f>
        <v>638801.25914411002</v>
      </c>
      <c r="E4" s="36">
        <f>'TN Raw Model Output'!E6</f>
        <v>555030.18434618297</v>
      </c>
      <c r="F4" s="36">
        <f>'TN Raw Model Output'!F6</f>
        <v>341653.02568055701</v>
      </c>
      <c r="G4" s="36">
        <f>'TN Raw Model Output'!G6</f>
        <v>564661.83755976101</v>
      </c>
      <c r="H4" s="36">
        <f>'TN Raw Model Output'!H6</f>
        <v>444105.59700000001</v>
      </c>
      <c r="I4" s="36">
        <f>'TN Raw Model Output'!I6</f>
        <v>401804.38799999998</v>
      </c>
      <c r="J4" s="36">
        <f>'TN Raw Model Output'!J6</f>
        <v>381351.08029999997</v>
      </c>
      <c r="K4" s="36">
        <f>'TN Raw Model Output'!K6</f>
        <v>517790.89730000001</v>
      </c>
      <c r="L4" s="36">
        <f>'TN Raw Model Output'!L6</f>
        <v>667786.35389999999</v>
      </c>
      <c r="M4" s="37">
        <f t="shared" si="0"/>
        <v>492843.87230619957</v>
      </c>
      <c r="N4"/>
      <c r="O4"/>
    </row>
    <row r="5" spans="1:19" x14ac:dyDescent="0.25">
      <c r="A5" s="36" t="s">
        <v>45</v>
      </c>
      <c r="B5" s="36" t="s">
        <v>16</v>
      </c>
      <c r="C5" s="36">
        <f>SUM('TN Raw Model Output'!C7,'TN Raw Model Output'!C9)</f>
        <v>726267.16990051279</v>
      </c>
      <c r="D5" s="36">
        <f>SUM('TN Raw Model Output'!D7,'TN Raw Model Output'!D9)</f>
        <v>651966.74492785893</v>
      </c>
      <c r="E5" s="36">
        <f>SUM('TN Raw Model Output'!E7,'TN Raw Model Output'!E9)</f>
        <v>603539.93423927459</v>
      </c>
      <c r="F5" s="36">
        <f>SUM('TN Raw Model Output'!F7,'TN Raw Model Output'!F9)</f>
        <v>506651.38273666531</v>
      </c>
      <c r="G5" s="36">
        <f>SUM('TN Raw Model Output'!G7,'TN Raw Model Output'!G9)</f>
        <v>424530.76535048441</v>
      </c>
      <c r="H5" s="36">
        <f>SUM('TN Raw Model Output'!H7,'TN Raw Model Output'!H9)</f>
        <v>555577.67651999998</v>
      </c>
      <c r="I5" s="36">
        <f>SUM('TN Raw Model Output'!I7,'TN Raw Model Output'!I9)</f>
        <v>714528.29673000006</v>
      </c>
      <c r="J5" s="36">
        <f>SUM('TN Raw Model Output'!J7,'TN Raw Model Output'!J9)</f>
        <v>577242.14926999994</v>
      </c>
      <c r="K5" s="36">
        <f>SUM('TN Raw Model Output'!K7,'TN Raw Model Output'!K9)</f>
        <v>483679.59497999999</v>
      </c>
      <c r="L5" s="36">
        <f>SUM('TN Raw Model Output'!L7,'TN Raw Model Output'!L9)</f>
        <v>678963.24239999999</v>
      </c>
      <c r="M5" s="37">
        <f t="shared" si="0"/>
        <v>592294.69570547959</v>
      </c>
      <c r="N5"/>
      <c r="O5"/>
    </row>
    <row r="6" spans="1:19" x14ac:dyDescent="0.25">
      <c r="A6" s="36" t="s">
        <v>46</v>
      </c>
      <c r="B6" s="36" t="s">
        <v>16</v>
      </c>
      <c r="C6" s="36">
        <f>'TN Raw Model Output'!C8</f>
        <v>49441.848823266002</v>
      </c>
      <c r="D6" s="36">
        <f>'TN Raw Model Output'!D8</f>
        <v>90774.541473946199</v>
      </c>
      <c r="E6" s="36">
        <f>'TN Raw Model Output'!E8</f>
        <v>41913.673723253603</v>
      </c>
      <c r="F6" s="36">
        <f>'TN Raw Model Output'!F8</f>
        <v>23682.024717857501</v>
      </c>
      <c r="G6" s="36">
        <f>'TN Raw Model Output'!G8</f>
        <v>52450.002007777497</v>
      </c>
      <c r="H6" s="36">
        <f>'TN Raw Model Output'!H8</f>
        <v>41802.177539999997</v>
      </c>
      <c r="I6" s="36">
        <f>'TN Raw Model Output'!I8</f>
        <v>39335.517379999998</v>
      </c>
      <c r="J6" s="36">
        <f>'TN Raw Model Output'!J8</f>
        <v>54516.634680000003</v>
      </c>
      <c r="K6" s="36">
        <f>'TN Raw Model Output'!K8</f>
        <v>43362.331330000001</v>
      </c>
      <c r="L6" s="36">
        <f>'TN Raw Model Output'!L8</f>
        <v>77847.844159999993</v>
      </c>
      <c r="M6" s="37">
        <f t="shared" si="0"/>
        <v>51512.659583610082</v>
      </c>
      <c r="N6"/>
      <c r="O6"/>
    </row>
    <row r="7" spans="1:19" x14ac:dyDescent="0.25">
      <c r="A7" s="36" t="s">
        <v>47</v>
      </c>
      <c r="B7" s="36" t="s">
        <v>16</v>
      </c>
      <c r="C7" s="36">
        <f>'TN Raw Model Output'!C11</f>
        <v>222406.522822923</v>
      </c>
      <c r="D7" s="36">
        <f>'TN Raw Model Output'!D11</f>
        <v>190527.14094418701</v>
      </c>
      <c r="E7" s="36">
        <f>'TN Raw Model Output'!E11</f>
        <v>136929.88739407499</v>
      </c>
      <c r="F7" s="36">
        <f>'TN Raw Model Output'!F11</f>
        <v>145548.43432025201</v>
      </c>
      <c r="G7" s="36">
        <f>'TN Raw Model Output'!G11</f>
        <v>172273.72759367601</v>
      </c>
      <c r="H7" s="36">
        <f>'TN Raw Model Output'!H11</f>
        <v>156901.57310000001</v>
      </c>
      <c r="I7" s="36">
        <f>'TN Raw Model Output'!I11</f>
        <v>147913.70389999999</v>
      </c>
      <c r="J7" s="36">
        <f>'TN Raw Model Output'!J11</f>
        <v>181964.4933</v>
      </c>
      <c r="K7" s="36">
        <f>'TN Raw Model Output'!K11</f>
        <v>124969.60830000001</v>
      </c>
      <c r="L7" s="36">
        <f>'TN Raw Model Output'!L11</f>
        <v>173773.45250000001</v>
      </c>
      <c r="M7" s="37">
        <f t="shared" si="0"/>
        <v>165320.85441751132</v>
      </c>
      <c r="N7"/>
      <c r="O7"/>
    </row>
    <row r="8" spans="1:19" x14ac:dyDescent="0.25">
      <c r="A8" s="36" t="s">
        <v>48</v>
      </c>
      <c r="B8" s="36" t="s">
        <v>16</v>
      </c>
      <c r="C8" s="36">
        <f>'TN Raw Model Output'!C10</f>
        <v>486.77299961175498</v>
      </c>
      <c r="D8" s="36">
        <f>'TN Raw Model Output'!D10</f>
        <v>458.68332901842098</v>
      </c>
      <c r="E8" s="36">
        <f>'TN Raw Model Output'!E10</f>
        <v>292.11375657139803</v>
      </c>
      <c r="F8" s="36">
        <f>'TN Raw Model Output'!F10</f>
        <v>334.26924982926403</v>
      </c>
      <c r="G8" s="36">
        <f>'TN Raw Model Output'!G10</f>
        <v>369.95295361410399</v>
      </c>
      <c r="H8" s="36">
        <f>'TN Raw Model Output'!H10</f>
        <v>387.9938631</v>
      </c>
      <c r="I8" s="36">
        <f>'TN Raw Model Output'!I10</f>
        <v>327.03858029999998</v>
      </c>
      <c r="J8" s="36">
        <f>'TN Raw Model Output'!J10</f>
        <v>437.4802431</v>
      </c>
      <c r="K8" s="36">
        <f>'TN Raw Model Output'!K10</f>
        <v>328.08919100000003</v>
      </c>
      <c r="L8" s="36">
        <f>'TN Raw Model Output'!L10</f>
        <v>437.11360350000001</v>
      </c>
      <c r="M8" s="37">
        <f t="shared" si="0"/>
        <v>385.95077696449414</v>
      </c>
      <c r="N8"/>
      <c r="O8"/>
    </row>
    <row r="9" spans="1:19" x14ac:dyDescent="0.25">
      <c r="A9" s="36" t="s">
        <v>42</v>
      </c>
      <c r="B9" s="36" t="s">
        <v>16</v>
      </c>
      <c r="C9" s="36">
        <f>'TN Raw Model Output'!C13:M13</f>
        <v>192801.83995938499</v>
      </c>
      <c r="D9" s="36">
        <f>'TN Raw Model Output'!D13:N13</f>
        <v>378426.17747769097</v>
      </c>
      <c r="E9" s="36">
        <f>'TN Raw Model Output'!E13:O13</f>
        <v>223279.04050225901</v>
      </c>
      <c r="F9" s="36">
        <f>'TN Raw Model Output'!F13:P13</f>
        <v>109711.98554546401</v>
      </c>
      <c r="G9" s="36">
        <f>'TN Raw Model Output'!G13:Q13</f>
        <v>246404.547617376</v>
      </c>
      <c r="H9" s="36">
        <f>'TN Raw Model Output'!H13:R13</f>
        <v>156997.6263</v>
      </c>
      <c r="I9" s="36">
        <f>'TN Raw Model Output'!I13:S13</f>
        <v>155996.33180000001</v>
      </c>
      <c r="J9" s="36">
        <f>'TN Raw Model Output'!J13:T13</f>
        <v>167190.28229999999</v>
      </c>
      <c r="K9" s="36">
        <f>'TN Raw Model Output'!K13:U13</f>
        <v>186954.2715</v>
      </c>
      <c r="L9" s="36">
        <f>'TN Raw Model Output'!L13:V13</f>
        <v>343985.81579999998</v>
      </c>
      <c r="M9" s="37">
        <f t="shared" si="0"/>
        <v>216174.79188021753</v>
      </c>
      <c r="N9"/>
      <c r="O9"/>
    </row>
    <row r="10" spans="1:19" x14ac:dyDescent="0.25">
      <c r="A10" s="35" t="s">
        <v>46</v>
      </c>
      <c r="B10" s="35" t="s">
        <v>17</v>
      </c>
      <c r="C10" s="35">
        <f>'TN Raw Model Output'!C14</f>
        <v>44902.118208692897</v>
      </c>
      <c r="D10" s="35">
        <f>'TN Raw Model Output'!D14</f>
        <v>65529.280252248704</v>
      </c>
      <c r="E10" s="35">
        <f>'TN Raw Model Output'!E14</f>
        <v>32330.226479614699</v>
      </c>
      <c r="F10" s="35">
        <f>'TN Raw Model Output'!F14</f>
        <v>23824.738825913599</v>
      </c>
      <c r="G10" s="35">
        <f>'TN Raw Model Output'!G14</f>
        <v>49762.5002664774</v>
      </c>
      <c r="H10" s="35">
        <f>'TN Raw Model Output'!H14</f>
        <v>38402.180489999999</v>
      </c>
      <c r="I10" s="35">
        <f>'TN Raw Model Output'!I14</f>
        <v>34268.288719999997</v>
      </c>
      <c r="J10" s="35">
        <f>'TN Raw Model Output'!J14</f>
        <v>50304.882559999998</v>
      </c>
      <c r="K10" s="35">
        <f>'TN Raw Model Output'!K14</f>
        <v>42653.074229999998</v>
      </c>
      <c r="L10" s="35">
        <f>'TN Raw Model Output'!L14</f>
        <v>64784.426740000003</v>
      </c>
      <c r="M10" s="37">
        <f t="shared" si="0"/>
        <v>44676.171677294733</v>
      </c>
      <c r="N10"/>
      <c r="O10"/>
    </row>
    <row r="11" spans="1:19" x14ac:dyDescent="0.25">
      <c r="A11" s="35" t="s">
        <v>42</v>
      </c>
      <c r="B11" s="35" t="s">
        <v>17</v>
      </c>
      <c r="C11" s="35">
        <f>'TN Raw Model Output'!C15</f>
        <v>5.4192267970736498</v>
      </c>
      <c r="D11" s="35">
        <f>'TN Raw Model Output'!D15</f>
        <v>12.232769489573901</v>
      </c>
      <c r="E11" s="35">
        <f>'TN Raw Model Output'!E15</f>
        <v>4.7042502029201296</v>
      </c>
      <c r="F11" s="35">
        <f>'TN Raw Model Output'!F15</f>
        <v>3.2184435348723301</v>
      </c>
      <c r="G11" s="35">
        <f>'TN Raw Model Output'!G15</f>
        <v>7.9055596784369504</v>
      </c>
      <c r="H11" s="35">
        <f>'TN Raw Model Output'!H15</f>
        <v>5.2658273490000003</v>
      </c>
      <c r="I11" s="35">
        <f>'TN Raw Model Output'!I15</f>
        <v>5.2483823269999998</v>
      </c>
      <c r="J11" s="35">
        <f>'TN Raw Model Output'!J15</f>
        <v>7.4955213819999997</v>
      </c>
      <c r="K11" s="35">
        <f>'TN Raw Model Output'!K15</f>
        <v>5.5191149900000003</v>
      </c>
      <c r="L11" s="35">
        <f>'TN Raw Model Output'!L15</f>
        <v>9.4268792359999996</v>
      </c>
      <c r="M11" s="37">
        <f t="shared" si="0"/>
        <v>6.6435974986876953</v>
      </c>
      <c r="N11"/>
      <c r="O11"/>
    </row>
    <row r="12" spans="1:19" x14ac:dyDescent="0.25">
      <c r="A12" s="36" t="s">
        <v>34</v>
      </c>
      <c r="B12" s="36" t="s">
        <v>35</v>
      </c>
      <c r="C12" s="36">
        <f>'TN Raw Model Output'!C16</f>
        <v>7497.1778093764397</v>
      </c>
      <c r="D12" s="36">
        <f>'TN Raw Model Output'!D16</f>
        <v>9129.7106052544896</v>
      </c>
      <c r="E12" s="36">
        <f>'TN Raw Model Output'!E16</f>
        <v>8635.1583349730099</v>
      </c>
      <c r="F12" s="36">
        <f>'TN Raw Model Output'!F16</f>
        <v>5963.8033628328103</v>
      </c>
      <c r="G12" s="36">
        <f>'TN Raw Model Output'!G16</f>
        <v>8342.3820578782397</v>
      </c>
      <c r="H12" s="36">
        <f>'TN Raw Model Output'!H16</f>
        <v>7184.8248219999996</v>
      </c>
      <c r="I12" s="36">
        <f>'TN Raw Model Output'!I16</f>
        <v>8837.1081259999992</v>
      </c>
      <c r="J12" s="36">
        <f>'TN Raw Model Output'!J16</f>
        <v>6574.8349840000001</v>
      </c>
      <c r="K12" s="36">
        <f>'TN Raw Model Output'!K16</f>
        <v>7914.9770740000004</v>
      </c>
      <c r="L12" s="36">
        <f>'TN Raw Model Output'!L16</f>
        <v>7942.2462679999999</v>
      </c>
      <c r="M12" s="37">
        <f t="shared" si="0"/>
        <v>7802.2223444314996</v>
      </c>
      <c r="N12"/>
      <c r="O12"/>
    </row>
    <row r="13" spans="1:19" x14ac:dyDescent="0.25">
      <c r="A13" s="36" t="s">
        <v>44</v>
      </c>
      <c r="B13" s="36" t="s">
        <v>35</v>
      </c>
      <c r="C13" s="36">
        <f>'TN Raw Model Output'!C17</f>
        <v>20194.817286969901</v>
      </c>
      <c r="D13" s="36">
        <f>'TN Raw Model Output'!D17</f>
        <v>22042.600367580799</v>
      </c>
      <c r="E13" s="36">
        <f>'TN Raw Model Output'!E17</f>
        <v>20626.1698172795</v>
      </c>
      <c r="F13" s="36">
        <f>'TN Raw Model Output'!F17</f>
        <v>13876.335928030199</v>
      </c>
      <c r="G13" s="36">
        <f>'TN Raw Model Output'!G17</f>
        <v>16471.045800192402</v>
      </c>
      <c r="H13" s="36">
        <f>'TN Raw Model Output'!H17</f>
        <v>16070.007180000001</v>
      </c>
      <c r="I13" s="36">
        <f>'TN Raw Model Output'!I17</f>
        <v>17845.021079999999</v>
      </c>
      <c r="J13" s="36">
        <f>'TN Raw Model Output'!J17</f>
        <v>14435.91034</v>
      </c>
      <c r="K13" s="36">
        <f>'TN Raw Model Output'!K17</f>
        <v>16065.91626</v>
      </c>
      <c r="L13" s="36">
        <f>'TN Raw Model Output'!L17</f>
        <v>17090.988710000001</v>
      </c>
      <c r="M13" s="37">
        <f t="shared" si="0"/>
        <v>17471.881277005283</v>
      </c>
      <c r="N13"/>
      <c r="O13"/>
    </row>
    <row r="14" spans="1:19" x14ac:dyDescent="0.25">
      <c r="A14" s="36" t="s">
        <v>46</v>
      </c>
      <c r="B14" s="36" t="s">
        <v>35</v>
      </c>
      <c r="C14" s="36">
        <f>'TN Raw Model Output'!C18</f>
        <v>426538.77621398098</v>
      </c>
      <c r="D14" s="36">
        <f>'TN Raw Model Output'!D18</f>
        <v>468595.42914947902</v>
      </c>
      <c r="E14" s="36">
        <f>'TN Raw Model Output'!E18</f>
        <v>306363.47856997</v>
      </c>
      <c r="F14" s="36">
        <f>'TN Raw Model Output'!F18</f>
        <v>267184.362859327</v>
      </c>
      <c r="G14" s="36">
        <f>'TN Raw Model Output'!G18</f>
        <v>373751.24280476797</v>
      </c>
      <c r="H14" s="36">
        <f>'TN Raw Model Output'!H18</f>
        <v>341553.38400000002</v>
      </c>
      <c r="I14" s="36">
        <f>'TN Raw Model Output'!I18</f>
        <v>357481.44890000002</v>
      </c>
      <c r="J14" s="36">
        <f>'TN Raw Model Output'!J18</f>
        <v>379612.59299999999</v>
      </c>
      <c r="K14" s="36">
        <f>'TN Raw Model Output'!K18</f>
        <v>411292.58539999998</v>
      </c>
      <c r="L14" s="36">
        <f>'TN Raw Model Output'!L18</f>
        <v>426835.13140000001</v>
      </c>
      <c r="M14" s="37">
        <f t="shared" si="0"/>
        <v>375920.84322975244</v>
      </c>
      <c r="N14"/>
      <c r="O14"/>
    </row>
    <row r="15" spans="1:19" x14ac:dyDescent="0.25">
      <c r="A15" s="36" t="s">
        <v>42</v>
      </c>
      <c r="B15" s="36" t="s">
        <v>35</v>
      </c>
      <c r="C15" s="36">
        <f>'TN Raw Model Output'!C20</f>
        <v>575.533544377417</v>
      </c>
      <c r="D15" s="36">
        <f>'TN Raw Model Output'!D20</f>
        <v>923.20714984367703</v>
      </c>
      <c r="E15" s="36">
        <f>'TN Raw Model Output'!E20</f>
        <v>622.56622802690595</v>
      </c>
      <c r="F15" s="36">
        <f>'TN Raw Model Output'!F20</f>
        <v>187.134051288487</v>
      </c>
      <c r="G15" s="36">
        <f>'TN Raw Model Output'!G20</f>
        <v>609.28609750493797</v>
      </c>
      <c r="H15" s="36">
        <f>'TN Raw Model Output'!H20</f>
        <v>410.66799320000001</v>
      </c>
      <c r="I15" s="36">
        <f>'TN Raw Model Output'!I20</f>
        <v>596.45618119999995</v>
      </c>
      <c r="J15" s="36">
        <f>'TN Raw Model Output'!J20</f>
        <v>485.75244040000001</v>
      </c>
      <c r="K15" s="36">
        <f>'TN Raw Model Output'!K20</f>
        <v>413.38321150000002</v>
      </c>
      <c r="L15" s="36">
        <f>'TN Raw Model Output'!L20</f>
        <v>658.34362569999996</v>
      </c>
      <c r="M15" s="37">
        <f t="shared" si="0"/>
        <v>548.23305230414257</v>
      </c>
      <c r="N15"/>
      <c r="O15"/>
    </row>
    <row r="16" spans="1:19" x14ac:dyDescent="0.25">
      <c r="A16" s="35" t="s">
        <v>46</v>
      </c>
      <c r="B16" s="35" t="s">
        <v>18</v>
      </c>
      <c r="C16" s="35">
        <f>'TN Raw Model Output'!C21</f>
        <v>1096.2708458142499</v>
      </c>
      <c r="D16" s="35">
        <f>'TN Raw Model Output'!D21</f>
        <v>1445.50719860391</v>
      </c>
      <c r="E16" s="35">
        <f>'TN Raw Model Output'!E21</f>
        <v>573.32057502506598</v>
      </c>
      <c r="F16" s="35">
        <f>'TN Raw Model Output'!F21</f>
        <v>729.67780496203</v>
      </c>
      <c r="G16" s="35">
        <f>'TN Raw Model Output'!G21</f>
        <v>1148.24346354005</v>
      </c>
      <c r="H16" s="35">
        <f>'TN Raw Model Output'!H21</f>
        <v>625.83145249999995</v>
      </c>
      <c r="I16" s="35">
        <f>'TN Raw Model Output'!I21</f>
        <v>823.02782950000005</v>
      </c>
      <c r="J16" s="35">
        <f>'TN Raw Model Output'!J21</f>
        <v>773.44003280000004</v>
      </c>
      <c r="K16" s="35">
        <f>'TN Raw Model Output'!K21</f>
        <v>921.51661850000005</v>
      </c>
      <c r="L16" s="35">
        <f>'TN Raw Model Output'!L21</f>
        <v>975.71452079999995</v>
      </c>
      <c r="M16" s="37">
        <f t="shared" si="0"/>
        <v>911.25503420453038</v>
      </c>
      <c r="N16"/>
      <c r="O16"/>
    </row>
    <row r="17" spans="1:15" x14ac:dyDescent="0.25">
      <c r="A17" s="35" t="s">
        <v>49</v>
      </c>
      <c r="B17" s="35" t="s">
        <v>18</v>
      </c>
      <c r="C17" s="35">
        <f>'TN Raw Model Output'!C22</f>
        <v>3527.3699689856699</v>
      </c>
      <c r="D17" s="35">
        <f>'TN Raw Model Output'!D22</f>
        <v>4695.0384206549097</v>
      </c>
      <c r="E17" s="35">
        <f>'TN Raw Model Output'!E22</f>
        <v>1593.7374189024799</v>
      </c>
      <c r="F17" s="35">
        <f>'TN Raw Model Output'!F22</f>
        <v>1951.8837594266099</v>
      </c>
      <c r="G17" s="35">
        <f>'TN Raw Model Output'!G22</f>
        <v>3562.0968382251599</v>
      </c>
      <c r="H17" s="35">
        <f>'TN Raw Model Output'!H22</f>
        <v>2004.5873180000001</v>
      </c>
      <c r="I17" s="35">
        <f>'TN Raw Model Output'!I22</f>
        <v>2532.5037470000002</v>
      </c>
      <c r="J17" s="35">
        <f>'TN Raw Model Output'!J22</f>
        <v>2490.1252479999998</v>
      </c>
      <c r="K17" s="35">
        <f>'TN Raw Model Output'!K22</f>
        <v>3141.8955299999998</v>
      </c>
      <c r="L17" s="35">
        <f>'TN Raw Model Output'!L22</f>
        <v>2863.3993869999999</v>
      </c>
      <c r="M17" s="37">
        <f t="shared" si="0"/>
        <v>2836.2637636194831</v>
      </c>
      <c r="N17"/>
      <c r="O17"/>
    </row>
    <row r="18" spans="1:15" x14ac:dyDescent="0.25">
      <c r="A18" s="35" t="s">
        <v>47</v>
      </c>
      <c r="B18" s="35" t="s">
        <v>18</v>
      </c>
      <c r="C18" s="35">
        <f>'TN Raw Model Output'!C24</f>
        <v>23205.2111436749</v>
      </c>
      <c r="D18" s="35">
        <f>'TN Raw Model Output'!D24</f>
        <v>26715.047715350502</v>
      </c>
      <c r="E18" s="35">
        <f>'TN Raw Model Output'!E24</f>
        <v>12915.8903154901</v>
      </c>
      <c r="F18" s="35">
        <f>'TN Raw Model Output'!F24</f>
        <v>16021.143753644399</v>
      </c>
      <c r="G18" s="35">
        <f>'TN Raw Model Output'!G24</f>
        <v>20783.239015113799</v>
      </c>
      <c r="H18" s="35">
        <f>'TN Raw Model Output'!H24</f>
        <v>13797.496440000001</v>
      </c>
      <c r="I18" s="35">
        <f>'TN Raw Model Output'!I24</f>
        <v>15907.29297</v>
      </c>
      <c r="J18" s="35">
        <f>'TN Raw Model Output'!J24</f>
        <v>19421.699980000001</v>
      </c>
      <c r="K18" s="35">
        <f>'TN Raw Model Output'!K24</f>
        <v>15816.400869999999</v>
      </c>
      <c r="L18" s="35">
        <f>'TN Raw Model Output'!L24</f>
        <v>21765.11866</v>
      </c>
      <c r="M18" s="37">
        <f t="shared" si="0"/>
        <v>18634.854086327374</v>
      </c>
      <c r="N18"/>
      <c r="O18"/>
    </row>
    <row r="19" spans="1:15" x14ac:dyDescent="0.25">
      <c r="A19" s="35" t="s">
        <v>48</v>
      </c>
      <c r="B19" s="35" t="s">
        <v>18</v>
      </c>
      <c r="C19" s="35">
        <f>SUM('TN Raw Model Output'!C23,'TN Raw Model Output'!C26)</f>
        <v>16953.540641581618</v>
      </c>
      <c r="D19" s="35">
        <f>SUM('TN Raw Model Output'!D23,'TN Raw Model Output'!D26)</f>
        <v>21674.013059941481</v>
      </c>
      <c r="E19" s="35">
        <f>SUM('TN Raw Model Output'!E23,'TN Raw Model Output'!E26)</f>
        <v>10025.960638761289</v>
      </c>
      <c r="F19" s="35">
        <f>SUM('TN Raw Model Output'!F23,'TN Raw Model Output'!F26)</f>
        <v>12351.48164920715</v>
      </c>
      <c r="G19" s="35">
        <f>SUM('TN Raw Model Output'!G23,'TN Raw Model Output'!G26)</f>
        <v>16559.012126712209</v>
      </c>
      <c r="H19" s="35">
        <f>SUM('TN Raw Model Output'!H23,'TN Raw Model Output'!H26)</f>
        <v>10568.525180000001</v>
      </c>
      <c r="I19" s="35">
        <f>SUM('TN Raw Model Output'!I23,'TN Raw Model Output'!I26)</f>
        <v>12912.083613000001</v>
      </c>
      <c r="J19" s="35">
        <f>SUM('TN Raw Model Output'!J23,'TN Raw Model Output'!J26)</f>
        <v>15130.171033999999</v>
      </c>
      <c r="K19" s="35">
        <f>SUM('TN Raw Model Output'!K23,'TN Raw Model Output'!K26)</f>
        <v>12418.285935</v>
      </c>
      <c r="L19" s="35">
        <f>SUM('TN Raw Model Output'!L23,'TN Raw Model Output'!L26)</f>
        <v>16517.089171</v>
      </c>
      <c r="M19" s="37">
        <f t="shared" si="0"/>
        <v>14511.016304920373</v>
      </c>
      <c r="N19"/>
      <c r="O19"/>
    </row>
    <row r="20" spans="1:15" x14ac:dyDescent="0.25">
      <c r="A20" s="36" t="s">
        <v>44</v>
      </c>
      <c r="B20" s="36" t="s">
        <v>19</v>
      </c>
      <c r="C20" s="36">
        <f>'TN Raw Model Output'!C27</f>
        <v>2709.7583537005598</v>
      </c>
      <c r="D20" s="36">
        <f>'TN Raw Model Output'!D27</f>
        <v>3731.7834093643301</v>
      </c>
      <c r="E20" s="36">
        <f>'TN Raw Model Output'!E27</f>
        <v>2739.8538628303299</v>
      </c>
      <c r="F20" s="36">
        <f>'TN Raw Model Output'!F27</f>
        <v>1302.7211610629099</v>
      </c>
      <c r="G20" s="36">
        <f>'TN Raw Model Output'!G27</f>
        <v>3009.8854810061298</v>
      </c>
      <c r="H20" s="36">
        <f>'TN Raw Model Output'!H27</f>
        <v>1964.253774</v>
      </c>
      <c r="I20" s="36">
        <f>'TN Raw Model Output'!I27</f>
        <v>2841.4868780000002</v>
      </c>
      <c r="J20" s="36">
        <f>'TN Raw Model Output'!J27</f>
        <v>2335.3207550000002</v>
      </c>
      <c r="K20" s="36">
        <f>'TN Raw Model Output'!K27</f>
        <v>2241.7091529999998</v>
      </c>
      <c r="L20" s="36">
        <f>'TN Raw Model Output'!L27</f>
        <v>3029.0558139999998</v>
      </c>
      <c r="M20" s="37">
        <f t="shared" si="0"/>
        <v>2590.5828641964263</v>
      </c>
      <c r="N20"/>
      <c r="O20"/>
    </row>
    <row r="21" spans="1:15" x14ac:dyDescent="0.25">
      <c r="A21" s="35" t="s">
        <v>42</v>
      </c>
      <c r="B21" s="35" t="s">
        <v>20</v>
      </c>
      <c r="C21">
        <f>'TN Raw Model Output'!C28</f>
        <v>1633.56609655483</v>
      </c>
      <c r="D21">
        <f>'TN Raw Model Output'!D28</f>
        <v>2675.9228029993601</v>
      </c>
      <c r="E21">
        <f>'TN Raw Model Output'!E28</f>
        <v>1339.8180546621199</v>
      </c>
      <c r="F21">
        <f>'TN Raw Model Output'!F28</f>
        <v>910.27973569923495</v>
      </c>
      <c r="G21">
        <f>'TN Raw Model Output'!G28</f>
        <v>1760.0534165987799</v>
      </c>
      <c r="H21">
        <f>'TN Raw Model Output'!H28</f>
        <v>1338.1623549999999</v>
      </c>
      <c r="I21">
        <f>'TN Raw Model Output'!I28</f>
        <v>1592.445125</v>
      </c>
      <c r="J21">
        <f>'TN Raw Model Output'!J28</f>
        <v>2018.946494</v>
      </c>
      <c r="K21">
        <f>'TN Raw Model Output'!K28</f>
        <v>1462.5821619999999</v>
      </c>
      <c r="L21">
        <f>'TN Raw Model Output'!L28</f>
        <v>2219.1084999999998</v>
      </c>
      <c r="M21" s="37">
        <f t="shared" si="0"/>
        <v>1695.0884742514324</v>
      </c>
      <c r="N21"/>
      <c r="O21"/>
    </row>
    <row r="22" spans="1:15" x14ac:dyDescent="0.25">
      <c r="A22" s="36" t="s">
        <v>43</v>
      </c>
      <c r="B22" s="36" t="s">
        <v>21</v>
      </c>
      <c r="C22" s="44">
        <f>SUM('TN Raw Model Output'!C29:C31)</f>
        <v>2282.008108926655</v>
      </c>
      <c r="D22" s="44">
        <f>SUM('TN Raw Model Output'!D29:D31)</f>
        <v>2374.3104349859468</v>
      </c>
      <c r="E22" s="44">
        <f>SUM('TN Raw Model Output'!E29:E31)</f>
        <v>1359.5421315400692</v>
      </c>
      <c r="F22" s="44">
        <f>SUM('TN Raw Model Output'!F29:F31)</f>
        <v>1534.0993522085691</v>
      </c>
      <c r="G22" s="44">
        <f>SUM('TN Raw Model Output'!G29:G31)</f>
        <v>1561.4642038376501</v>
      </c>
      <c r="H22" s="44">
        <f>SUM('TN Raw Model Output'!H29:H31)</f>
        <v>1612.3866714999999</v>
      </c>
      <c r="I22" s="44">
        <f>SUM('TN Raw Model Output'!I29:I31)</f>
        <v>1546.1113869999999</v>
      </c>
      <c r="J22" s="44">
        <f>SUM('TN Raw Model Output'!J29:J31)</f>
        <v>1865.6570590000001</v>
      </c>
      <c r="K22" s="44">
        <f>SUM('TN Raw Model Output'!K29:K31)</f>
        <v>1527.2343652999998</v>
      </c>
      <c r="L22" s="44">
        <f>SUM('TN Raw Model Output'!L29:L31)</f>
        <v>2330.7174706999999</v>
      </c>
      <c r="M22" s="37">
        <f t="shared" si="0"/>
        <v>1799.353118499889</v>
      </c>
      <c r="N22"/>
      <c r="O22"/>
    </row>
    <row r="23" spans="1:15" x14ac:dyDescent="0.25">
      <c r="A23" s="36" t="s">
        <v>34</v>
      </c>
      <c r="B23" s="36" t="s">
        <v>21</v>
      </c>
      <c r="C23" s="44">
        <f>'TN Raw Model Output'!C32</f>
        <v>6979.4855239896197</v>
      </c>
      <c r="D23" s="44">
        <f>'TN Raw Model Output'!D32</f>
        <v>9735.6586475153599</v>
      </c>
      <c r="E23" s="44">
        <f>'TN Raw Model Output'!E32</f>
        <v>9021.4637157025609</v>
      </c>
      <c r="F23" s="44">
        <f>'TN Raw Model Output'!F32</f>
        <v>5733.0556549693501</v>
      </c>
      <c r="G23" s="44">
        <f>'TN Raw Model Output'!G32</f>
        <v>9179.8593135469291</v>
      </c>
      <c r="H23" s="44">
        <f>'TN Raw Model Output'!H32</f>
        <v>7146.6620700000003</v>
      </c>
      <c r="I23" s="44">
        <f>'TN Raw Model Output'!I32</f>
        <v>7923.2634459999999</v>
      </c>
      <c r="J23" s="44">
        <f>'TN Raw Model Output'!J32</f>
        <v>7493.097092</v>
      </c>
      <c r="K23" s="44">
        <f>'TN Raw Model Output'!K32</f>
        <v>8351.7514570000003</v>
      </c>
      <c r="L23" s="44">
        <f>'TN Raw Model Output'!L32</f>
        <v>10156.568069999999</v>
      </c>
      <c r="M23" s="37">
        <f t="shared" si="0"/>
        <v>8172.0864990723812</v>
      </c>
      <c r="N23"/>
      <c r="O23"/>
    </row>
    <row r="24" spans="1:15" x14ac:dyDescent="0.25">
      <c r="A24" s="36" t="s">
        <v>44</v>
      </c>
      <c r="B24" s="36" t="s">
        <v>21</v>
      </c>
      <c r="C24" s="44">
        <f>'TN Raw Model Output'!C33</f>
        <v>3445.4638269697798</v>
      </c>
      <c r="D24" s="44">
        <f>'TN Raw Model Output'!D33</f>
        <v>5196.8018594999003</v>
      </c>
      <c r="E24" s="44">
        <f>'TN Raw Model Output'!E33</f>
        <v>4167.6145668994504</v>
      </c>
      <c r="F24" s="44">
        <f>'TN Raw Model Output'!F33</f>
        <v>2349.0561907977799</v>
      </c>
      <c r="G24" s="44">
        <f>'TN Raw Model Output'!G33</f>
        <v>3761.7232553396698</v>
      </c>
      <c r="H24" s="44">
        <f>'TN Raw Model Output'!H33</f>
        <v>3217.8760379999999</v>
      </c>
      <c r="I24" s="44">
        <f>'TN Raw Model Output'!I33</f>
        <v>3119.6686800000002</v>
      </c>
      <c r="J24" s="44">
        <f>'TN Raw Model Output'!J33</f>
        <v>3174.9391220000002</v>
      </c>
      <c r="K24" s="44">
        <f>'TN Raw Model Output'!K33</f>
        <v>4153.8368540000001</v>
      </c>
      <c r="L24" s="44">
        <f>'TN Raw Model Output'!L33</f>
        <v>5157.946046</v>
      </c>
      <c r="M24" s="37">
        <f t="shared" si="0"/>
        <v>3774.4926439506576</v>
      </c>
      <c r="N24"/>
      <c r="O24"/>
    </row>
    <row r="25" spans="1:15" x14ac:dyDescent="0.25">
      <c r="A25" s="36" t="s">
        <v>45</v>
      </c>
      <c r="B25" s="36" t="s">
        <v>21</v>
      </c>
      <c r="C25" s="44">
        <f>SUM('TN Raw Model Output'!C34,'TN Raw Model Output'!C37)</f>
        <v>9349.9179726569528</v>
      </c>
      <c r="D25" s="44">
        <f>SUM('TN Raw Model Output'!D34,'TN Raw Model Output'!D37)</f>
        <v>7788.5070504152145</v>
      </c>
      <c r="E25" s="44">
        <f>SUM('TN Raw Model Output'!E34,'TN Raw Model Output'!E37)</f>
        <v>7182.7982249772131</v>
      </c>
      <c r="F25" s="44">
        <f>SUM('TN Raw Model Output'!F34,'TN Raw Model Output'!F37)</f>
        <v>5988.6347381622645</v>
      </c>
      <c r="G25" s="44">
        <f>SUM('TN Raw Model Output'!G34,'TN Raw Model Output'!G37)</f>
        <v>5277.9521688737104</v>
      </c>
      <c r="H25" s="44">
        <f>SUM('TN Raw Model Output'!H34,'TN Raw Model Output'!H37)</f>
        <v>6215.2668976000004</v>
      </c>
      <c r="I25" s="44">
        <f>SUM('TN Raw Model Output'!I34,'TN Raw Model Output'!I37)</f>
        <v>7314.1209112000006</v>
      </c>
      <c r="J25" s="44">
        <f>SUM('TN Raw Model Output'!J34,'TN Raw Model Output'!J37)</f>
        <v>5882.1125123000002</v>
      </c>
      <c r="K25" s="44">
        <f>SUM('TN Raw Model Output'!K34,'TN Raw Model Output'!K37)</f>
        <v>5572.4984939000005</v>
      </c>
      <c r="L25" s="44">
        <f>SUM('TN Raw Model Output'!L34,'TN Raw Model Output'!L37)</f>
        <v>7511.3846016000007</v>
      </c>
      <c r="M25" s="37">
        <f t="shared" si="0"/>
        <v>6808.3193571685351</v>
      </c>
      <c r="N25"/>
      <c r="O25"/>
    </row>
    <row r="26" spans="1:15" x14ac:dyDescent="0.25">
      <c r="A26" s="36" t="s">
        <v>46</v>
      </c>
      <c r="B26" s="36" t="s">
        <v>21</v>
      </c>
      <c r="C26" s="36">
        <f>'TN Raw Model Output'!C35</f>
        <v>14014.1245022312</v>
      </c>
      <c r="D26" s="36">
        <f>'TN Raw Model Output'!D35</f>
        <v>18866.756505216599</v>
      </c>
      <c r="E26" s="36">
        <f>'TN Raw Model Output'!E35</f>
        <v>10385.1253321975</v>
      </c>
      <c r="F26" s="36">
        <f>'TN Raw Model Output'!F35</f>
        <v>7631.4061964554903</v>
      </c>
      <c r="G26" s="36">
        <f>'TN Raw Model Output'!G35</f>
        <v>13815.243973593901</v>
      </c>
      <c r="H26" s="36">
        <f>'TN Raw Model Output'!H35</f>
        <v>10870.42553</v>
      </c>
      <c r="I26" s="36">
        <f>'TN Raw Model Output'!I35</f>
        <v>11339.476919999999</v>
      </c>
      <c r="J26" s="36">
        <f>'TN Raw Model Output'!J35</f>
        <v>13106.09441</v>
      </c>
      <c r="K26" s="36">
        <f>'TN Raw Model Output'!K35</f>
        <v>12392.540650000001</v>
      </c>
      <c r="L26" s="36">
        <f>'TN Raw Model Output'!L35</f>
        <v>15944.0056</v>
      </c>
      <c r="M26" s="37">
        <f t="shared" si="0"/>
        <v>12836.519961969469</v>
      </c>
      <c r="N26"/>
      <c r="O26"/>
    </row>
    <row r="27" spans="1:15" x14ac:dyDescent="0.25">
      <c r="A27" s="36" t="s">
        <v>49</v>
      </c>
      <c r="B27" s="36" t="s">
        <v>21</v>
      </c>
      <c r="C27" s="36">
        <f>'TN Raw Model Output'!C36</f>
        <v>541.67005453235299</v>
      </c>
      <c r="D27" s="36">
        <f>'TN Raw Model Output'!D36</f>
        <v>763.70773900535301</v>
      </c>
      <c r="E27" s="36">
        <f>'TN Raw Model Output'!E36</f>
        <v>264.248077791681</v>
      </c>
      <c r="F27" s="36">
        <f>'TN Raw Model Output'!F36</f>
        <v>325.63022859553001</v>
      </c>
      <c r="G27" s="36">
        <f>'TN Raw Model Output'!G36</f>
        <v>564.62580403471702</v>
      </c>
      <c r="H27" s="36">
        <f>'TN Raw Model Output'!H36</f>
        <v>340.27612800000003</v>
      </c>
      <c r="I27" s="36">
        <f>'TN Raw Model Output'!I36</f>
        <v>420.87950339999998</v>
      </c>
      <c r="J27" s="36">
        <f>'TN Raw Model Output'!J36</f>
        <v>419.95908839999998</v>
      </c>
      <c r="K27" s="36">
        <f>'TN Raw Model Output'!K36</f>
        <v>519.48896479999996</v>
      </c>
      <c r="L27" s="36">
        <f>'TN Raw Model Output'!L36</f>
        <v>474.84202140000002</v>
      </c>
      <c r="M27" s="37">
        <f t="shared" si="0"/>
        <v>463.53276099596343</v>
      </c>
      <c r="N27"/>
      <c r="O27"/>
    </row>
    <row r="28" spans="1:15" x14ac:dyDescent="0.25">
      <c r="A28" s="36" t="s">
        <v>47</v>
      </c>
      <c r="B28" s="36" t="s">
        <v>21</v>
      </c>
      <c r="C28" s="36">
        <f>'TN Raw Model Output'!C39</f>
        <v>8945.1968838285702</v>
      </c>
      <c r="D28" s="36">
        <f>'TN Raw Model Output'!D39</f>
        <v>8380.1161035394798</v>
      </c>
      <c r="E28" s="36">
        <f>'TN Raw Model Output'!E39</f>
        <v>5577.5218274587196</v>
      </c>
      <c r="F28" s="36">
        <f>'TN Raw Model Output'!F39</f>
        <v>5731.4139322501296</v>
      </c>
      <c r="G28" s="36">
        <f>'TN Raw Model Output'!G39</f>
        <v>7579.9539685982099</v>
      </c>
      <c r="H28" s="36">
        <f>'TN Raw Model Output'!H39</f>
        <v>6527.6118319999996</v>
      </c>
      <c r="I28" s="36">
        <f>'TN Raw Model Output'!I39</f>
        <v>5377.3920440000002</v>
      </c>
      <c r="J28" s="36">
        <f>'TN Raw Model Output'!J39</f>
        <v>7545.5351129999999</v>
      </c>
      <c r="K28" s="36">
        <f>'TN Raw Model Output'!K39</f>
        <v>5600.7670040000003</v>
      </c>
      <c r="L28" s="36">
        <f>'TN Raw Model Output'!L39</f>
        <v>7791.0687639999996</v>
      </c>
      <c r="M28" s="37">
        <f t="shared" si="0"/>
        <v>6905.6577472675108</v>
      </c>
      <c r="N28"/>
      <c r="O28"/>
    </row>
    <row r="29" spans="1:15" x14ac:dyDescent="0.25">
      <c r="A29" s="36" t="s">
        <v>48</v>
      </c>
      <c r="B29" s="36" t="s">
        <v>21</v>
      </c>
      <c r="C29" s="36">
        <f>SUM('TN Raw Model Output'!C41,'TN Raw Model Output'!C38)</f>
        <v>712.07049593553506</v>
      </c>
      <c r="D29" s="36">
        <f>SUM('TN Raw Model Output'!D41,'TN Raw Model Output'!D38)</f>
        <v>858.03484017231199</v>
      </c>
      <c r="E29" s="36">
        <f>SUM('TN Raw Model Output'!E41,'TN Raw Model Output'!E38)</f>
        <v>407.32334206014201</v>
      </c>
      <c r="F29" s="36">
        <f>SUM('TN Raw Model Output'!F41,'TN Raw Model Output'!F38)</f>
        <v>495.45439178506103</v>
      </c>
      <c r="G29" s="36">
        <f>SUM('TN Raw Model Output'!G41,'TN Raw Model Output'!G38)</f>
        <v>646.547657686251</v>
      </c>
      <c r="H29" s="36">
        <f>SUM('TN Raw Model Output'!H41,'TN Raw Model Output'!H38)</f>
        <v>437.88987600000002</v>
      </c>
      <c r="I29" s="36">
        <f>SUM('TN Raw Model Output'!I41,'TN Raw Model Output'!I38)</f>
        <v>510.85395929999999</v>
      </c>
      <c r="J29" s="36">
        <f>SUM('TN Raw Model Output'!J41,'TN Raw Model Output'!J38)</f>
        <v>606.15567349999992</v>
      </c>
      <c r="K29" s="36">
        <f>SUM('TN Raw Model Output'!K41,'TN Raw Model Output'!K38)</f>
        <v>488.44718160000002</v>
      </c>
      <c r="L29" s="36">
        <f>SUM('TN Raw Model Output'!L41,'TN Raw Model Output'!L38)</f>
        <v>669.11706079999999</v>
      </c>
      <c r="M29" s="37">
        <f t="shared" si="0"/>
        <v>583.18944788393014</v>
      </c>
      <c r="N29"/>
      <c r="O29"/>
    </row>
    <row r="30" spans="1:15" x14ac:dyDescent="0.25">
      <c r="A30" s="36" t="s">
        <v>42</v>
      </c>
      <c r="B30" s="36" t="s">
        <v>21</v>
      </c>
      <c r="C30" s="36">
        <f>'TN Raw Model Output'!C42</f>
        <v>2214.2134808659798</v>
      </c>
      <c r="D30" s="36">
        <f>'TN Raw Model Output'!D42</f>
        <v>3939.41119884725</v>
      </c>
      <c r="E30" s="36">
        <f>'TN Raw Model Output'!E42</f>
        <v>2179.4259845024399</v>
      </c>
      <c r="F30" s="36">
        <f>'TN Raw Model Output'!F42</f>
        <v>1121.9453224704801</v>
      </c>
      <c r="G30" s="36">
        <f>'TN Raw Model Output'!G42</f>
        <v>2414.5198336512299</v>
      </c>
      <c r="H30" s="36">
        <f>'TN Raw Model Output'!H42</f>
        <v>1897.8894110000001</v>
      </c>
      <c r="I30" s="36">
        <f>'TN Raw Model Output'!I42</f>
        <v>1903.9046740000001</v>
      </c>
      <c r="J30" s="36">
        <f>'TN Raw Model Output'!J42</f>
        <v>2233.7776450000001</v>
      </c>
      <c r="K30" s="36">
        <f>'TN Raw Model Output'!K42</f>
        <v>2119.7251120000001</v>
      </c>
      <c r="L30" s="36">
        <f>'TN Raw Model Output'!L42</f>
        <v>3529.8891739999999</v>
      </c>
      <c r="M30" s="37">
        <f t="shared" si="0"/>
        <v>2355.4701836337376</v>
      </c>
      <c r="N30"/>
      <c r="O30"/>
    </row>
    <row r="31" spans="1:15" x14ac:dyDescent="0.25">
      <c r="A31" s="35" t="s">
        <v>34</v>
      </c>
      <c r="B31" s="35" t="s">
        <v>22</v>
      </c>
      <c r="C31" s="35">
        <f>'TN Raw Model Output'!C43</f>
        <v>610.45103610578099</v>
      </c>
      <c r="D31" s="35">
        <f>'TN Raw Model Output'!D43</f>
        <v>1443.00713676601</v>
      </c>
      <c r="E31" s="35">
        <f>'TN Raw Model Output'!E43</f>
        <v>1224.7523124762399</v>
      </c>
      <c r="F31" s="35">
        <f>'TN Raw Model Output'!F43</f>
        <v>532.61734113210298</v>
      </c>
      <c r="G31" s="35">
        <f>'TN Raw Model Output'!G43</f>
        <v>1375.8506066965001</v>
      </c>
      <c r="H31" s="35">
        <f>'TN Raw Model Output'!H43</f>
        <v>853.2414933</v>
      </c>
      <c r="I31" s="35">
        <f>'TN Raw Model Output'!I43</f>
        <v>933.21352920000004</v>
      </c>
      <c r="J31" s="35">
        <f>'TN Raw Model Output'!J43</f>
        <v>991.00693230000002</v>
      </c>
      <c r="K31" s="35">
        <f>'TN Raw Model Output'!K43</f>
        <v>838.70025239999995</v>
      </c>
      <c r="L31" s="35">
        <f>'TN Raw Model Output'!L43</f>
        <v>1328.7538159999999</v>
      </c>
      <c r="M31" s="37">
        <f t="shared" si="0"/>
        <v>1013.1594456376636</v>
      </c>
      <c r="N31"/>
      <c r="O31"/>
    </row>
    <row r="32" spans="1:15" x14ac:dyDescent="0.25">
      <c r="A32" s="36" t="s">
        <v>45</v>
      </c>
      <c r="B32" s="36" t="s">
        <v>36</v>
      </c>
      <c r="C32" s="36">
        <f>'TN Raw Model Output'!C44</f>
        <v>3979.0340377933398</v>
      </c>
      <c r="D32" s="36">
        <f>'TN Raw Model Output'!D44</f>
        <v>3223.7046781551699</v>
      </c>
      <c r="E32" s="36">
        <f>'TN Raw Model Output'!E44</f>
        <v>2705.0372569995202</v>
      </c>
      <c r="F32" s="36">
        <f>'TN Raw Model Output'!F44</f>
        <v>2723.2956912364798</v>
      </c>
      <c r="G32" s="36">
        <f>'TN Raw Model Output'!G44</f>
        <v>2479.5131954681801</v>
      </c>
      <c r="H32" s="36">
        <f>'TN Raw Model Output'!H44</f>
        <v>2967.5984290000001</v>
      </c>
      <c r="I32" s="36">
        <f>'TN Raw Model Output'!I44</f>
        <v>2868.7754089999999</v>
      </c>
      <c r="J32" s="36">
        <f>'TN Raw Model Output'!J44</f>
        <v>2774.546957</v>
      </c>
      <c r="K32" s="36">
        <f>'TN Raw Model Output'!K44</f>
        <v>2406.5796660000001</v>
      </c>
      <c r="L32" s="36">
        <f>'TN Raw Model Output'!L44</f>
        <v>3181.8175729999998</v>
      </c>
      <c r="M32" s="37">
        <f t="shared" si="0"/>
        <v>2930.9902893652693</v>
      </c>
      <c r="N32"/>
      <c r="O32"/>
    </row>
    <row r="33" spans="1:15" x14ac:dyDescent="0.25">
      <c r="A33" s="36" t="s">
        <v>47</v>
      </c>
      <c r="B33" s="36" t="s">
        <v>36</v>
      </c>
      <c r="C33" s="36">
        <f>'TN Raw Model Output'!C45</f>
        <v>1193.43774937693</v>
      </c>
      <c r="D33" s="36">
        <f>'TN Raw Model Output'!D45</f>
        <v>958.89572872418398</v>
      </c>
      <c r="E33" s="36">
        <f>'TN Raw Model Output'!E45</f>
        <v>688.31896574358302</v>
      </c>
      <c r="F33" s="36">
        <f>'TN Raw Model Output'!F45</f>
        <v>780.24636577511001</v>
      </c>
      <c r="G33" s="36">
        <f>'TN Raw Model Output'!G45</f>
        <v>973.839263616626</v>
      </c>
      <c r="H33" s="36">
        <f>'TN Raw Model Output'!H45</f>
        <v>801.43727669999998</v>
      </c>
      <c r="I33" s="36">
        <f>'TN Raw Model Output'!I45</f>
        <v>797.95925880000004</v>
      </c>
      <c r="J33" s="36">
        <f>'TN Raw Model Output'!J45</f>
        <v>959.71841110000003</v>
      </c>
      <c r="K33" s="36">
        <f>'TN Raw Model Output'!K45</f>
        <v>667.70433449999996</v>
      </c>
      <c r="L33" s="36">
        <f>'TN Raw Model Output'!L45</f>
        <v>863.91735940000001</v>
      </c>
      <c r="M33" s="37">
        <f t="shared" si="0"/>
        <v>868.54747137364325</v>
      </c>
      <c r="N33"/>
      <c r="O33"/>
    </row>
    <row r="34" spans="1:15" x14ac:dyDescent="0.25">
      <c r="A34" s="35" t="s">
        <v>43</v>
      </c>
      <c r="B34" s="35" t="s">
        <v>23</v>
      </c>
      <c r="C34" s="35">
        <f>SUM('TN Raw Model Output'!C46:C48)</f>
        <v>112591.79064334533</v>
      </c>
      <c r="D34" s="35">
        <f>SUM('TN Raw Model Output'!D46:D48)</f>
        <v>118325.68216022255</v>
      </c>
      <c r="E34" s="35">
        <f>SUM('TN Raw Model Output'!E46:E48)</f>
        <v>65993.749529354696</v>
      </c>
      <c r="F34" s="35">
        <f>SUM('TN Raw Model Output'!F46:F48)</f>
        <v>70844.40442509955</v>
      </c>
      <c r="G34" s="35">
        <f>SUM('TN Raw Model Output'!G46:G48)</f>
        <v>77048.022415659187</v>
      </c>
      <c r="H34" s="35">
        <f>SUM('TN Raw Model Output'!H46:H48)</f>
        <v>75766.920176999993</v>
      </c>
      <c r="I34" s="35">
        <f>SUM('TN Raw Model Output'!I46:I48)</f>
        <v>78882.217569999993</v>
      </c>
      <c r="J34" s="35">
        <f>SUM('TN Raw Model Output'!J46:J48)</f>
        <v>91726.815392999997</v>
      </c>
      <c r="K34" s="35">
        <f>SUM('TN Raw Model Output'!K46:K48)</f>
        <v>79595.520531999995</v>
      </c>
      <c r="L34" s="35">
        <f>SUM('TN Raw Model Output'!L46:L48)</f>
        <v>113586.66848600001</v>
      </c>
      <c r="M34" s="37">
        <f t="shared" si="0"/>
        <v>88436.179133168131</v>
      </c>
      <c r="N34"/>
      <c r="O34"/>
    </row>
    <row r="35" spans="1:15" x14ac:dyDescent="0.25">
      <c r="A35" s="35" t="s">
        <v>34</v>
      </c>
      <c r="B35" s="35" t="s">
        <v>23</v>
      </c>
      <c r="C35" s="35">
        <f>'TN Raw Model Output'!C49</f>
        <v>11416.507150535601</v>
      </c>
      <c r="D35" s="35">
        <f>'TN Raw Model Output'!D49</f>
        <v>12348.814530884199</v>
      </c>
      <c r="E35" s="35">
        <f>'TN Raw Model Output'!E49</f>
        <v>10735.903901395601</v>
      </c>
      <c r="F35" s="35">
        <f>'TN Raw Model Output'!F49</f>
        <v>9994.1577668364007</v>
      </c>
      <c r="G35" s="35">
        <f>'TN Raw Model Output'!G49</f>
        <v>10647.027648372999</v>
      </c>
      <c r="H35" s="35">
        <f>'TN Raw Model Output'!H49</f>
        <v>11072.203530000001</v>
      </c>
      <c r="I35" s="35">
        <f>'TN Raw Model Output'!I49</f>
        <v>12611.68382</v>
      </c>
      <c r="J35" s="35">
        <f>'TN Raw Model Output'!J49</f>
        <v>12954.18584</v>
      </c>
      <c r="K35" s="35">
        <f>'TN Raw Model Output'!K49</f>
        <v>12857.758620000001</v>
      </c>
      <c r="L35" s="35">
        <f>'TN Raw Model Output'!L49</f>
        <v>15582.647279999999</v>
      </c>
      <c r="M35" s="37">
        <f t="shared" si="0"/>
        <v>12022.089008802481</v>
      </c>
      <c r="N35"/>
      <c r="O35"/>
    </row>
    <row r="36" spans="1:15" x14ac:dyDescent="0.25">
      <c r="A36" s="35" t="s">
        <v>45</v>
      </c>
      <c r="B36" s="35" t="s">
        <v>23</v>
      </c>
      <c r="C36" s="35">
        <f>SUM('TN Raw Model Output'!C50,'TN Raw Model Output'!C53)</f>
        <v>37964.334767264372</v>
      </c>
      <c r="D36" s="35">
        <f>SUM('TN Raw Model Output'!D50,'TN Raw Model Output'!D53)</f>
        <v>35516.152541589472</v>
      </c>
      <c r="E36" s="35">
        <f>SUM('TN Raw Model Output'!E50,'TN Raw Model Output'!E53)</f>
        <v>33273.341906633083</v>
      </c>
      <c r="F36" s="35">
        <f>SUM('TN Raw Model Output'!F50,'TN Raw Model Output'!F53)</f>
        <v>29133.944666963082</v>
      </c>
      <c r="G36" s="35">
        <f>SUM('TN Raw Model Output'!G50,'TN Raw Model Output'!G53)</f>
        <v>22135.551692582507</v>
      </c>
      <c r="H36" s="35">
        <f>SUM('TN Raw Model Output'!H50,'TN Raw Model Output'!H53)</f>
        <v>25843.814033999999</v>
      </c>
      <c r="I36" s="35">
        <f>SUM('TN Raw Model Output'!I50,'TN Raw Model Output'!I53)</f>
        <v>32867.159340999999</v>
      </c>
      <c r="J36" s="35">
        <f>SUM('TN Raw Model Output'!J50,'TN Raw Model Output'!J53)</f>
        <v>28009.297199000001</v>
      </c>
      <c r="K36" s="35">
        <f>SUM('TN Raw Model Output'!K50,'TN Raw Model Output'!K53)</f>
        <v>23645.709167000001</v>
      </c>
      <c r="L36" s="35">
        <f>SUM('TN Raw Model Output'!L50,'TN Raw Model Output'!L53)</f>
        <v>31866.118522000001</v>
      </c>
      <c r="M36" s="37">
        <f t="shared" si="0"/>
        <v>30025.542383803248</v>
      </c>
      <c r="N36"/>
      <c r="O36"/>
    </row>
    <row r="37" spans="1:15" x14ac:dyDescent="0.25">
      <c r="A37" s="35" t="s">
        <v>46</v>
      </c>
      <c r="B37" s="35" t="s">
        <v>23</v>
      </c>
      <c r="C37" s="35">
        <f>'TN Raw Model Output'!C51</f>
        <v>29425.522911715299</v>
      </c>
      <c r="D37" s="35">
        <f>'TN Raw Model Output'!D51</f>
        <v>38490.115339018601</v>
      </c>
      <c r="E37" s="35">
        <f>'TN Raw Model Output'!E51</f>
        <v>15432.043000314799</v>
      </c>
      <c r="F37" s="35">
        <f>'TN Raw Model Output'!F51</f>
        <v>17370.066235578499</v>
      </c>
      <c r="G37" s="35">
        <f>'TN Raw Model Output'!G51</f>
        <v>28001.306974930201</v>
      </c>
      <c r="H37" s="35">
        <f>'TN Raw Model Output'!H51</f>
        <v>20582.865330000001</v>
      </c>
      <c r="I37" s="35">
        <f>'TN Raw Model Output'!I51</f>
        <v>23990.68749</v>
      </c>
      <c r="J37" s="35">
        <f>'TN Raw Model Output'!J51</f>
        <v>24199.377250000001</v>
      </c>
      <c r="K37" s="35">
        <f>'TN Raw Model Output'!K51</f>
        <v>29943.593870000001</v>
      </c>
      <c r="L37" s="35">
        <f>'TN Raw Model Output'!L51</f>
        <v>26812.95319</v>
      </c>
      <c r="M37" s="37">
        <f t="shared" si="0"/>
        <v>25424.85315915574</v>
      </c>
      <c r="N37"/>
      <c r="O37"/>
    </row>
    <row r="38" spans="1:15" x14ac:dyDescent="0.25">
      <c r="A38" s="35" t="s">
        <v>49</v>
      </c>
      <c r="B38" s="35" t="s">
        <v>23</v>
      </c>
      <c r="C38" s="35">
        <f>'TN Raw Model Output'!C52</f>
        <v>27892.625381137001</v>
      </c>
      <c r="D38" s="35">
        <f>'TN Raw Model Output'!D52</f>
        <v>41507.7097877489</v>
      </c>
      <c r="E38" s="35">
        <f>'TN Raw Model Output'!E52</f>
        <v>14370.6280480197</v>
      </c>
      <c r="F38" s="35">
        <f>'TN Raw Model Output'!F52</f>
        <v>19434.338418125299</v>
      </c>
      <c r="G38" s="35">
        <f>'TN Raw Model Output'!G52</f>
        <v>30492.8001923667</v>
      </c>
      <c r="H38" s="35">
        <f>'TN Raw Model Output'!H52</f>
        <v>18409.731090000001</v>
      </c>
      <c r="I38" s="35">
        <f>'TN Raw Model Output'!I52</f>
        <v>23195.793310000001</v>
      </c>
      <c r="J38" s="35">
        <f>'TN Raw Model Output'!J52</f>
        <v>23484.433249999998</v>
      </c>
      <c r="K38" s="35">
        <f>'TN Raw Model Output'!K52</f>
        <v>26521.81698</v>
      </c>
      <c r="L38" s="35">
        <f>'TN Raw Model Output'!L52</f>
        <v>25822.293399999999</v>
      </c>
      <c r="M38" s="37">
        <f t="shared" si="0"/>
        <v>25113.21698573976</v>
      </c>
      <c r="N38"/>
      <c r="O38"/>
    </row>
    <row r="39" spans="1:15" x14ac:dyDescent="0.25">
      <c r="A39" s="35" t="s">
        <v>47</v>
      </c>
      <c r="B39" s="35" t="s">
        <v>23</v>
      </c>
      <c r="C39" s="35">
        <f>'TN Raw Model Output'!C55</f>
        <v>155883.84450192601</v>
      </c>
      <c r="D39" s="35">
        <f>'TN Raw Model Output'!D55</f>
        <v>149356.75461806799</v>
      </c>
      <c r="E39" s="35">
        <f>'TN Raw Model Output'!E55</f>
        <v>98048.812986004807</v>
      </c>
      <c r="F39" s="35">
        <f>'TN Raw Model Output'!F55</f>
        <v>107110.299648567</v>
      </c>
      <c r="G39" s="35">
        <f>'TN Raw Model Output'!G55</f>
        <v>125574.93005963801</v>
      </c>
      <c r="H39" s="35">
        <f>'TN Raw Model Output'!H55</f>
        <v>115308.00440000001</v>
      </c>
      <c r="I39" s="35">
        <f>'TN Raw Model Output'!I55</f>
        <v>96971.58958</v>
      </c>
      <c r="J39" s="35">
        <f>'TN Raw Model Output'!J55</f>
        <v>135244.15239999999</v>
      </c>
      <c r="K39" s="35">
        <f>'TN Raw Model Output'!K55</f>
        <v>100312.65640000001</v>
      </c>
      <c r="L39" s="35">
        <f>'TN Raw Model Output'!L55</f>
        <v>138142.03090000001</v>
      </c>
      <c r="M39" s="37">
        <f t="shared" si="0"/>
        <v>122195.30754942037</v>
      </c>
      <c r="N39"/>
      <c r="O39"/>
    </row>
    <row r="40" spans="1:15" x14ac:dyDescent="0.25">
      <c r="A40" s="35" t="s">
        <v>48</v>
      </c>
      <c r="B40" s="35" t="s">
        <v>23</v>
      </c>
      <c r="C40" s="35">
        <f>SUM('TN Raw Model Output'!C57,'TN Raw Model Output'!C54)</f>
        <v>106168.05885305327</v>
      </c>
      <c r="D40" s="35">
        <f>SUM('TN Raw Model Output'!D57,'TN Raw Model Output'!D54)</f>
        <v>116715.74026339596</v>
      </c>
      <c r="E40" s="35">
        <f>SUM('TN Raw Model Output'!E57,'TN Raw Model Output'!E54)</f>
        <v>62137.791946930971</v>
      </c>
      <c r="F40" s="35">
        <f>SUM('TN Raw Model Output'!F57,'TN Raw Model Output'!F54)</f>
        <v>74245.788093363924</v>
      </c>
      <c r="G40" s="35">
        <f>SUM('TN Raw Model Output'!G57,'TN Raw Model Output'!G54)</f>
        <v>87057.475695006447</v>
      </c>
      <c r="H40" s="35">
        <f>SUM('TN Raw Model Output'!H57,'TN Raw Model Output'!H54)</f>
        <v>75436.572251999998</v>
      </c>
      <c r="I40" s="35">
        <f>SUM('TN Raw Model Output'!I57,'TN Raw Model Output'!I54)</f>
        <v>70598.147675999993</v>
      </c>
      <c r="J40" s="35">
        <f>SUM('TN Raw Model Output'!J57,'TN Raw Model Output'!J54)</f>
        <v>90420.94735100001</v>
      </c>
      <c r="K40" s="35">
        <f>SUM('TN Raw Model Output'!K57,'TN Raw Model Output'!K54)</f>
        <v>77035.849134999997</v>
      </c>
      <c r="L40" s="35">
        <f>SUM('TN Raw Model Output'!L57,'TN Raw Model Output'!L54)</f>
        <v>94387.643557000003</v>
      </c>
      <c r="M40" s="37">
        <f t="shared" si="0"/>
        <v>85420.401482275061</v>
      </c>
      <c r="N40"/>
      <c r="O40"/>
    </row>
    <row r="41" spans="1:15" x14ac:dyDescent="0.25">
      <c r="A41" s="36" t="s">
        <v>43</v>
      </c>
      <c r="B41" s="36" t="s">
        <v>2</v>
      </c>
      <c r="C41" s="36">
        <f>SUM('TN Raw Model Output'!C58:C60)</f>
        <v>37089.632288490757</v>
      </c>
      <c r="D41" s="36">
        <f>SUM('TN Raw Model Output'!D58:D60)</f>
        <v>36848.280346956431</v>
      </c>
      <c r="E41" s="36">
        <f>SUM('TN Raw Model Output'!E58:E60)</f>
        <v>21760.592452694131</v>
      </c>
      <c r="F41" s="36">
        <f>SUM('TN Raw Model Output'!F58:F60)</f>
        <v>22426.495457229539</v>
      </c>
      <c r="G41" s="36">
        <f>SUM('TN Raw Model Output'!G58:G60)</f>
        <v>24675.246671292181</v>
      </c>
      <c r="H41" s="36">
        <f>SUM('TN Raw Model Output'!H58:H60)</f>
        <v>25147.286657000001</v>
      </c>
      <c r="I41" s="36">
        <f>SUM('TN Raw Model Output'!I58:I60)</f>
        <v>26633.519001000001</v>
      </c>
      <c r="J41" s="36">
        <f>SUM('TN Raw Model Output'!J58:J60)</f>
        <v>29322.898933000004</v>
      </c>
      <c r="K41" s="36">
        <f>SUM('TN Raw Model Output'!K58:K60)</f>
        <v>27775.425045999997</v>
      </c>
      <c r="L41" s="36">
        <f>SUM('TN Raw Model Output'!L58:L60)</f>
        <v>38481.736234000004</v>
      </c>
      <c r="M41" s="37">
        <f t="shared" si="0"/>
        <v>29016.111308766307</v>
      </c>
      <c r="N41"/>
      <c r="O41"/>
    </row>
    <row r="42" spans="1:15" x14ac:dyDescent="0.25">
      <c r="A42" s="36" t="s">
        <v>34</v>
      </c>
      <c r="B42" s="36" t="s">
        <v>2</v>
      </c>
      <c r="C42" s="36">
        <f>'TN Raw Model Output'!C61</f>
        <v>114603.72561595999</v>
      </c>
      <c r="D42" s="36">
        <f>'TN Raw Model Output'!D61</f>
        <v>152209.028402856</v>
      </c>
      <c r="E42" s="36">
        <f>'TN Raw Model Output'!E61</f>
        <v>138731.461935628</v>
      </c>
      <c r="F42" s="36">
        <f>'TN Raw Model Output'!F61</f>
        <v>88166.669052159807</v>
      </c>
      <c r="G42" s="36">
        <f>'TN Raw Model Output'!G61</f>
        <v>128937.15904040101</v>
      </c>
      <c r="H42" s="36">
        <f>'TN Raw Model Output'!H61</f>
        <v>113805.4865</v>
      </c>
      <c r="I42" s="36">
        <f>'TN Raw Model Output'!I61</f>
        <v>132271.6776</v>
      </c>
      <c r="J42" s="36">
        <f>'TN Raw Model Output'!J61</f>
        <v>127540.254</v>
      </c>
      <c r="K42" s="36">
        <f>'TN Raw Model Output'!K61</f>
        <v>118434.77929999999</v>
      </c>
      <c r="L42" s="36">
        <f>'TN Raw Model Output'!L61</f>
        <v>157408.20389999999</v>
      </c>
      <c r="M42" s="37">
        <f t="shared" si="0"/>
        <v>127210.8445347005</v>
      </c>
      <c r="N42"/>
      <c r="O42"/>
    </row>
    <row r="43" spans="1:15" x14ac:dyDescent="0.25">
      <c r="A43" s="36" t="s">
        <v>44</v>
      </c>
      <c r="B43" s="36" t="s">
        <v>2</v>
      </c>
      <c r="C43" s="36">
        <f>'TN Raw Model Output'!C62</f>
        <v>88687.184932058401</v>
      </c>
      <c r="D43" s="36">
        <f>'TN Raw Model Output'!D62</f>
        <v>124773.039502674</v>
      </c>
      <c r="E43" s="36">
        <f>'TN Raw Model Output'!E62</f>
        <v>108449.412033418</v>
      </c>
      <c r="F43" s="36">
        <f>'TN Raw Model Output'!F62</f>
        <v>70533.169502644305</v>
      </c>
      <c r="G43" s="36">
        <f>'TN Raw Model Output'!G62</f>
        <v>114673.63413427</v>
      </c>
      <c r="H43" s="36">
        <f>'TN Raw Model Output'!H62</f>
        <v>97269.415089999995</v>
      </c>
      <c r="I43" s="36">
        <f>'TN Raw Model Output'!I62</f>
        <v>85856.648520000002</v>
      </c>
      <c r="J43" s="36">
        <f>'TN Raw Model Output'!J62</f>
        <v>76632.446710000004</v>
      </c>
      <c r="K43" s="36">
        <f>'TN Raw Model Output'!K62</f>
        <v>106905.55650000001</v>
      </c>
      <c r="L43" s="36">
        <f>'TN Raw Model Output'!L62</f>
        <v>136827.83749999999</v>
      </c>
      <c r="M43" s="37">
        <f t="shared" si="0"/>
        <v>101060.83444250649</v>
      </c>
      <c r="N43"/>
      <c r="O43"/>
    </row>
    <row r="44" spans="1:15" x14ac:dyDescent="0.25">
      <c r="A44" s="36" t="s">
        <v>45</v>
      </c>
      <c r="B44" s="36" t="s">
        <v>2</v>
      </c>
      <c r="C44" s="36">
        <f>SUM('TN Raw Model Output'!C63,'TN Raw Model Output'!C66)</f>
        <v>234460.20147536171</v>
      </c>
      <c r="D44" s="36">
        <f>SUM('TN Raw Model Output'!D63,'TN Raw Model Output'!D66)</f>
        <v>215149.7389941469</v>
      </c>
      <c r="E44" s="36">
        <f>SUM('TN Raw Model Output'!E63,'TN Raw Model Output'!E66)</f>
        <v>203990.84636203779</v>
      </c>
      <c r="F44" s="36">
        <f>SUM('TN Raw Model Output'!F63,'TN Raw Model Output'!F66)</f>
        <v>166813.6641584686</v>
      </c>
      <c r="G44" s="36">
        <f>SUM('TN Raw Model Output'!G63,'TN Raw Model Output'!G66)</f>
        <v>141035.48339525828</v>
      </c>
      <c r="H44" s="36">
        <f>SUM('TN Raw Model Output'!H63,'TN Raw Model Output'!H66)</f>
        <v>176414.06998</v>
      </c>
      <c r="I44" s="36">
        <f>SUM('TN Raw Model Output'!I63,'TN Raw Model Output'!I66)</f>
        <v>221142.27877</v>
      </c>
      <c r="J44" s="36">
        <f>SUM('TN Raw Model Output'!J63,'TN Raw Model Output'!J66)</f>
        <v>182199.44000999999</v>
      </c>
      <c r="K44" s="36">
        <f>SUM('TN Raw Model Output'!K63,'TN Raw Model Output'!K66)</f>
        <v>157708.21611000001</v>
      </c>
      <c r="L44" s="36">
        <f>SUM('TN Raw Model Output'!L63,'TN Raw Model Output'!L66)</f>
        <v>213771.08786999999</v>
      </c>
      <c r="M44" s="37">
        <f t="shared" si="0"/>
        <v>191268.50271252732</v>
      </c>
      <c r="N44"/>
      <c r="O44"/>
    </row>
    <row r="45" spans="1:15" x14ac:dyDescent="0.25">
      <c r="A45" s="36" t="s">
        <v>46</v>
      </c>
      <c r="B45" s="36" t="s">
        <v>2</v>
      </c>
      <c r="C45" s="36">
        <f>'TN Raw Model Output'!C64</f>
        <v>214828.600292232</v>
      </c>
      <c r="D45" s="36">
        <f>'TN Raw Model Output'!D64</f>
        <v>271521.85034420498</v>
      </c>
      <c r="E45" s="36">
        <f>'TN Raw Model Output'!E64</f>
        <v>127407.702295486</v>
      </c>
      <c r="F45" s="36">
        <f>'TN Raw Model Output'!F64</f>
        <v>108935.22739923099</v>
      </c>
      <c r="G45" s="36">
        <f>'TN Raw Model Output'!G64</f>
        <v>206420.45972965099</v>
      </c>
      <c r="H45" s="36">
        <f>'TN Raw Model Output'!H64</f>
        <v>169318.7439</v>
      </c>
      <c r="I45" s="36">
        <f>'TN Raw Model Output'!I64</f>
        <v>162410.1011</v>
      </c>
      <c r="J45" s="36">
        <f>'TN Raw Model Output'!J64</f>
        <v>185944.06479999999</v>
      </c>
      <c r="K45" s="36">
        <f>'TN Raw Model Output'!K64</f>
        <v>200935.59820000001</v>
      </c>
      <c r="L45" s="36">
        <f>'TN Raw Model Output'!L64</f>
        <v>224865.02679999999</v>
      </c>
      <c r="M45" s="37">
        <f t="shared" si="0"/>
        <v>187258.73748608056</v>
      </c>
      <c r="N45"/>
      <c r="O45"/>
    </row>
    <row r="46" spans="1:15" x14ac:dyDescent="0.25">
      <c r="A46" s="36" t="s">
        <v>49</v>
      </c>
      <c r="B46" s="36" t="s">
        <v>2</v>
      </c>
      <c r="C46" s="36">
        <f>'TN Raw Model Output'!C65</f>
        <v>9157.4198713850001</v>
      </c>
      <c r="D46" s="36">
        <f>'TN Raw Model Output'!D65</f>
        <v>13411.3916944138</v>
      </c>
      <c r="E46" s="36">
        <f>'TN Raw Model Output'!E65</f>
        <v>4005.7058432662898</v>
      </c>
      <c r="F46" s="36">
        <f>'TN Raw Model Output'!F65</f>
        <v>5334.7216781091902</v>
      </c>
      <c r="G46" s="36">
        <f>'TN Raw Model Output'!G65</f>
        <v>9842.9503636529407</v>
      </c>
      <c r="H46" s="36">
        <f>'TN Raw Model Output'!H65</f>
        <v>5408.3474729999998</v>
      </c>
      <c r="I46" s="36">
        <f>'TN Raw Model Output'!I65</f>
        <v>6821.1614639999998</v>
      </c>
      <c r="J46" s="36">
        <f>'TN Raw Model Output'!J65</f>
        <v>6748.9995060000001</v>
      </c>
      <c r="K46" s="36">
        <f>'TN Raw Model Output'!K65</f>
        <v>8285.9001160000007</v>
      </c>
      <c r="L46" s="36">
        <f>'TN Raw Model Output'!L65</f>
        <v>7813.1956840000003</v>
      </c>
      <c r="M46" s="37">
        <f t="shared" si="0"/>
        <v>7682.9793693827232</v>
      </c>
      <c r="N46"/>
      <c r="O46"/>
    </row>
    <row r="47" spans="1:15" x14ac:dyDescent="0.25">
      <c r="A47" s="36" t="s">
        <v>47</v>
      </c>
      <c r="B47" s="36" t="s">
        <v>2</v>
      </c>
      <c r="C47" s="36">
        <f>'TN Raw Model Output'!C68</f>
        <v>163989.537624741</v>
      </c>
      <c r="D47" s="36">
        <f>'TN Raw Model Output'!D68</f>
        <v>145999.76525539299</v>
      </c>
      <c r="E47" s="36">
        <f>'TN Raw Model Output'!E68</f>
        <v>96831.253509236398</v>
      </c>
      <c r="F47" s="36">
        <f>'TN Raw Model Output'!F68</f>
        <v>103236.616266659</v>
      </c>
      <c r="G47" s="36">
        <f>'TN Raw Model Output'!G68</f>
        <v>126501.245884396</v>
      </c>
      <c r="H47" s="36">
        <f>'TN Raw Model Output'!H68</f>
        <v>115657.6415</v>
      </c>
      <c r="I47" s="36">
        <f>'TN Raw Model Output'!I68</f>
        <v>98203.753549999994</v>
      </c>
      <c r="J47" s="36">
        <f>'TN Raw Model Output'!J68</f>
        <v>130301.6998</v>
      </c>
      <c r="K47" s="36">
        <f>'TN Raw Model Output'!K68</f>
        <v>91975.044750000001</v>
      </c>
      <c r="L47" s="36">
        <f>'TN Raw Model Output'!L68</f>
        <v>129252.9369</v>
      </c>
      <c r="M47" s="37">
        <f t="shared" si="0"/>
        <v>120194.94950404255</v>
      </c>
      <c r="N47"/>
      <c r="O47"/>
    </row>
    <row r="48" spans="1:15" x14ac:dyDescent="0.25">
      <c r="A48" s="36" t="s">
        <v>48</v>
      </c>
      <c r="B48" s="36" t="s">
        <v>2</v>
      </c>
      <c r="C48" s="36">
        <f>SUM('TN Raw Model Output'!C70,'TN Raw Model Output'!C67)</f>
        <v>20894.549548129409</v>
      </c>
      <c r="D48" s="36">
        <f>SUM('TN Raw Model Output'!D70,'TN Raw Model Output'!D67)</f>
        <v>23158.556603773177</v>
      </c>
      <c r="E48" s="36">
        <f>SUM('TN Raw Model Output'!E70,'TN Raw Model Output'!E67)</f>
        <v>12344.79382325503</v>
      </c>
      <c r="F48" s="36">
        <f>SUM('TN Raw Model Output'!F70,'TN Raw Model Output'!F67)</f>
        <v>14217.52232872805</v>
      </c>
      <c r="G48" s="36">
        <f>SUM('TN Raw Model Output'!G70,'TN Raw Model Output'!G67)</f>
        <v>16807.155733126128</v>
      </c>
      <c r="H48" s="36">
        <f>SUM('TN Raw Model Output'!H70,'TN Raw Model Output'!H67)</f>
        <v>15013.887793</v>
      </c>
      <c r="I48" s="36">
        <f>SUM('TN Raw Model Output'!I70,'TN Raw Model Output'!I67)</f>
        <v>13244.189740999998</v>
      </c>
      <c r="J48" s="36">
        <f>SUM('TN Raw Model Output'!J70,'TN Raw Model Output'!J67)</f>
        <v>17332.615234000001</v>
      </c>
      <c r="K48" s="36">
        <f>SUM('TN Raw Model Output'!K70,'TN Raw Model Output'!K67)</f>
        <v>14355.096878</v>
      </c>
      <c r="L48" s="36">
        <f>SUM('TN Raw Model Output'!L70,'TN Raw Model Output'!L67)</f>
        <v>17981.058439</v>
      </c>
      <c r="M48" s="37">
        <f t="shared" si="0"/>
        <v>16534.942612201179</v>
      </c>
      <c r="N48"/>
      <c r="O48"/>
    </row>
    <row r="49" spans="1:15" x14ac:dyDescent="0.25">
      <c r="A49" s="36" t="s">
        <v>42</v>
      </c>
      <c r="B49" s="36" t="s">
        <v>2</v>
      </c>
      <c r="C49" s="36">
        <f>'TN Raw Model Output'!C71</f>
        <v>17482.919311388701</v>
      </c>
      <c r="D49" s="36">
        <f>'TN Raw Model Output'!D71</f>
        <v>31857.082764707</v>
      </c>
      <c r="E49" s="36">
        <f>'TN Raw Model Output'!E71</f>
        <v>18953.879293032602</v>
      </c>
      <c r="F49" s="36">
        <f>'TN Raw Model Output'!F71</f>
        <v>9247.3528880041304</v>
      </c>
      <c r="G49" s="36">
        <f>'TN Raw Model Output'!G71</f>
        <v>20543.3136591738</v>
      </c>
      <c r="H49" s="36">
        <f>'TN Raw Model Output'!H71</f>
        <v>13140.133110000001</v>
      </c>
      <c r="I49" s="36">
        <f>'TN Raw Model Output'!I71</f>
        <v>13773.617039999999</v>
      </c>
      <c r="J49" s="36">
        <f>'TN Raw Model Output'!J71</f>
        <v>15753.32818</v>
      </c>
      <c r="K49" s="36">
        <f>'TN Raw Model Output'!K71</f>
        <v>14399.74922</v>
      </c>
      <c r="L49" s="36">
        <f>'TN Raw Model Output'!L71</f>
        <v>24180.674190000002</v>
      </c>
      <c r="M49" s="37">
        <f t="shared" si="0"/>
        <v>17933.204965630623</v>
      </c>
      <c r="N49"/>
      <c r="O49"/>
    </row>
    <row r="50" spans="1:15" x14ac:dyDescent="0.25">
      <c r="A50" s="35" t="s">
        <v>44</v>
      </c>
      <c r="B50" s="40" t="s">
        <v>37</v>
      </c>
      <c r="C50" s="35">
        <f>'TN Raw Model Output'!C72</f>
        <v>5.4488752422064604</v>
      </c>
      <c r="D50" s="35">
        <f>'TN Raw Model Output'!D72</f>
        <v>9.0949785444294307</v>
      </c>
      <c r="E50" s="35">
        <f>'TN Raw Model Output'!E72</f>
        <v>4.8469655365842899</v>
      </c>
      <c r="F50" s="35">
        <f>'TN Raw Model Output'!F72</f>
        <v>2.3081471044524302</v>
      </c>
      <c r="G50" s="35">
        <f>'TN Raw Model Output'!G72</f>
        <v>5.6447562664835598</v>
      </c>
      <c r="H50" s="35">
        <f>'TN Raw Model Output'!H72</f>
        <v>3.8009635429999999</v>
      </c>
      <c r="I50" s="35">
        <f>'TN Raw Model Output'!I72</f>
        <v>6.0038561899999996</v>
      </c>
      <c r="J50" s="35">
        <f>'TN Raw Model Output'!J72</f>
        <v>4.4361988180000003</v>
      </c>
      <c r="K50" s="35">
        <f>'TN Raw Model Output'!K72</f>
        <v>4.0563304569999996</v>
      </c>
      <c r="L50" s="35">
        <f>'TN Raw Model Output'!L72</f>
        <v>6.1298649689999998</v>
      </c>
      <c r="M50" s="37">
        <f t="shared" si="0"/>
        <v>5.177093667115618</v>
      </c>
      <c r="N50"/>
      <c r="O50"/>
    </row>
    <row r="51" spans="1:15" x14ac:dyDescent="0.25">
      <c r="A51" s="35" t="s">
        <v>46</v>
      </c>
      <c r="B51" s="35" t="s">
        <v>37</v>
      </c>
      <c r="C51" s="35">
        <f>'TN Raw Model Output'!C73</f>
        <v>5334.4864188702204</v>
      </c>
      <c r="D51" s="35">
        <f>'TN Raw Model Output'!D73</f>
        <v>8657.3645689834102</v>
      </c>
      <c r="E51" s="35">
        <f>'TN Raw Model Output'!E73</f>
        <v>4135.8869948422598</v>
      </c>
      <c r="F51" s="35">
        <f>'TN Raw Model Output'!F73</f>
        <v>2882.5224990194401</v>
      </c>
      <c r="G51" s="35">
        <f>'TN Raw Model Output'!G73</f>
        <v>5701.9924041742197</v>
      </c>
      <c r="H51" s="35">
        <f>'TN Raw Model Output'!H73</f>
        <v>4556.1496010000001</v>
      </c>
      <c r="I51" s="35">
        <f>'TN Raw Model Output'!I73</f>
        <v>4064.2695779999999</v>
      </c>
      <c r="J51" s="35">
        <f>'TN Raw Model Output'!J73</f>
        <v>5916.8438919999999</v>
      </c>
      <c r="K51" s="35">
        <f>'TN Raw Model Output'!K73</f>
        <v>4998.4458180000001</v>
      </c>
      <c r="L51" s="35">
        <f>'TN Raw Model Output'!L73</f>
        <v>7970.8976140000004</v>
      </c>
      <c r="M51" s="37">
        <f t="shared" si="0"/>
        <v>5421.8859388889559</v>
      </c>
      <c r="N51"/>
      <c r="O51"/>
    </row>
    <row r="52" spans="1:15" x14ac:dyDescent="0.25">
      <c r="A52" s="35" t="s">
        <v>42</v>
      </c>
      <c r="B52" s="35" t="s">
        <v>37</v>
      </c>
      <c r="C52" s="35">
        <f>'TN Raw Model Output'!C74</f>
        <v>8409.7567986814192</v>
      </c>
      <c r="D52" s="35">
        <f>'TN Raw Model Output'!D74</f>
        <v>16272.6683359208</v>
      </c>
      <c r="E52" s="35">
        <f>'TN Raw Model Output'!E74</f>
        <v>9520.0410002109893</v>
      </c>
      <c r="F52" s="35">
        <f>'TN Raw Model Output'!F74</f>
        <v>4774.3823618677898</v>
      </c>
      <c r="G52" s="35">
        <f>'TN Raw Model Output'!G74</f>
        <v>10486.5808073315</v>
      </c>
      <c r="H52" s="35">
        <f>'TN Raw Model Output'!H74</f>
        <v>6880.3588820000004</v>
      </c>
      <c r="I52" s="35">
        <f>'TN Raw Model Output'!I74</f>
        <v>6990.8962510000001</v>
      </c>
      <c r="J52" s="35">
        <f>'TN Raw Model Output'!J74</f>
        <v>7506.5703469999999</v>
      </c>
      <c r="K52" s="35">
        <f>'TN Raw Model Output'!K74</f>
        <v>8089.0513080000001</v>
      </c>
      <c r="L52" s="35">
        <f>'TN Raw Model Output'!L74</f>
        <v>14637.295330000001</v>
      </c>
      <c r="M52" s="37">
        <f t="shared" si="0"/>
        <v>9356.7601422012485</v>
      </c>
      <c r="N52"/>
      <c r="O52"/>
    </row>
    <row r="53" spans="1:15" x14ac:dyDescent="0.25">
      <c r="A53" s="36" t="s">
        <v>34</v>
      </c>
      <c r="B53" s="36" t="s">
        <v>24</v>
      </c>
      <c r="C53" s="36">
        <f>'TN Raw Model Output'!C75</f>
        <v>5016.2789291184999</v>
      </c>
      <c r="D53" s="36">
        <f>'TN Raw Model Output'!D75</f>
        <v>9189.9220593941409</v>
      </c>
      <c r="E53" s="36">
        <f>'TN Raw Model Output'!E75</f>
        <v>8313.1189846507805</v>
      </c>
      <c r="F53" s="36">
        <f>'TN Raw Model Output'!F75</f>
        <v>6018.0101168108604</v>
      </c>
      <c r="G53" s="36">
        <f>'TN Raw Model Output'!G75</f>
        <v>9576.7421125737092</v>
      </c>
      <c r="H53" s="36">
        <f>'TN Raw Model Output'!H75</f>
        <v>7414.835881</v>
      </c>
      <c r="I53" s="36">
        <f>'TN Raw Model Output'!I75</f>
        <v>6405.0146850000001</v>
      </c>
      <c r="J53" s="36">
        <f>'TN Raw Model Output'!J75</f>
        <v>6533.8730210000003</v>
      </c>
      <c r="K53" s="36">
        <f>'TN Raw Model Output'!K75</f>
        <v>7421.5996580000001</v>
      </c>
      <c r="L53" s="36">
        <f>'TN Raw Model Output'!L75</f>
        <v>11123.067160000001</v>
      </c>
      <c r="M53" s="37">
        <f t="shared" si="0"/>
        <v>7701.2462607548005</v>
      </c>
      <c r="N53"/>
      <c r="O53"/>
    </row>
    <row r="54" spans="1:15" x14ac:dyDescent="0.25">
      <c r="A54" s="36" t="s">
        <v>44</v>
      </c>
      <c r="B54" s="36" t="s">
        <v>24</v>
      </c>
      <c r="C54" s="36">
        <f>'TN Raw Model Output'!C76</f>
        <v>4140.7397449489899</v>
      </c>
      <c r="D54" s="36">
        <f>'TN Raw Model Output'!D76</f>
        <v>7057.2463742582604</v>
      </c>
      <c r="E54" s="36">
        <f>'TN Raw Model Output'!E76</f>
        <v>4257.7731109415899</v>
      </c>
      <c r="F54" s="36">
        <f>'TN Raw Model Output'!F76</f>
        <v>5317.3595694802898</v>
      </c>
      <c r="G54" s="36">
        <f>'TN Raw Model Output'!G76</f>
        <v>7288.1538545229096</v>
      </c>
      <c r="H54" s="36">
        <f>'TN Raw Model Output'!H76</f>
        <v>6585.4177099999997</v>
      </c>
      <c r="I54" s="36">
        <f>'TN Raw Model Output'!I76</f>
        <v>4429.4224190000004</v>
      </c>
      <c r="J54" s="36">
        <f>'TN Raw Model Output'!J76</f>
        <v>4169.5040479999998</v>
      </c>
      <c r="K54" s="36">
        <f>'TN Raw Model Output'!K76</f>
        <v>6576.3338039999999</v>
      </c>
      <c r="L54" s="36">
        <f>'TN Raw Model Output'!L76</f>
        <v>9516.6807449999997</v>
      </c>
      <c r="M54" s="37">
        <f t="shared" si="0"/>
        <v>5933.8631380152046</v>
      </c>
      <c r="N54"/>
      <c r="O54"/>
    </row>
    <row r="55" spans="1:15" x14ac:dyDescent="0.25">
      <c r="A55" s="35" t="s">
        <v>45</v>
      </c>
      <c r="B55" s="35" t="s">
        <v>25</v>
      </c>
      <c r="C55" s="35">
        <f>'TN Raw Model Output'!C77</f>
        <v>5514.6630601197703</v>
      </c>
      <c r="D55" s="35">
        <f>'TN Raw Model Output'!D77</f>
        <v>3136.4282361283499</v>
      </c>
      <c r="E55" s="35">
        <f>'TN Raw Model Output'!E77</f>
        <v>3526.9434707416499</v>
      </c>
      <c r="F55" s="35">
        <f>'TN Raw Model Output'!F77</f>
        <v>2830.3839132150601</v>
      </c>
      <c r="G55" s="35">
        <f>'TN Raw Model Output'!G77</f>
        <v>3121.0973638986102</v>
      </c>
      <c r="H55" s="35">
        <f>'TN Raw Model Output'!H77</f>
        <v>3655.0134720000001</v>
      </c>
      <c r="I55" s="35">
        <f>'TN Raw Model Output'!I77</f>
        <v>4899.5224150000004</v>
      </c>
      <c r="J55" s="35">
        <f>'TN Raw Model Output'!J77</f>
        <v>3048.2229900000002</v>
      </c>
      <c r="K55" s="35">
        <f>'TN Raw Model Output'!K77</f>
        <v>3619.2364010000001</v>
      </c>
      <c r="L55" s="35">
        <f>'TN Raw Model Output'!L77</f>
        <v>4640.3989929999998</v>
      </c>
      <c r="M55" s="37">
        <f t="shared" si="0"/>
        <v>3799.1910315103441</v>
      </c>
      <c r="N55"/>
      <c r="O55"/>
    </row>
    <row r="56" spans="1:15" x14ac:dyDescent="0.25">
      <c r="A56" s="36" t="s">
        <v>34</v>
      </c>
      <c r="B56" s="36" t="s">
        <v>26</v>
      </c>
      <c r="C56" s="36">
        <f>'TN Raw Model Output'!C78</f>
        <v>2604.93697069472</v>
      </c>
      <c r="D56" s="36">
        <f>'TN Raw Model Output'!D78</f>
        <v>2400.2348066747199</v>
      </c>
      <c r="E56" s="36">
        <f>'TN Raw Model Output'!E78</f>
        <v>2300.39313358135</v>
      </c>
      <c r="F56" s="36">
        <f>'TN Raw Model Output'!F78</f>
        <v>1765.51652314589</v>
      </c>
      <c r="G56" s="36">
        <f>'TN Raw Model Output'!G78</f>
        <v>1805.7141591038701</v>
      </c>
      <c r="H56" s="36">
        <f>'TN Raw Model Output'!H78</f>
        <v>2008.9480510000001</v>
      </c>
      <c r="I56" s="36">
        <f>'TN Raw Model Output'!I78</f>
        <v>2359.6626780000001</v>
      </c>
      <c r="J56" s="36">
        <f>'TN Raw Model Output'!J78</f>
        <v>1889.1222299999999</v>
      </c>
      <c r="K56" s="36">
        <f>'TN Raw Model Output'!K78</f>
        <v>2210.2547760000002</v>
      </c>
      <c r="L56" s="36">
        <f>'TN Raw Model Output'!L78</f>
        <v>2082.1529529999998</v>
      </c>
      <c r="M56" s="37">
        <f t="shared" si="0"/>
        <v>2142.6936281200551</v>
      </c>
      <c r="N56"/>
      <c r="O56"/>
    </row>
    <row r="57" spans="1:15" x14ac:dyDescent="0.25">
      <c r="A57" s="36" t="s">
        <v>46</v>
      </c>
      <c r="B57" s="36" t="s">
        <v>26</v>
      </c>
      <c r="C57" s="36">
        <f>'TN Raw Model Output'!C79</f>
        <v>52.318490196182502</v>
      </c>
      <c r="D57" s="36">
        <f>'TN Raw Model Output'!D79</f>
        <v>49.614307492036801</v>
      </c>
      <c r="E57" s="36">
        <f>'TN Raw Model Output'!E79</f>
        <v>47.614190989180599</v>
      </c>
      <c r="F57" s="36">
        <f>'TN Raw Model Output'!F79</f>
        <v>36.0335022763146</v>
      </c>
      <c r="G57" s="36">
        <f>'TN Raw Model Output'!G79</f>
        <v>37.344718724065501</v>
      </c>
      <c r="H57" s="36">
        <f>'TN Raw Model Output'!H79</f>
        <v>42.444636029999998</v>
      </c>
      <c r="I57" s="36">
        <f>'TN Raw Model Output'!I79</f>
        <v>47.463265759999999</v>
      </c>
      <c r="J57" s="36">
        <f>'TN Raw Model Output'!J79</f>
        <v>38.53696034</v>
      </c>
      <c r="K57" s="36">
        <f>'TN Raw Model Output'!K79</f>
        <v>44.763523229999997</v>
      </c>
      <c r="L57" s="36">
        <f>'TN Raw Model Output'!L79</f>
        <v>41.472200010000002</v>
      </c>
      <c r="M57" s="37">
        <f t="shared" si="0"/>
        <v>43.760579504777994</v>
      </c>
      <c r="N57"/>
      <c r="O57"/>
    </row>
    <row r="58" spans="1:15" x14ac:dyDescent="0.25">
      <c r="A58" s="35" t="s">
        <v>46</v>
      </c>
      <c r="B58" s="35" t="s">
        <v>27</v>
      </c>
      <c r="C58" s="35">
        <f>'TN Raw Model Output'!C80</f>
        <v>1313.38312910267</v>
      </c>
      <c r="D58" s="35">
        <f>'TN Raw Model Output'!D80</f>
        <v>1656.52021881051</v>
      </c>
      <c r="E58" s="35">
        <f>'TN Raw Model Output'!E80</f>
        <v>841.41757250986905</v>
      </c>
      <c r="F58" s="35">
        <f>'TN Raw Model Output'!F80</f>
        <v>723.280346683468</v>
      </c>
      <c r="G58" s="35">
        <f>'TN Raw Model Output'!G80</f>
        <v>1148.8798034071599</v>
      </c>
      <c r="H58" s="35">
        <f>'TN Raw Model Output'!H80</f>
        <v>1173.855775</v>
      </c>
      <c r="I58" s="35">
        <f>'TN Raw Model Output'!I80</f>
        <v>955.42509900000005</v>
      </c>
      <c r="J58" s="35">
        <f>'TN Raw Model Output'!J80</f>
        <v>1210.134194</v>
      </c>
      <c r="K58" s="35">
        <f>'TN Raw Model Output'!K80</f>
        <v>1178.5428449999999</v>
      </c>
      <c r="L58" s="35">
        <f>'TN Raw Model Output'!L80</f>
        <v>1453.6724160000001</v>
      </c>
      <c r="M58" s="37">
        <f t="shared" si="0"/>
        <v>1165.5111399513676</v>
      </c>
      <c r="N58"/>
      <c r="O58"/>
    </row>
    <row r="59" spans="1:15" x14ac:dyDescent="0.25">
      <c r="A59" s="36" t="s">
        <v>34</v>
      </c>
      <c r="B59" s="36" t="s">
        <v>38</v>
      </c>
      <c r="C59" s="36">
        <f>'TN Raw Model Output'!C81</f>
        <v>4898.08850928831</v>
      </c>
      <c r="D59" s="36">
        <f>'TN Raw Model Output'!D81</f>
        <v>7726.4154314916595</v>
      </c>
      <c r="E59" s="36">
        <f>'TN Raw Model Output'!E81</f>
        <v>7131.1528983819398</v>
      </c>
      <c r="F59" s="36">
        <f>'TN Raw Model Output'!F81</f>
        <v>4083.4066778822198</v>
      </c>
      <c r="G59" s="36">
        <f>'TN Raw Model Output'!G81</f>
        <v>7980.0179931622097</v>
      </c>
      <c r="H59" s="36">
        <f>'TN Raw Model Output'!H81</f>
        <v>5950.4243720000004</v>
      </c>
      <c r="I59" s="36">
        <f>'TN Raw Model Output'!I81</f>
        <v>7700.4335000000001</v>
      </c>
      <c r="J59" s="36">
        <f>'TN Raw Model Output'!J81</f>
        <v>5704.9191929999997</v>
      </c>
      <c r="K59" s="36">
        <f>'TN Raw Model Output'!K81</f>
        <v>6259.0296660000004</v>
      </c>
      <c r="L59" s="36">
        <f>'TN Raw Model Output'!L81</f>
        <v>6963.581698</v>
      </c>
      <c r="M59" s="37">
        <f t="shared" si="0"/>
        <v>6439.7469939206348</v>
      </c>
      <c r="N59"/>
      <c r="O59"/>
    </row>
    <row r="60" spans="1:15" x14ac:dyDescent="0.25">
      <c r="A60" s="36" t="s">
        <v>44</v>
      </c>
      <c r="B60" s="36" t="s">
        <v>38</v>
      </c>
      <c r="C60" s="36">
        <f>'TN Raw Model Output'!C82</f>
        <v>34128.975825151203</v>
      </c>
      <c r="D60" s="36">
        <f>'TN Raw Model Output'!D82</f>
        <v>43516.3704555964</v>
      </c>
      <c r="E60" s="36">
        <f>'TN Raw Model Output'!E82</f>
        <v>33777.288238863403</v>
      </c>
      <c r="F60" s="36">
        <f>'TN Raw Model Output'!F82</f>
        <v>17907.069863255299</v>
      </c>
      <c r="G60" s="36">
        <f>'TN Raw Model Output'!G82</f>
        <v>36915.402442535</v>
      </c>
      <c r="H60" s="36">
        <f>'TN Raw Model Output'!H82</f>
        <v>24432.693050000002</v>
      </c>
      <c r="I60" s="36">
        <f>'TN Raw Model Output'!I82</f>
        <v>32323.57216</v>
      </c>
      <c r="J60" s="36">
        <f>'TN Raw Model Output'!J82</f>
        <v>26625.979299999999</v>
      </c>
      <c r="K60" s="36">
        <f>'TN Raw Model Output'!K82</f>
        <v>26283.685939999999</v>
      </c>
      <c r="L60" s="36">
        <f>'TN Raw Model Output'!L82</f>
        <v>36143.428480000002</v>
      </c>
      <c r="M60" s="37">
        <f t="shared" si="0"/>
        <v>31205.446575540136</v>
      </c>
      <c r="N60"/>
      <c r="O60"/>
    </row>
    <row r="61" spans="1:15" x14ac:dyDescent="0.25">
      <c r="A61" s="36" t="s">
        <v>46</v>
      </c>
      <c r="B61" s="36" t="s">
        <v>38</v>
      </c>
      <c r="C61" s="36">
        <f>'TN Raw Model Output'!C83</f>
        <v>125072.65665758</v>
      </c>
      <c r="D61" s="36">
        <f>'TN Raw Model Output'!D83</f>
        <v>159421.060067196</v>
      </c>
      <c r="E61" s="36">
        <f>'TN Raw Model Output'!E83</f>
        <v>77283.593694245603</v>
      </c>
      <c r="F61" s="36">
        <f>'TN Raw Model Output'!F83</f>
        <v>70495.021012336001</v>
      </c>
      <c r="G61" s="36">
        <f>'TN Raw Model Output'!G83</f>
        <v>123666.178363827</v>
      </c>
      <c r="H61" s="36">
        <f>'TN Raw Model Output'!H83</f>
        <v>103956.7098</v>
      </c>
      <c r="I61" s="36">
        <f>'TN Raw Model Output'!I83</f>
        <v>94408.216419999997</v>
      </c>
      <c r="J61" s="36">
        <f>'TN Raw Model Output'!J83</f>
        <v>122276.05710000001</v>
      </c>
      <c r="K61" s="36">
        <f>'TN Raw Model Output'!K83</f>
        <v>122615.5704</v>
      </c>
      <c r="L61" s="36">
        <f>'TN Raw Model Output'!L83</f>
        <v>147801.09580000001</v>
      </c>
      <c r="M61" s="37">
        <f t="shared" si="0"/>
        <v>114699.61593151845</v>
      </c>
      <c r="N61"/>
      <c r="O61"/>
    </row>
    <row r="62" spans="1:15" x14ac:dyDescent="0.25">
      <c r="A62" s="36" t="s">
        <v>42</v>
      </c>
      <c r="B62" s="36" t="s">
        <v>38</v>
      </c>
      <c r="C62" s="36">
        <f>'TN Raw Model Output'!C85</f>
        <v>28695.186962460899</v>
      </c>
      <c r="D62" s="36">
        <f>'TN Raw Model Output'!D85</f>
        <v>52789.784287432798</v>
      </c>
      <c r="E62" s="36">
        <f>'TN Raw Model Output'!E85</f>
        <v>32445.493921198598</v>
      </c>
      <c r="F62" s="36">
        <f>'TN Raw Model Output'!F85</f>
        <v>18224.254058931099</v>
      </c>
      <c r="G62" s="36">
        <f>'TN Raw Model Output'!G85</f>
        <v>34666.101905464297</v>
      </c>
      <c r="H62" s="36">
        <f>'TN Raw Model Output'!H85</f>
        <v>26000.135969999999</v>
      </c>
      <c r="I62" s="36">
        <f>'TN Raw Model Output'!I85</f>
        <v>27157.000830000001</v>
      </c>
      <c r="J62" s="36">
        <f>'TN Raw Model Output'!J85</f>
        <v>30920.315439999998</v>
      </c>
      <c r="K62" s="36">
        <f>'TN Raw Model Output'!K85</f>
        <v>29564.474170000001</v>
      </c>
      <c r="L62" s="36">
        <f>'TN Raw Model Output'!L85</f>
        <v>49664.694660000001</v>
      </c>
      <c r="M62" s="37">
        <f t="shared" si="0"/>
        <v>33012.744220548768</v>
      </c>
      <c r="N62"/>
      <c r="O62"/>
    </row>
    <row r="63" spans="1:15" x14ac:dyDescent="0.25">
      <c r="A63" s="35" t="s">
        <v>46</v>
      </c>
      <c r="B63" s="35" t="s">
        <v>39</v>
      </c>
      <c r="C63" s="35">
        <f>'TN Raw Model Output'!C86</f>
        <v>45747.155721621697</v>
      </c>
      <c r="D63" s="35">
        <f>'TN Raw Model Output'!D86</f>
        <v>56563.506645918897</v>
      </c>
      <c r="E63" s="35">
        <f>'TN Raw Model Output'!E86</f>
        <v>38804.134081890297</v>
      </c>
      <c r="F63" s="35">
        <f>'TN Raw Model Output'!F86</f>
        <v>26452.8853461443</v>
      </c>
      <c r="G63" s="35">
        <f>'TN Raw Model Output'!G86</f>
        <v>41287.774851825103</v>
      </c>
      <c r="H63" s="35">
        <f>'TN Raw Model Output'!H86</f>
        <v>35328.126700000001</v>
      </c>
      <c r="I63" s="35">
        <f>'TN Raw Model Output'!I86</f>
        <v>35322.635159999998</v>
      </c>
      <c r="J63" s="35">
        <f>'TN Raw Model Output'!J86</f>
        <v>38183.089379999998</v>
      </c>
      <c r="K63" s="35">
        <f>'TN Raw Model Output'!K86</f>
        <v>37709.178849999997</v>
      </c>
      <c r="L63" s="35">
        <f>'TN Raw Model Output'!L86</f>
        <v>48664.8387</v>
      </c>
      <c r="M63" s="37">
        <f t="shared" si="0"/>
        <v>40406.332543740034</v>
      </c>
      <c r="N63"/>
      <c r="O63"/>
    </row>
    <row r="64" spans="1:15" x14ac:dyDescent="0.25">
      <c r="A64" s="36" t="s">
        <v>46</v>
      </c>
      <c r="B64" s="36" t="s">
        <v>28</v>
      </c>
      <c r="C64" s="36">
        <f>'TN Raw Model Output'!C87</f>
        <v>9376.4305166337199</v>
      </c>
      <c r="D64" s="36">
        <f>'TN Raw Model Output'!D87</f>
        <v>9242.1504193557303</v>
      </c>
      <c r="E64" s="36">
        <f>'TN Raw Model Output'!E87</f>
        <v>6434.4842559573399</v>
      </c>
      <c r="F64" s="36">
        <f>'TN Raw Model Output'!F87</f>
        <v>4702.0782277554899</v>
      </c>
      <c r="G64" s="36">
        <f>'TN Raw Model Output'!G87</f>
        <v>6241.1376267328396</v>
      </c>
      <c r="H64" s="36">
        <f>'TN Raw Model Output'!H87</f>
        <v>6500.8366400000004</v>
      </c>
      <c r="I64" s="36">
        <f>'TN Raw Model Output'!I87</f>
        <v>7870.8629090000004</v>
      </c>
      <c r="J64" s="36">
        <f>'TN Raw Model Output'!J87</f>
        <v>8219.9019129999997</v>
      </c>
      <c r="K64" s="36">
        <f>'TN Raw Model Output'!K87</f>
        <v>9138.6745929999997</v>
      </c>
      <c r="L64" s="36">
        <f>'TN Raw Model Output'!L87</f>
        <v>9829.2850319999998</v>
      </c>
      <c r="M64" s="37">
        <f t="shared" si="0"/>
        <v>7755.5842133435126</v>
      </c>
      <c r="N64"/>
      <c r="O64"/>
    </row>
    <row r="65" spans="1:15" x14ac:dyDescent="0.25">
      <c r="A65" s="35" t="s">
        <v>49</v>
      </c>
      <c r="B65" s="35" t="s">
        <v>40</v>
      </c>
      <c r="C65" s="70">
        <v>1922.0233429094301</v>
      </c>
      <c r="D65" s="70">
        <v>2221.6729069659</v>
      </c>
      <c r="E65" s="70">
        <v>932.61055418373905</v>
      </c>
      <c r="F65" s="70">
        <v>1227.27552871122</v>
      </c>
      <c r="G65" s="70">
        <v>1546.56463313985</v>
      </c>
      <c r="H65" s="70">
        <v>1047.9307799032699</v>
      </c>
      <c r="I65" s="70">
        <v>1310.51506677866</v>
      </c>
      <c r="J65" s="70">
        <v>1433.2389316789499</v>
      </c>
      <c r="K65" s="70">
        <v>1368.81548879807</v>
      </c>
      <c r="L65" s="70">
        <v>1555.2168120841</v>
      </c>
      <c r="M65" s="37">
        <f>AVERAGE(C65:L65)+N65</f>
        <v>1918.8464531457189</v>
      </c>
      <c r="N65">
        <v>462.26004863040004</v>
      </c>
      <c r="O65" t="s">
        <v>145</v>
      </c>
    </row>
    <row r="66" spans="1:15" x14ac:dyDescent="0.25">
      <c r="A66" s="36" t="s">
        <v>34</v>
      </c>
      <c r="B66" s="36" t="s">
        <v>29</v>
      </c>
      <c r="C66" s="36">
        <f>'TN Raw Model Output'!C90</f>
        <v>3.6318356271770802</v>
      </c>
      <c r="D66" s="36">
        <f>'TN Raw Model Output'!D90</f>
        <v>3.0972670633609201</v>
      </c>
      <c r="E66" s="36">
        <f>'TN Raw Model Output'!E90</f>
        <v>3.1852269756315201</v>
      </c>
      <c r="F66" s="36">
        <f>'TN Raw Model Output'!F90</f>
        <v>1.78898342311319</v>
      </c>
      <c r="G66" s="36">
        <f>'TN Raw Model Output'!G90</f>
        <v>2.3322790229608601</v>
      </c>
      <c r="H66" s="36">
        <f>'TN Raw Model Output'!H90</f>
        <v>1.8228105569999999</v>
      </c>
      <c r="I66" s="36">
        <f>'TN Raw Model Output'!I90</f>
        <v>1.9971726059999999</v>
      </c>
      <c r="J66" s="36">
        <f>'TN Raw Model Output'!J90</f>
        <v>1.098268215</v>
      </c>
      <c r="K66" s="36">
        <f>'TN Raw Model Output'!K90</f>
        <v>1.686747317</v>
      </c>
      <c r="L66" s="36">
        <f>'TN Raw Model Output'!L90</f>
        <v>1.5340850859999999</v>
      </c>
      <c r="M66" s="37">
        <f t="shared" si="0"/>
        <v>2.2174675893243569</v>
      </c>
      <c r="N66"/>
      <c r="O66"/>
    </row>
    <row r="67" spans="1:15" x14ac:dyDescent="0.25">
      <c r="A67" s="36" t="s">
        <v>44</v>
      </c>
      <c r="B67" s="36" t="s">
        <v>29</v>
      </c>
      <c r="C67" s="36">
        <f>'TN Raw Model Output'!C91</f>
        <v>17456.511471735801</v>
      </c>
      <c r="D67" s="36">
        <f>'TN Raw Model Output'!D91</f>
        <v>16303.8548730571</v>
      </c>
      <c r="E67" s="36">
        <f>'TN Raw Model Output'!E91</f>
        <v>16824.471524493401</v>
      </c>
      <c r="F67" s="36">
        <f>'TN Raw Model Output'!F91</f>
        <v>10605.593207477799</v>
      </c>
      <c r="G67" s="36">
        <f>'TN Raw Model Output'!G91</f>
        <v>15000.153617662299</v>
      </c>
      <c r="H67" s="36">
        <f>'TN Raw Model Output'!H91</f>
        <v>13259.498250000001</v>
      </c>
      <c r="I67" s="36">
        <f>'TN Raw Model Output'!I91</f>
        <v>15354.932059999999</v>
      </c>
      <c r="J67" s="36">
        <f>'TN Raw Model Output'!J91</f>
        <v>11070.17345</v>
      </c>
      <c r="K67" s="36">
        <f>'TN Raw Model Output'!K91</f>
        <v>13354.519</v>
      </c>
      <c r="L67" s="36">
        <f>'TN Raw Model Output'!L91</f>
        <v>14169.08605</v>
      </c>
      <c r="M67" s="37">
        <f t="shared" ref="M67:M84" si="1">AVERAGE(C67:L67)</f>
        <v>14339.879350442643</v>
      </c>
      <c r="N67"/>
      <c r="O67"/>
    </row>
    <row r="68" spans="1:15" x14ac:dyDescent="0.25">
      <c r="A68" s="36" t="s">
        <v>46</v>
      </c>
      <c r="B68" s="36" t="s">
        <v>29</v>
      </c>
      <c r="C68" s="36">
        <f>'TN Raw Model Output'!C92</f>
        <v>361.91023414524398</v>
      </c>
      <c r="D68" s="36">
        <f>'TN Raw Model Output'!D92</f>
        <v>307.51590419835202</v>
      </c>
      <c r="E68" s="36">
        <f>'TN Raw Model Output'!E92</f>
        <v>318.01206448399199</v>
      </c>
      <c r="F68" s="36">
        <f>'TN Raw Model Output'!F92</f>
        <v>207.733502157945</v>
      </c>
      <c r="G68" s="36">
        <f>'TN Raw Model Output'!G92</f>
        <v>256.41432150565998</v>
      </c>
      <c r="H68" s="36">
        <f>'TN Raw Model Output'!H92</f>
        <v>273.39373139999998</v>
      </c>
      <c r="I68" s="36">
        <f>'TN Raw Model Output'!I92</f>
        <v>302.92925659999997</v>
      </c>
      <c r="J68" s="36">
        <f>'TN Raw Model Output'!J92</f>
        <v>219.7765531</v>
      </c>
      <c r="K68" s="36">
        <f>'TN Raw Model Output'!K92</f>
        <v>274.79231920000001</v>
      </c>
      <c r="L68" s="36">
        <f>'TN Raw Model Output'!L92</f>
        <v>268.88459599999999</v>
      </c>
      <c r="M68" s="37">
        <f t="shared" si="1"/>
        <v>279.13624827911929</v>
      </c>
      <c r="N68"/>
      <c r="O68"/>
    </row>
    <row r="69" spans="1:15" x14ac:dyDescent="0.25">
      <c r="A69" s="35" t="s">
        <v>45</v>
      </c>
      <c r="B69" s="35" t="s">
        <v>30</v>
      </c>
      <c r="C69" s="35">
        <f>'TN Raw Model Output'!C93</f>
        <v>1558.8570557816699</v>
      </c>
      <c r="D69" s="35">
        <f>'TN Raw Model Output'!D93</f>
        <v>1560.5993222454199</v>
      </c>
      <c r="E69" s="35">
        <f>'TN Raw Model Output'!E93</f>
        <v>968.97342929753404</v>
      </c>
      <c r="F69" s="35">
        <f>'TN Raw Model Output'!F93</f>
        <v>971.42608325051799</v>
      </c>
      <c r="G69" s="35">
        <f>'TN Raw Model Output'!G93</f>
        <v>770.16780987345703</v>
      </c>
      <c r="H69" s="35">
        <f>'TN Raw Model Output'!H93</f>
        <v>1018.818483</v>
      </c>
      <c r="I69" s="35">
        <f>'TN Raw Model Output'!I93</f>
        <v>1421.4693179999999</v>
      </c>
      <c r="J69" s="35">
        <f>'TN Raw Model Output'!J93</f>
        <v>958.95789319999994</v>
      </c>
      <c r="K69" s="35">
        <f>'TN Raw Model Output'!K93</f>
        <v>700.43950770000004</v>
      </c>
      <c r="L69" s="35">
        <f>'TN Raw Model Output'!L93</f>
        <v>1131.2304959999999</v>
      </c>
      <c r="M69" s="37">
        <f t="shared" si="1"/>
        <v>1106.0939398348601</v>
      </c>
      <c r="N69"/>
      <c r="O69"/>
    </row>
    <row r="70" spans="1:15" x14ac:dyDescent="0.25">
      <c r="A70" s="36" t="s">
        <v>43</v>
      </c>
      <c r="B70" s="36" t="s">
        <v>3</v>
      </c>
      <c r="C70" s="36">
        <f>SUM('TN Raw Model Output'!C94:C95)</f>
        <v>2492.0046069194686</v>
      </c>
      <c r="D70" s="36">
        <f>SUM('TN Raw Model Output'!D94:D95)</f>
        <v>2537.3342555516879</v>
      </c>
      <c r="E70" s="36">
        <f>SUM('TN Raw Model Output'!E94:E95)</f>
        <v>1306.1699758102604</v>
      </c>
      <c r="F70" s="36">
        <f>SUM('TN Raw Model Output'!F94:F95)</f>
        <v>1300.9667530073423</v>
      </c>
      <c r="G70" s="36">
        <f>SUM('TN Raw Model Output'!G94:G95)</f>
        <v>1509.8314338645737</v>
      </c>
      <c r="H70" s="36">
        <f>SUM('TN Raw Model Output'!H94:H95)</f>
        <v>1477.3513348800002</v>
      </c>
      <c r="I70" s="36">
        <f>SUM('TN Raw Model Output'!I94:I95)</f>
        <v>1571.58851714</v>
      </c>
      <c r="J70" s="36">
        <f>SUM('TN Raw Model Output'!J94:J95)</f>
        <v>1879.3559536899998</v>
      </c>
      <c r="K70" s="36">
        <f>SUM('TN Raw Model Output'!K94:K95)</f>
        <v>1583.1323586200001</v>
      </c>
      <c r="L70" s="36">
        <f>SUM('TN Raw Model Output'!L94:L95)</f>
        <v>2418.6616838999998</v>
      </c>
      <c r="M70" s="37">
        <f t="shared" si="1"/>
        <v>1807.6396873383333</v>
      </c>
      <c r="N70"/>
      <c r="O70"/>
    </row>
    <row r="71" spans="1:15" x14ac:dyDescent="0.25">
      <c r="A71" s="36" t="s">
        <v>34</v>
      </c>
      <c r="B71" s="36" t="s">
        <v>3</v>
      </c>
      <c r="C71" s="36">
        <f>'TN Raw Model Output'!C96</f>
        <v>23.039304592197201</v>
      </c>
      <c r="D71" s="36">
        <f>'TN Raw Model Output'!D96</f>
        <v>24.065263090634499</v>
      </c>
      <c r="E71" s="36">
        <f>'TN Raw Model Output'!E96</f>
        <v>12.845386594971901</v>
      </c>
      <c r="F71" s="36">
        <f>'TN Raw Model Output'!F96</f>
        <v>11.688561387997201</v>
      </c>
      <c r="G71" s="36">
        <f>'TN Raw Model Output'!G96</f>
        <v>13.725452460045799</v>
      </c>
      <c r="H71" s="36">
        <f>'TN Raw Model Output'!H96</f>
        <v>14.812665190000001</v>
      </c>
      <c r="I71" s="36">
        <f>'TN Raw Model Output'!I96</f>
        <v>18.912035629999998</v>
      </c>
      <c r="J71" s="36">
        <f>'TN Raw Model Output'!J96</f>
        <v>19.809877700000001</v>
      </c>
      <c r="K71" s="36">
        <f>'TN Raw Model Output'!K96</f>
        <v>21.185989070000002</v>
      </c>
      <c r="L71" s="36">
        <f>'TN Raw Model Output'!L96</f>
        <v>27.446984910000001</v>
      </c>
      <c r="M71" s="37">
        <f t="shared" si="1"/>
        <v>18.753152062584658</v>
      </c>
      <c r="N71"/>
      <c r="O71"/>
    </row>
    <row r="72" spans="1:15" x14ac:dyDescent="0.25">
      <c r="A72" s="36" t="s">
        <v>46</v>
      </c>
      <c r="B72" s="36" t="s">
        <v>3</v>
      </c>
      <c r="C72" s="36">
        <f>'TN Raw Model Output'!C97</f>
        <v>10542.5565901752</v>
      </c>
      <c r="D72" s="36">
        <f>'TN Raw Model Output'!D97</f>
        <v>13476.347862598461</v>
      </c>
      <c r="E72" s="36">
        <f>'TN Raw Model Output'!E97</f>
        <v>8217.3199901691642</v>
      </c>
      <c r="F72" s="36">
        <f>'TN Raw Model Output'!F97</f>
        <v>5750.762865546978</v>
      </c>
      <c r="G72" s="36">
        <f>'TN Raw Model Output'!G97</f>
        <v>9311.05769152621</v>
      </c>
      <c r="H72" s="36">
        <f>'TN Raw Model Output'!H97</f>
        <v>8133.2549958699992</v>
      </c>
      <c r="I72" s="36">
        <f>'TN Raw Model Output'!I97</f>
        <v>8089.5444804400004</v>
      </c>
      <c r="J72" s="36">
        <f>'TN Raw Model Output'!J97</f>
        <v>10081.329885990001</v>
      </c>
      <c r="K72" s="36">
        <f>'TN Raw Model Output'!K97</f>
        <v>9431.3611401899998</v>
      </c>
      <c r="L72" s="36">
        <f>'TN Raw Model Output'!L97</f>
        <v>12796.365246019999</v>
      </c>
      <c r="M72" s="37">
        <f t="shared" si="1"/>
        <v>9582.9900748525997</v>
      </c>
      <c r="N72"/>
      <c r="O72"/>
    </row>
    <row r="73" spans="1:15" x14ac:dyDescent="0.25">
      <c r="A73" s="36" t="s">
        <v>47</v>
      </c>
      <c r="B73" s="36" t="s">
        <v>3</v>
      </c>
      <c r="C73" s="36">
        <f>'TN Raw Model Output'!C98</f>
        <v>3066.8940731996095</v>
      </c>
      <c r="D73" s="36">
        <f>'TN Raw Model Output'!D98</f>
        <v>2821.0765690909948</v>
      </c>
      <c r="E73" s="36">
        <f>'TN Raw Model Output'!E98</f>
        <v>2036.9149584919037</v>
      </c>
      <c r="F73" s="36">
        <f>'TN Raw Model Output'!F98</f>
        <v>1865.8878839230565</v>
      </c>
      <c r="G73" s="36">
        <f>'TN Raw Model Output'!G98</f>
        <v>2777.0652893086162</v>
      </c>
      <c r="H73" s="36">
        <f>'TN Raw Model Output'!H98</f>
        <v>2236.2955613300001</v>
      </c>
      <c r="I73" s="36">
        <f>'TN Raw Model Output'!I98</f>
        <v>1848.1406046100001</v>
      </c>
      <c r="J73" s="36">
        <f>'TN Raw Model Output'!J98</f>
        <v>2706.9538022899997</v>
      </c>
      <c r="K73" s="36">
        <f>'TN Raw Model Output'!K98</f>
        <v>1882.1490296500001</v>
      </c>
      <c r="L73" s="36">
        <f>'TN Raw Model Output'!L98</f>
        <v>2579.7373332899997</v>
      </c>
      <c r="M73" s="37">
        <f t="shared" si="1"/>
        <v>2382.1115105184181</v>
      </c>
      <c r="N73"/>
      <c r="O73"/>
    </row>
    <row r="74" spans="1:15" x14ac:dyDescent="0.25">
      <c r="A74" s="36" t="s">
        <v>42</v>
      </c>
      <c r="B74" s="36" t="s">
        <v>3</v>
      </c>
      <c r="C74" s="36">
        <f>'TN Raw Model Output'!C100</f>
        <v>37.436260960623301</v>
      </c>
      <c r="D74" s="36">
        <f>'TN Raw Model Output'!D100</f>
        <v>56.884845497538599</v>
      </c>
      <c r="E74" s="36">
        <f>'TN Raw Model Output'!E100</f>
        <v>34.018184908757902</v>
      </c>
      <c r="F74" s="36">
        <f>'TN Raw Model Output'!F100</f>
        <v>20.176378312200999</v>
      </c>
      <c r="G74" s="36">
        <f>'TN Raw Model Output'!G100</f>
        <v>38.182556001461599</v>
      </c>
      <c r="H74" s="36">
        <f>'TN Raw Model Output'!H100</f>
        <v>27.452701940000001</v>
      </c>
      <c r="I74" s="36">
        <f>'TN Raw Model Output'!I100</f>
        <v>21.86013633</v>
      </c>
      <c r="J74" s="36">
        <f>'TN Raw Model Output'!J100</f>
        <v>35.283203010000001</v>
      </c>
      <c r="K74" s="36">
        <f>'TN Raw Model Output'!K100</f>
        <v>29.853039750000001</v>
      </c>
      <c r="L74" s="36">
        <f>'TN Raw Model Output'!L100</f>
        <v>66.605883419999998</v>
      </c>
      <c r="M74" s="37">
        <f t="shared" si="1"/>
        <v>36.775319013058237</v>
      </c>
      <c r="N74"/>
      <c r="O74"/>
    </row>
    <row r="75" spans="1:15" x14ac:dyDescent="0.25">
      <c r="A75" s="35" t="s">
        <v>46</v>
      </c>
      <c r="B75" s="35" t="s">
        <v>32</v>
      </c>
      <c r="C75" s="35">
        <f>'TN Raw Model Output'!C102</f>
        <v>756.210323835032</v>
      </c>
      <c r="D75" s="35">
        <f>'TN Raw Model Output'!D102</f>
        <v>739.06310075373494</v>
      </c>
      <c r="E75" s="35">
        <f>'TN Raw Model Output'!E102</f>
        <v>409.75258302206902</v>
      </c>
      <c r="F75" s="35">
        <f>'TN Raw Model Output'!F102</f>
        <v>289.61788112933903</v>
      </c>
      <c r="G75" s="35">
        <f>'TN Raw Model Output'!G102</f>
        <v>439.55906485801199</v>
      </c>
      <c r="H75" s="35">
        <f>'TN Raw Model Output'!H102</f>
        <v>438.67549350000002</v>
      </c>
      <c r="I75" s="35">
        <f>'TN Raw Model Output'!I102</f>
        <v>558.01027469999997</v>
      </c>
      <c r="J75" s="35">
        <f>'TN Raw Model Output'!J102</f>
        <v>560.65377230000001</v>
      </c>
      <c r="K75" s="35">
        <f>'TN Raw Model Output'!K102</f>
        <v>651.54415659999995</v>
      </c>
      <c r="L75" s="35">
        <f>'TN Raw Model Output'!L102</f>
        <v>740.31815280000001</v>
      </c>
      <c r="M75" s="37">
        <f t="shared" si="1"/>
        <v>558.34048034981856</v>
      </c>
      <c r="N75"/>
      <c r="O75"/>
    </row>
    <row r="76" spans="1:15" x14ac:dyDescent="0.25">
      <c r="A76" s="36" t="s">
        <v>44</v>
      </c>
      <c r="B76" s="36" t="s">
        <v>31</v>
      </c>
      <c r="C76" s="36">
        <f>'TN Raw Model Output'!C101</f>
        <v>2015.09758762772</v>
      </c>
      <c r="D76" s="36">
        <f>'TN Raw Model Output'!D101</f>
        <v>2441.39653354865</v>
      </c>
      <c r="E76" s="36">
        <f>'TN Raw Model Output'!E101</f>
        <v>2038.1374159504301</v>
      </c>
      <c r="F76" s="36">
        <f>'TN Raw Model Output'!F101</f>
        <v>1028.62755563058</v>
      </c>
      <c r="G76" s="36">
        <f>'TN Raw Model Output'!G101</f>
        <v>2081.7452436562498</v>
      </c>
      <c r="H76" s="36">
        <f>'TN Raw Model Output'!H101</f>
        <v>1400.9445720000001</v>
      </c>
      <c r="I76" s="36">
        <f>'TN Raw Model Output'!I101</f>
        <v>1882.5717500000001</v>
      </c>
      <c r="J76" s="36">
        <f>'TN Raw Model Output'!J101</f>
        <v>1384.5183030000001</v>
      </c>
      <c r="K76" s="36">
        <f>'TN Raw Model Output'!K101</f>
        <v>1416.8561979999999</v>
      </c>
      <c r="L76" s="36">
        <f>'TN Raw Model Output'!L101</f>
        <v>2091.9927189999999</v>
      </c>
      <c r="M76" s="37">
        <f t="shared" si="1"/>
        <v>1778.1887878413629</v>
      </c>
      <c r="N76"/>
      <c r="O76"/>
    </row>
    <row r="77" spans="1:15" x14ac:dyDescent="0.25">
      <c r="A77" s="35" t="s">
        <v>46</v>
      </c>
      <c r="B77" s="35" t="s">
        <v>33</v>
      </c>
      <c r="C77" s="35">
        <f>'TN Raw Model Output'!C104</f>
        <v>425.46504638668802</v>
      </c>
      <c r="D77" s="35">
        <f>'TN Raw Model Output'!D104</f>
        <v>521.93449024363804</v>
      </c>
      <c r="E77" s="35">
        <f>'TN Raw Model Output'!E104</f>
        <v>310.89721293384099</v>
      </c>
      <c r="F77" s="35">
        <f>'TN Raw Model Output'!F104</f>
        <v>188.94921629747699</v>
      </c>
      <c r="G77" s="35">
        <f>'TN Raw Model Output'!G104</f>
        <v>350.58571527928598</v>
      </c>
      <c r="H77" s="35">
        <f>'TN Raw Model Output'!H104</f>
        <v>296.32051300000001</v>
      </c>
      <c r="I77" s="35">
        <f>'TN Raw Model Output'!I104</f>
        <v>281.88622529999998</v>
      </c>
      <c r="J77" s="35">
        <f>'TN Raw Model Output'!J104</f>
        <v>340.12678219999998</v>
      </c>
      <c r="K77" s="35">
        <f>'TN Raw Model Output'!K104</f>
        <v>365.24194399999999</v>
      </c>
      <c r="L77" s="35">
        <f>'TN Raw Model Output'!L104</f>
        <v>491.38110879999999</v>
      </c>
      <c r="M77" s="37">
        <f t="shared" si="1"/>
        <v>357.27882544409294</v>
      </c>
      <c r="N77"/>
      <c r="O77"/>
    </row>
    <row r="78" spans="1:15" x14ac:dyDescent="0.25">
      <c r="A78" s="36" t="s">
        <v>43</v>
      </c>
      <c r="B78" s="36" t="s">
        <v>41</v>
      </c>
      <c r="C78" s="36">
        <f>SUM('TN Raw Model Output'!C105)</f>
        <v>235.95041613226601</v>
      </c>
      <c r="D78" s="36">
        <f>SUM('TN Raw Model Output'!D105)</f>
        <v>251.302149694397</v>
      </c>
      <c r="E78" s="36">
        <f>SUM('TN Raw Model Output'!E105)</f>
        <v>134.49622720213901</v>
      </c>
      <c r="F78" s="36">
        <f>SUM('TN Raw Model Output'!F105)</f>
        <v>127.072841078811</v>
      </c>
      <c r="G78" s="36">
        <f>SUM('TN Raw Model Output'!G105)</f>
        <v>158.204126196012</v>
      </c>
      <c r="H78" s="36">
        <f>SUM('TN Raw Model Output'!H105)</f>
        <v>149.68723180000001</v>
      </c>
      <c r="I78" s="36">
        <f>SUM('TN Raw Model Output'!I105)</f>
        <v>183.3142465</v>
      </c>
      <c r="J78" s="36">
        <f>SUM('TN Raw Model Output'!J105)</f>
        <v>194.0827716</v>
      </c>
      <c r="K78" s="36">
        <f>SUM('TN Raw Model Output'!K105)</f>
        <v>198.64750810000001</v>
      </c>
      <c r="L78" s="36">
        <f>SUM('TN Raw Model Output'!L105)</f>
        <v>248.76756349999999</v>
      </c>
      <c r="M78" s="37">
        <f t="shared" si="1"/>
        <v>188.15250818036253</v>
      </c>
      <c r="N78"/>
      <c r="O78"/>
    </row>
    <row r="79" spans="1:15" x14ac:dyDescent="0.25">
      <c r="A79" s="36" t="s">
        <v>34</v>
      </c>
      <c r="B79" s="36" t="s">
        <v>41</v>
      </c>
      <c r="C79" s="36">
        <f>'TN Raw Model Output'!C106</f>
        <v>56113.8404229843</v>
      </c>
      <c r="D79" s="36">
        <f>'TN Raw Model Output'!D106</f>
        <v>60017.891359976798</v>
      </c>
      <c r="E79" s="36">
        <f>'TN Raw Model Output'!E106</f>
        <v>51369.037200082297</v>
      </c>
      <c r="F79" s="36">
        <f>'TN Raw Model Output'!F106</f>
        <v>37865.428958029297</v>
      </c>
      <c r="G79" s="36">
        <f>'TN Raw Model Output'!G106</f>
        <v>35714.904652966303</v>
      </c>
      <c r="H79" s="36">
        <f>'TN Raw Model Output'!H106</f>
        <v>38841.15567</v>
      </c>
      <c r="I79" s="36">
        <f>'TN Raw Model Output'!I106</f>
        <v>66338.797699999996</v>
      </c>
      <c r="J79" s="36">
        <f>'TN Raw Model Output'!J106</f>
        <v>50146.558599999997</v>
      </c>
      <c r="K79" s="36">
        <f>'TN Raw Model Output'!K106</f>
        <v>49342.670700000002</v>
      </c>
      <c r="L79" s="36">
        <f>'TN Raw Model Output'!L106</f>
        <v>60671.839059999998</v>
      </c>
      <c r="M79" s="37">
        <f t="shared" si="1"/>
        <v>50642.212432403896</v>
      </c>
      <c r="N79"/>
      <c r="O79"/>
    </row>
    <row r="80" spans="1:15" x14ac:dyDescent="0.25">
      <c r="A80" s="36" t="s">
        <v>44</v>
      </c>
      <c r="B80" s="36" t="s">
        <v>41</v>
      </c>
      <c r="C80" s="36">
        <f>'TN Raw Model Output'!C107</f>
        <v>7576.5730609191296</v>
      </c>
      <c r="D80" s="36">
        <f>'TN Raw Model Output'!D107</f>
        <v>10876.865607112801</v>
      </c>
      <c r="E80" s="36">
        <f>'TN Raw Model Output'!E107</f>
        <v>11897.5029654926</v>
      </c>
      <c r="F80" s="36">
        <f>'TN Raw Model Output'!F107</f>
        <v>6300.9259064464904</v>
      </c>
      <c r="G80" s="36">
        <f>'TN Raw Model Output'!G107</f>
        <v>10616.906805918799</v>
      </c>
      <c r="H80" s="36">
        <f>'TN Raw Model Output'!H107</f>
        <v>6918.444982</v>
      </c>
      <c r="I80" s="36">
        <f>'TN Raw Model Output'!I107</f>
        <v>4667.0264719999996</v>
      </c>
      <c r="J80" s="36">
        <f>'TN Raw Model Output'!J107</f>
        <v>4853.762326</v>
      </c>
      <c r="K80" s="36">
        <f>'TN Raw Model Output'!K107</f>
        <v>7021.7621099999997</v>
      </c>
      <c r="L80" s="36">
        <f>'TN Raw Model Output'!L107</f>
        <v>9153.5255849999994</v>
      </c>
      <c r="M80" s="37">
        <f t="shared" si="1"/>
        <v>7988.3295820889807</v>
      </c>
      <c r="N80"/>
      <c r="O80"/>
    </row>
    <row r="81" spans="1:17" x14ac:dyDescent="0.25">
      <c r="A81" s="36" t="s">
        <v>45</v>
      </c>
      <c r="B81" s="36" t="s">
        <v>41</v>
      </c>
      <c r="C81" s="36">
        <f>SUM('TN Raw Model Output'!C108,'TN Raw Model Output'!C110)</f>
        <v>119466.8325166414</v>
      </c>
      <c r="D81" s="36">
        <f>SUM('TN Raw Model Output'!D108,'TN Raw Model Output'!D110)</f>
        <v>104903.99851723795</v>
      </c>
      <c r="E81" s="36">
        <f>SUM('TN Raw Model Output'!E108,'TN Raw Model Output'!E110)</f>
        <v>81059.124641163333</v>
      </c>
      <c r="F81" s="36">
        <f>SUM('TN Raw Model Output'!F108,'TN Raw Model Output'!F110)</f>
        <v>79462.973828108879</v>
      </c>
      <c r="G81" s="36">
        <f>SUM('TN Raw Model Output'!G108,'TN Raw Model Output'!G110)</f>
        <v>49467.001010741922</v>
      </c>
      <c r="H81" s="36">
        <f>SUM('TN Raw Model Output'!H108,'TN Raw Model Output'!H110)</f>
        <v>98886.699906000009</v>
      </c>
      <c r="I81" s="36">
        <f>SUM('TN Raw Model Output'!I108,'TN Raw Model Output'!I110)</f>
        <v>100471.76367249999</v>
      </c>
      <c r="J81" s="36">
        <f>SUM('TN Raw Model Output'!J108,'TN Raw Model Output'!J110)</f>
        <v>89414.330768800006</v>
      </c>
      <c r="K81" s="36">
        <f>SUM('TN Raw Model Output'!K108,'TN Raw Model Output'!K110)</f>
        <v>62024.624270400003</v>
      </c>
      <c r="L81" s="36">
        <f>SUM('TN Raw Model Output'!L108,'TN Raw Model Output'!L110)</f>
        <v>115438.609694</v>
      </c>
      <c r="M81" s="37">
        <f t="shared" si="1"/>
        <v>90059.595882559355</v>
      </c>
      <c r="N81"/>
      <c r="O81"/>
    </row>
    <row r="82" spans="1:17" x14ac:dyDescent="0.25">
      <c r="A82" s="36" t="s">
        <v>46</v>
      </c>
      <c r="B82" s="36" t="s">
        <v>41</v>
      </c>
      <c r="C82" s="36">
        <f>'TN Raw Model Output'!C109</f>
        <v>663.02354520371898</v>
      </c>
      <c r="D82" s="36">
        <f>'TN Raw Model Output'!D109</f>
        <v>913.73058318606604</v>
      </c>
      <c r="E82" s="36">
        <f>'TN Raw Model Output'!E109</f>
        <v>435.34897862367302</v>
      </c>
      <c r="F82" s="36">
        <f>'TN Raw Model Output'!F109</f>
        <v>318.24388553420903</v>
      </c>
      <c r="G82" s="36">
        <f>'TN Raw Model Output'!G109</f>
        <v>593.95598642471305</v>
      </c>
      <c r="H82" s="36">
        <f>'TN Raw Model Output'!H109</f>
        <v>443.00274830000001</v>
      </c>
      <c r="I82" s="36">
        <f>'TN Raw Model Output'!I109</f>
        <v>475.58012230000003</v>
      </c>
      <c r="J82" s="36">
        <f>'TN Raw Model Output'!J109</f>
        <v>620.56275170000004</v>
      </c>
      <c r="K82" s="36">
        <f>'TN Raw Model Output'!K109</f>
        <v>497.52603040000002</v>
      </c>
      <c r="L82" s="36">
        <f>'TN Raw Model Output'!L109</f>
        <v>792.65974410000001</v>
      </c>
      <c r="M82" s="37">
        <f t="shared" si="1"/>
        <v>575.36343757723807</v>
      </c>
      <c r="N82"/>
      <c r="O82"/>
    </row>
    <row r="83" spans="1:17" x14ac:dyDescent="0.25">
      <c r="A83" s="36" t="s">
        <v>42</v>
      </c>
      <c r="B83" s="36" t="s">
        <v>41</v>
      </c>
      <c r="C83" s="36">
        <f>'TN Raw Model Output'!C112</f>
        <v>7003.3273651751797</v>
      </c>
      <c r="D83" s="36">
        <f>'TN Raw Model Output'!D112</f>
        <v>11215.6608676059</v>
      </c>
      <c r="E83" s="36">
        <f>'TN Raw Model Output'!E112</f>
        <v>5597.8732993029898</v>
      </c>
      <c r="F83" s="36">
        <f>'TN Raw Model Output'!F112</f>
        <v>3322.70207479185</v>
      </c>
      <c r="G83" s="36">
        <f>'TN Raw Model Output'!G112</f>
        <v>6793.2728679961001</v>
      </c>
      <c r="H83" s="36">
        <f>'TN Raw Model Output'!H112</f>
        <v>4801.7234239999998</v>
      </c>
      <c r="I83" s="36">
        <f>'TN Raw Model Output'!I112</f>
        <v>5904.944837</v>
      </c>
      <c r="J83" s="36">
        <f>'TN Raw Model Output'!J112</f>
        <v>7688.9304160000002</v>
      </c>
      <c r="K83" s="36">
        <f>'TN Raw Model Output'!K112</f>
        <v>4877.364337</v>
      </c>
      <c r="L83" s="36">
        <f>'TN Raw Model Output'!L112</f>
        <v>8788.1938630000004</v>
      </c>
      <c r="M83" s="37">
        <f t="shared" si="1"/>
        <v>6599.3993351872023</v>
      </c>
      <c r="N83"/>
      <c r="O83"/>
    </row>
    <row r="84" spans="1:17" x14ac:dyDescent="0.25">
      <c r="A84" s="57" t="s">
        <v>45</v>
      </c>
      <c r="B84" s="57" t="s">
        <v>118</v>
      </c>
      <c r="C84" s="35">
        <f>'TN Raw Model Output'!C103</f>
        <v>21617.8478998311</v>
      </c>
      <c r="D84" s="35">
        <f>'TN Raw Model Output'!D103</f>
        <v>19199.763518213302</v>
      </c>
      <c r="E84" s="35">
        <f>'TN Raw Model Output'!E103</f>
        <v>17066.894940787599</v>
      </c>
      <c r="F84" s="35">
        <f>'TN Raw Model Output'!F103</f>
        <v>14492.3038381241</v>
      </c>
      <c r="G84" s="35">
        <f>'TN Raw Model Output'!G103</f>
        <v>13169.010154895999</v>
      </c>
      <c r="H84" s="35">
        <f>'TN Raw Model Output'!H103</f>
        <v>15132.64472</v>
      </c>
      <c r="I84" s="35">
        <f>'TN Raw Model Output'!I103</f>
        <v>20021.105530000001</v>
      </c>
      <c r="J84" s="35">
        <f>'TN Raw Model Output'!J103</f>
        <v>16033.433940000001</v>
      </c>
      <c r="K84" s="35">
        <f>'TN Raw Model Output'!K103</f>
        <v>13650.500040000001</v>
      </c>
      <c r="L84" s="35">
        <f>'TN Raw Model Output'!L103</f>
        <v>15221.33239</v>
      </c>
      <c r="M84" s="37">
        <f t="shared" si="1"/>
        <v>16560.483697185209</v>
      </c>
      <c r="N84"/>
      <c r="O84"/>
    </row>
    <row r="85" spans="1:17" x14ac:dyDescent="0.25">
      <c r="M85" s="71"/>
      <c r="N85"/>
      <c r="O85"/>
      <c r="P85"/>
      <c r="Q85"/>
    </row>
    <row r="86" spans="1:17" x14ac:dyDescent="0.25">
      <c r="A86" s="45" t="s">
        <v>130</v>
      </c>
      <c r="L86" s="80" t="s">
        <v>126</v>
      </c>
      <c r="M86" s="71">
        <f>SUM(M2:M84)</f>
        <v>4327473.2692205552</v>
      </c>
      <c r="N86" t="s">
        <v>127</v>
      </c>
      <c r="O86"/>
      <c r="P86"/>
      <c r="Q86"/>
    </row>
    <row r="87" spans="1:17" x14ac:dyDescent="0.25">
      <c r="L87" s="80" t="s">
        <v>86</v>
      </c>
      <c r="M87" s="71">
        <v>41668.163835103602</v>
      </c>
      <c r="N87" t="s">
        <v>128</v>
      </c>
      <c r="O87"/>
      <c r="P87"/>
      <c r="Q87"/>
    </row>
    <row r="88" spans="1:17" x14ac:dyDescent="0.25">
      <c r="L88" s="80" t="s">
        <v>71</v>
      </c>
      <c r="M88" s="81">
        <f>SUM(M86:M87)</f>
        <v>4369141.4330556588</v>
      </c>
      <c r="N88" t="s">
        <v>129</v>
      </c>
      <c r="O88"/>
      <c r="P88"/>
      <c r="Q88"/>
    </row>
    <row r="89" spans="1:17" x14ac:dyDescent="0.25">
      <c r="N89"/>
      <c r="O89"/>
      <c r="P89"/>
      <c r="Q89"/>
    </row>
    <row r="90" spans="1:17" x14ac:dyDescent="0.25">
      <c r="N90"/>
      <c r="O90"/>
      <c r="P90"/>
      <c r="Q90"/>
    </row>
    <row r="91" spans="1:17" x14ac:dyDescent="0.25">
      <c r="N91"/>
      <c r="O91"/>
      <c r="P91"/>
      <c r="Q91"/>
    </row>
    <row r="92" spans="1:17" x14ac:dyDescent="0.25">
      <c r="N92"/>
      <c r="O92"/>
      <c r="P92"/>
      <c r="Q92"/>
    </row>
    <row r="93" spans="1:17" x14ac:dyDescent="0.25">
      <c r="N93" s="45"/>
      <c r="O93"/>
      <c r="P93"/>
      <c r="Q93"/>
    </row>
    <row r="94" spans="1:17" x14ac:dyDescent="0.25">
      <c r="N94" s="45"/>
      <c r="O94"/>
      <c r="P94"/>
      <c r="Q94"/>
    </row>
    <row r="95" spans="1:17" x14ac:dyDescent="0.25">
      <c r="N95" s="45"/>
      <c r="O95"/>
      <c r="P95"/>
      <c r="Q95"/>
    </row>
    <row r="96" spans="1:17" x14ac:dyDescent="0.25">
      <c r="N96" s="45"/>
      <c r="O96"/>
      <c r="P96"/>
      <c r="Q96"/>
    </row>
    <row r="97" spans="14:17" x14ac:dyDescent="0.25">
      <c r="N97" s="45"/>
      <c r="O97"/>
      <c r="P97"/>
      <c r="Q97"/>
    </row>
    <row r="98" spans="14:17" x14ac:dyDescent="0.25">
      <c r="N98" s="45"/>
      <c r="O98"/>
      <c r="P98"/>
      <c r="Q98"/>
    </row>
    <row r="99" spans="14:17" x14ac:dyDescent="0.25">
      <c r="N99" s="45"/>
      <c r="O99"/>
      <c r="P99"/>
      <c r="Q99"/>
    </row>
    <row r="100" spans="14:17" x14ac:dyDescent="0.25">
      <c r="N100"/>
      <c r="O100"/>
      <c r="P100"/>
      <c r="Q100"/>
    </row>
    <row r="101" spans="14:17" x14ac:dyDescent="0.25">
      <c r="N101"/>
      <c r="O101"/>
      <c r="P101"/>
      <c r="Q101"/>
    </row>
    <row r="102" spans="14:17" x14ac:dyDescent="0.25">
      <c r="N102"/>
      <c r="O102"/>
      <c r="P102"/>
      <c r="Q102"/>
    </row>
    <row r="103" spans="14:17" x14ac:dyDescent="0.25">
      <c r="N103"/>
      <c r="O103"/>
    </row>
    <row r="104" spans="14:17" x14ac:dyDescent="0.25">
      <c r="N104"/>
      <c r="O104"/>
    </row>
    <row r="105" spans="14:17" x14ac:dyDescent="0.25">
      <c r="N105"/>
      <c r="O105"/>
    </row>
    <row r="106" spans="14:17" x14ac:dyDescent="0.25">
      <c r="N106"/>
      <c r="O106"/>
    </row>
    <row r="107" spans="14:17" x14ac:dyDescent="0.25">
      <c r="N107"/>
      <c r="O107"/>
    </row>
    <row r="108" spans="14:17" x14ac:dyDescent="0.25">
      <c r="N108"/>
      <c r="O108"/>
    </row>
    <row r="109" spans="14:17" x14ac:dyDescent="0.25">
      <c r="N109"/>
      <c r="O109"/>
    </row>
    <row r="110" spans="14:17" x14ac:dyDescent="0.25">
      <c r="N110"/>
      <c r="O110"/>
    </row>
    <row r="111" spans="14:17" x14ac:dyDescent="0.25">
      <c r="N111"/>
      <c r="O111"/>
    </row>
    <row r="112" spans="14:17" x14ac:dyDescent="0.25">
      <c r="N112"/>
      <c r="O112"/>
    </row>
  </sheetData>
  <autoFilter ref="A1:L83" xr:uid="{00000000-0009-0000-0000-000000000000}"/>
  <sortState xmlns:xlrd2="http://schemas.microsoft.com/office/spreadsheetml/2017/richdata2" ref="A2:M83">
    <sortCondition ref="B2:B83"/>
    <sortCondition ref="A2:A8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4A20-2902-4427-AFC8-77827218C0FD}">
  <dimension ref="A1:Q114"/>
  <sheetViews>
    <sheetView workbookViewId="0">
      <selection activeCell="Q20" sqref="Q20"/>
    </sheetView>
  </sheetViews>
  <sheetFormatPr defaultRowHeight="15" x14ac:dyDescent="0.25"/>
  <cols>
    <col min="1" max="1" width="9.42578125" bestFit="1" customWidth="1"/>
    <col min="2" max="2" width="11.85546875" bestFit="1" customWidth="1"/>
    <col min="13" max="13" width="12" bestFit="1" customWidth="1"/>
    <col min="16" max="16" width="13.140625" bestFit="1" customWidth="1"/>
    <col min="17" max="17" width="29.7109375" bestFit="1" customWidth="1"/>
    <col min="18" max="18" width="35.140625" bestFit="1" customWidth="1"/>
  </cols>
  <sheetData>
    <row r="1" spans="1:17" ht="75" x14ac:dyDescent="0.25">
      <c r="A1" s="2" t="s">
        <v>0</v>
      </c>
      <c r="B1" s="2" t="s">
        <v>1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48" t="s">
        <v>15</v>
      </c>
      <c r="N1" s="49" t="s">
        <v>74</v>
      </c>
    </row>
    <row r="2" spans="1:17" x14ac:dyDescent="0.25">
      <c r="A2" t="s">
        <v>75</v>
      </c>
      <c r="B2" t="s">
        <v>76</v>
      </c>
      <c r="C2">
        <v>5087.9630065274996</v>
      </c>
      <c r="D2">
        <v>5839.7072118653196</v>
      </c>
      <c r="E2">
        <v>2564.88474401038</v>
      </c>
      <c r="F2">
        <v>2544.5518199490398</v>
      </c>
      <c r="G2">
        <v>3144.4627432655502</v>
      </c>
      <c r="H2">
        <v>3766.3886207461201</v>
      </c>
      <c r="I2">
        <v>4038.4812053454398</v>
      </c>
      <c r="J2">
        <v>3382.7526948676</v>
      </c>
      <c r="K2">
        <v>3974.1752208914399</v>
      </c>
      <c r="L2">
        <v>5291.7923828905796</v>
      </c>
      <c r="M2">
        <v>3963.5159650358969</v>
      </c>
      <c r="N2" s="50">
        <f>M2/$M$113</f>
        <v>4.4850528904861256E-3</v>
      </c>
      <c r="P2" s="76" t="s">
        <v>122</v>
      </c>
      <c r="Q2" t="s">
        <v>137</v>
      </c>
    </row>
    <row r="3" spans="1:17" x14ac:dyDescent="0.25">
      <c r="A3" t="s">
        <v>77</v>
      </c>
      <c r="B3" t="s">
        <v>76</v>
      </c>
      <c r="C3">
        <v>165.15688314877099</v>
      </c>
      <c r="D3">
        <v>184.27455833433299</v>
      </c>
      <c r="E3">
        <v>91.488125187274207</v>
      </c>
      <c r="F3">
        <v>92.599768370013905</v>
      </c>
      <c r="G3">
        <v>101.61443966237999</v>
      </c>
      <c r="H3">
        <v>129.344640488545</v>
      </c>
      <c r="I3">
        <v>134.85021766175601</v>
      </c>
      <c r="J3">
        <v>109.232465401059</v>
      </c>
      <c r="K3">
        <v>117.80840235925</v>
      </c>
      <c r="L3">
        <v>169.125818879566</v>
      </c>
      <c r="M3">
        <v>129.54953194929482</v>
      </c>
      <c r="N3" s="50">
        <f t="shared" ref="N3:N66" si="0">M3/$M$113</f>
        <v>1.4659623118865045E-4</v>
      </c>
      <c r="P3" s="77" t="s">
        <v>75</v>
      </c>
      <c r="Q3" s="78">
        <v>17882.221632083973</v>
      </c>
    </row>
    <row r="4" spans="1:17" x14ac:dyDescent="0.25">
      <c r="A4" t="s">
        <v>78</v>
      </c>
      <c r="B4" t="s">
        <v>76</v>
      </c>
      <c r="C4">
        <v>1164.2552471947599</v>
      </c>
      <c r="D4">
        <v>1253.6589788378899</v>
      </c>
      <c r="E4">
        <v>636.13805718204799</v>
      </c>
      <c r="F4">
        <v>757.267653189886</v>
      </c>
      <c r="G4">
        <v>698.55320765807301</v>
      </c>
      <c r="H4">
        <v>897.50318053776402</v>
      </c>
      <c r="I4">
        <v>767.56673267449401</v>
      </c>
      <c r="J4">
        <v>916.47283291088604</v>
      </c>
      <c r="K4">
        <v>581.78679729486703</v>
      </c>
      <c r="L4">
        <v>1102.5968233614201</v>
      </c>
      <c r="M4">
        <v>877.57995108420869</v>
      </c>
      <c r="N4" s="50">
        <f t="shared" si="0"/>
        <v>9.9305579464399997E-4</v>
      </c>
      <c r="P4" s="77" t="s">
        <v>77</v>
      </c>
      <c r="Q4" s="78">
        <v>1123.6359767071513</v>
      </c>
    </row>
    <row r="5" spans="1:17" x14ac:dyDescent="0.25">
      <c r="A5" t="s">
        <v>79</v>
      </c>
      <c r="B5" t="s">
        <v>76</v>
      </c>
      <c r="C5">
        <v>133024.690856006</v>
      </c>
      <c r="D5">
        <v>215600.11325469299</v>
      </c>
      <c r="E5">
        <v>167975.44457049799</v>
      </c>
      <c r="F5">
        <v>107349.932454184</v>
      </c>
      <c r="G5">
        <v>161732.30918904199</v>
      </c>
      <c r="H5">
        <v>157763.35129224</v>
      </c>
      <c r="I5">
        <v>175218.33955335899</v>
      </c>
      <c r="J5">
        <v>150084.83924973299</v>
      </c>
      <c r="K5">
        <v>136244.86118887499</v>
      </c>
      <c r="L5">
        <v>184979.48103248799</v>
      </c>
      <c r="M5">
        <v>158997.33626411177</v>
      </c>
      <c r="N5" s="50">
        <f t="shared" si="0"/>
        <v>0.17991890757641754</v>
      </c>
      <c r="P5" s="77" t="s">
        <v>78</v>
      </c>
      <c r="Q5" s="78">
        <v>6349.6725725840233</v>
      </c>
    </row>
    <row r="6" spans="1:17" x14ac:dyDescent="0.25">
      <c r="A6" t="s">
        <v>80</v>
      </c>
      <c r="B6" t="s">
        <v>76</v>
      </c>
      <c r="C6">
        <v>90982.515102391699</v>
      </c>
      <c r="D6">
        <v>155217.28423145501</v>
      </c>
      <c r="E6">
        <v>109884.179379402</v>
      </c>
      <c r="F6">
        <v>76764.949478487906</v>
      </c>
      <c r="G6">
        <v>134065.08170292099</v>
      </c>
      <c r="H6">
        <v>107456.685912089</v>
      </c>
      <c r="I6">
        <v>93423.130969375794</v>
      </c>
      <c r="J6">
        <v>79303.436528096703</v>
      </c>
      <c r="K6">
        <v>105153.06070865699</v>
      </c>
      <c r="L6">
        <v>139789.53674546201</v>
      </c>
      <c r="M6">
        <v>109203.98607583382</v>
      </c>
      <c r="N6" s="50">
        <f t="shared" si="0"/>
        <v>0.12357352858488843</v>
      </c>
      <c r="P6" s="77" t="s">
        <v>79</v>
      </c>
      <c r="Q6" s="78">
        <v>216695.81454026111</v>
      </c>
    </row>
    <row r="7" spans="1:17" x14ac:dyDescent="0.25">
      <c r="A7" t="s">
        <v>81</v>
      </c>
      <c r="B7" t="s">
        <v>76</v>
      </c>
      <c r="C7">
        <v>114884.87600719801</v>
      </c>
      <c r="D7">
        <v>114341.55435792101</v>
      </c>
      <c r="E7">
        <v>94785.115861391198</v>
      </c>
      <c r="F7">
        <v>74151.588357097702</v>
      </c>
      <c r="G7">
        <v>66185.927360047703</v>
      </c>
      <c r="H7">
        <v>101880.656959261</v>
      </c>
      <c r="I7">
        <v>126605.077686003</v>
      </c>
      <c r="J7">
        <v>90680.619338035802</v>
      </c>
      <c r="K7">
        <v>75783.783422815497</v>
      </c>
      <c r="L7">
        <v>93501.623294498902</v>
      </c>
      <c r="M7">
        <v>95280.082264426979</v>
      </c>
      <c r="N7" s="50">
        <f t="shared" si="0"/>
        <v>0.10781745605052805</v>
      </c>
      <c r="P7" s="77" t="s">
        <v>80</v>
      </c>
      <c r="Q7" s="78">
        <v>145002.16438927839</v>
      </c>
    </row>
    <row r="8" spans="1:17" x14ac:dyDescent="0.25">
      <c r="A8" t="s">
        <v>82</v>
      </c>
      <c r="B8" t="s">
        <v>76</v>
      </c>
      <c r="C8">
        <v>10626.019447570799</v>
      </c>
      <c r="D8">
        <v>21268.6857712118</v>
      </c>
      <c r="E8">
        <v>7621.1218735768298</v>
      </c>
      <c r="F8">
        <v>5046.73900846992</v>
      </c>
      <c r="G8">
        <v>11338.259495492401</v>
      </c>
      <c r="H8">
        <v>10128.005833161</v>
      </c>
      <c r="I8">
        <v>9079.1379749355401</v>
      </c>
      <c r="J8">
        <v>9392.2134786823899</v>
      </c>
      <c r="K8">
        <v>8529.01629419442</v>
      </c>
      <c r="L8">
        <v>15392.4092368288</v>
      </c>
      <c r="M8">
        <v>10842.160841412388</v>
      </c>
      <c r="N8" s="50">
        <f t="shared" si="0"/>
        <v>1.2268820221707295E-2</v>
      </c>
      <c r="P8" s="77" t="s">
        <v>81</v>
      </c>
      <c r="Q8" s="78">
        <v>153314.28010553317</v>
      </c>
    </row>
    <row r="9" spans="1:17" x14ac:dyDescent="0.25">
      <c r="A9" t="s">
        <v>83</v>
      </c>
      <c r="B9" t="s">
        <v>76</v>
      </c>
      <c r="C9">
        <v>9015.5333070960805</v>
      </c>
      <c r="D9">
        <v>16615.936814815901</v>
      </c>
      <c r="E9">
        <v>13006.2845076504</v>
      </c>
      <c r="F9">
        <v>10861.7395819593</v>
      </c>
      <c r="G9">
        <v>7696.5630591099298</v>
      </c>
      <c r="H9">
        <v>12294.6804457081</v>
      </c>
      <c r="I9">
        <v>13745.076034494699</v>
      </c>
      <c r="J9">
        <v>11700.908588029301</v>
      </c>
      <c r="K9">
        <v>8277.1581913753107</v>
      </c>
      <c r="L9">
        <v>13665.8520436127</v>
      </c>
      <c r="M9">
        <v>11687.973257385172</v>
      </c>
      <c r="N9" s="50">
        <f t="shared" si="0"/>
        <v>1.322592836874952E-2</v>
      </c>
      <c r="P9" s="77" t="s">
        <v>82</v>
      </c>
      <c r="Q9" s="78">
        <v>150476.48212270415</v>
      </c>
    </row>
    <row r="10" spans="1:17" x14ac:dyDescent="0.25">
      <c r="A10" t="s">
        <v>84</v>
      </c>
      <c r="B10" t="s">
        <v>76</v>
      </c>
      <c r="C10">
        <v>79.582682521773904</v>
      </c>
      <c r="D10">
        <v>79.157584519957993</v>
      </c>
      <c r="E10">
        <v>47.387119554779197</v>
      </c>
      <c r="F10">
        <v>55.998882756216602</v>
      </c>
      <c r="G10">
        <v>64.525817124682305</v>
      </c>
      <c r="H10">
        <v>68.736608808449304</v>
      </c>
      <c r="I10">
        <v>54.931444195613402</v>
      </c>
      <c r="J10">
        <v>65.595360115086706</v>
      </c>
      <c r="K10">
        <v>55.227281947892401</v>
      </c>
      <c r="L10">
        <v>77.404303485053802</v>
      </c>
      <c r="M10">
        <v>64.854708502950558</v>
      </c>
      <c r="N10" s="50">
        <f t="shared" si="0"/>
        <v>7.3388577313365024E-5</v>
      </c>
      <c r="P10" s="77" t="s">
        <v>91</v>
      </c>
      <c r="Q10" s="78">
        <v>6711.6405078057351</v>
      </c>
    </row>
    <row r="11" spans="1:17" x14ac:dyDescent="0.25">
      <c r="A11" t="s">
        <v>85</v>
      </c>
      <c r="B11" t="s">
        <v>76</v>
      </c>
      <c r="C11">
        <v>47979.909508388802</v>
      </c>
      <c r="D11">
        <v>45086.754823005402</v>
      </c>
      <c r="E11">
        <v>30524.7654495522</v>
      </c>
      <c r="F11">
        <v>30674.236020891101</v>
      </c>
      <c r="G11">
        <v>34307.102041867904</v>
      </c>
      <c r="H11">
        <v>37192.646113996503</v>
      </c>
      <c r="I11">
        <v>34631.189453553998</v>
      </c>
      <c r="J11">
        <v>38142.920905873303</v>
      </c>
      <c r="K11">
        <v>23825.079425977201</v>
      </c>
      <c r="L11">
        <v>36532.3382828506</v>
      </c>
      <c r="M11">
        <v>35889.694202595703</v>
      </c>
      <c r="N11" s="50">
        <f t="shared" si="0"/>
        <v>4.06122185811751E-2</v>
      </c>
      <c r="P11" s="77" t="s">
        <v>83</v>
      </c>
      <c r="Q11" s="78">
        <v>16988.650988614878</v>
      </c>
    </row>
    <row r="12" spans="1:17" x14ac:dyDescent="0.25">
      <c r="A12" t="s">
        <v>86</v>
      </c>
      <c r="B12" t="s">
        <v>76</v>
      </c>
      <c r="C12">
        <v>8.8912367081777202E-2</v>
      </c>
      <c r="D12">
        <v>8.5912339019739506E-2</v>
      </c>
      <c r="E12">
        <v>4.4692335044497301E-2</v>
      </c>
      <c r="F12">
        <v>5.6460685462301603E-2</v>
      </c>
      <c r="G12">
        <v>7.8465536041739004E-2</v>
      </c>
      <c r="H12">
        <v>7.4688923333206994E-2</v>
      </c>
      <c r="I12">
        <v>4.3976891843638302E-2</v>
      </c>
      <c r="J12">
        <v>6.3045119303794306E-2</v>
      </c>
      <c r="K12">
        <v>4.7770890873198101E-2</v>
      </c>
      <c r="L12">
        <v>7.9886184029451995E-2</v>
      </c>
      <c r="M12">
        <v>6.6381127203334431E-2</v>
      </c>
      <c r="N12" s="50">
        <f t="shared" si="0"/>
        <v>7.5115848923884895E-8</v>
      </c>
      <c r="P12" s="77" t="s">
        <v>84</v>
      </c>
      <c r="Q12" s="78">
        <v>16583.62623052585</v>
      </c>
    </row>
    <row r="13" spans="1:17" x14ac:dyDescent="0.25">
      <c r="A13" t="s">
        <v>87</v>
      </c>
      <c r="B13" t="s">
        <v>76</v>
      </c>
      <c r="C13">
        <v>41137.975244046</v>
      </c>
      <c r="D13">
        <v>83391.1835729413</v>
      </c>
      <c r="E13">
        <v>39144.5585125051</v>
      </c>
      <c r="F13">
        <v>23691.0362209103</v>
      </c>
      <c r="G13">
        <v>52857.310719964997</v>
      </c>
      <c r="H13">
        <v>37888.894799768801</v>
      </c>
      <c r="I13">
        <v>35894.891903990203</v>
      </c>
      <c r="J13">
        <v>32152.944738827398</v>
      </c>
      <c r="K13">
        <v>38287.720766357903</v>
      </c>
      <c r="L13">
        <v>70413.151756982596</v>
      </c>
      <c r="M13">
        <v>45485.96682362946</v>
      </c>
      <c r="N13" s="50">
        <f t="shared" si="0"/>
        <v>5.1471211111175037E-2</v>
      </c>
      <c r="P13" s="77" t="s">
        <v>85</v>
      </c>
      <c r="Q13" s="78">
        <v>82627.909230021789</v>
      </c>
    </row>
    <row r="14" spans="1:17" x14ac:dyDescent="0.25">
      <c r="A14" t="s">
        <v>82</v>
      </c>
      <c r="B14" t="s">
        <v>88</v>
      </c>
      <c r="C14">
        <v>7375.6277266972902</v>
      </c>
      <c r="D14">
        <v>11280.7777454321</v>
      </c>
      <c r="E14">
        <v>4980.2129505456396</v>
      </c>
      <c r="F14">
        <v>4007.5834158584698</v>
      </c>
      <c r="G14">
        <v>9093.8049004863296</v>
      </c>
      <c r="H14">
        <v>7094.6486659775001</v>
      </c>
      <c r="I14">
        <v>5898.0802500878499</v>
      </c>
      <c r="J14">
        <v>6835.3610473573499</v>
      </c>
      <c r="K14">
        <v>6866.9768043712802</v>
      </c>
      <c r="L14">
        <v>10650.3095671022</v>
      </c>
      <c r="M14">
        <v>7408.338307391602</v>
      </c>
      <c r="N14" s="50">
        <f t="shared" si="0"/>
        <v>8.3831601619308391E-3</v>
      </c>
      <c r="P14" s="77" t="s">
        <v>86</v>
      </c>
      <c r="Q14" s="78">
        <v>6960.933671775656</v>
      </c>
    </row>
    <row r="15" spans="1:17" x14ac:dyDescent="0.25">
      <c r="A15" t="s">
        <v>87</v>
      </c>
      <c r="B15" t="s">
        <v>88</v>
      </c>
      <c r="C15">
        <v>0.65719174221088805</v>
      </c>
      <c r="D15">
        <v>1.59325833929386</v>
      </c>
      <c r="E15">
        <v>0.45285271810463201</v>
      </c>
      <c r="F15">
        <v>0.40219573843816198</v>
      </c>
      <c r="G15">
        <v>1.1076228422036201</v>
      </c>
      <c r="H15">
        <v>0.71906011079608501</v>
      </c>
      <c r="I15">
        <v>0.66561126867447196</v>
      </c>
      <c r="J15">
        <v>0.69673343838061097</v>
      </c>
      <c r="K15">
        <v>0.60311984285389697</v>
      </c>
      <c r="L15">
        <v>1.0426769004557299</v>
      </c>
      <c r="M15">
        <v>0.79403229414119569</v>
      </c>
      <c r="N15" s="50">
        <f t="shared" si="0"/>
        <v>8.9851456822504444E-7</v>
      </c>
      <c r="P15" s="77" t="s">
        <v>92</v>
      </c>
      <c r="Q15" s="78">
        <v>3297.7123999694631</v>
      </c>
    </row>
    <row r="16" spans="1:17" x14ac:dyDescent="0.25">
      <c r="A16" t="s">
        <v>79</v>
      </c>
      <c r="B16" t="s">
        <v>89</v>
      </c>
      <c r="C16">
        <v>1299.3132390297601</v>
      </c>
      <c r="D16">
        <v>1676.0873727225901</v>
      </c>
      <c r="E16">
        <v>1281.13612740595</v>
      </c>
      <c r="F16">
        <v>1013.42221086608</v>
      </c>
      <c r="G16">
        <v>1538.0632696759899</v>
      </c>
      <c r="H16">
        <v>1297.9171816237099</v>
      </c>
      <c r="I16">
        <v>1578.59197992636</v>
      </c>
      <c r="J16">
        <v>1037.6248848446301</v>
      </c>
      <c r="K16">
        <v>1309.96157597768</v>
      </c>
      <c r="L16">
        <v>1263.6797353929201</v>
      </c>
      <c r="M16">
        <v>1329.5797577465669</v>
      </c>
      <c r="N16" s="50">
        <f t="shared" si="0"/>
        <v>1.5045317309726224E-3</v>
      </c>
      <c r="P16" s="77" t="s">
        <v>87</v>
      </c>
      <c r="Q16" s="78">
        <v>59511.338927782876</v>
      </c>
    </row>
    <row r="17" spans="1:17" x14ac:dyDescent="0.25">
      <c r="A17" t="s">
        <v>80</v>
      </c>
      <c r="B17" t="s">
        <v>89</v>
      </c>
      <c r="C17">
        <v>3536.1379593368902</v>
      </c>
      <c r="D17">
        <v>3979.54387448139</v>
      </c>
      <c r="E17">
        <v>3173.6104149790499</v>
      </c>
      <c r="F17">
        <v>2446.9727406339798</v>
      </c>
      <c r="G17">
        <v>3119.4617942270602</v>
      </c>
      <c r="H17">
        <v>3010.0873711280501</v>
      </c>
      <c r="I17">
        <v>3178.3077798345798</v>
      </c>
      <c r="J17">
        <v>2310.6530287843002</v>
      </c>
      <c r="K17">
        <v>2834.1749263288398</v>
      </c>
      <c r="L17">
        <v>2898.55071009428</v>
      </c>
      <c r="M17">
        <v>3048.7500599828427</v>
      </c>
      <c r="N17" s="50">
        <f t="shared" si="0"/>
        <v>3.4499180499130287E-3</v>
      </c>
      <c r="P17" s="77" t="s">
        <v>123</v>
      </c>
      <c r="Q17" s="78">
        <v>883526.08329564822</v>
      </c>
    </row>
    <row r="18" spans="1:17" x14ac:dyDescent="0.25">
      <c r="A18" t="s">
        <v>82</v>
      </c>
      <c r="B18" t="s">
        <v>89</v>
      </c>
      <c r="C18">
        <v>72232.799835409402</v>
      </c>
      <c r="D18">
        <v>80612.016577115501</v>
      </c>
      <c r="E18">
        <v>48158.620024293901</v>
      </c>
      <c r="F18">
        <v>45960.083031111797</v>
      </c>
      <c r="G18">
        <v>67301.344790382398</v>
      </c>
      <c r="H18">
        <v>62815.151521035201</v>
      </c>
      <c r="I18">
        <v>61547.871996253998</v>
      </c>
      <c r="J18">
        <v>56775.982688406199</v>
      </c>
      <c r="K18">
        <v>69544.091859732798</v>
      </c>
      <c r="L18">
        <v>71927.750317245896</v>
      </c>
      <c r="M18">
        <v>63687.571264098704</v>
      </c>
      <c r="N18" s="50">
        <f t="shared" si="0"/>
        <v>7.2067863004936825E-2</v>
      </c>
    </row>
    <row r="19" spans="1:17" x14ac:dyDescent="0.25">
      <c r="A19" t="s">
        <v>86</v>
      </c>
      <c r="B19" t="s">
        <v>89</v>
      </c>
      <c r="C19">
        <v>1.64134783462796</v>
      </c>
      <c r="D19">
        <v>1.86796146771588</v>
      </c>
      <c r="E19">
        <v>0.93422424638383506</v>
      </c>
      <c r="F19">
        <v>0.96649547988250195</v>
      </c>
      <c r="G19">
        <v>1.47057735070026</v>
      </c>
      <c r="H19">
        <v>1.48568142326159</v>
      </c>
      <c r="I19">
        <v>1.5054496816387899</v>
      </c>
      <c r="J19">
        <v>1.15321083567188</v>
      </c>
      <c r="K19">
        <v>1.6150110357566601</v>
      </c>
      <c r="L19">
        <v>1.5789435980059701</v>
      </c>
      <c r="M19">
        <v>1.4218902953645329</v>
      </c>
      <c r="N19" s="50">
        <f t="shared" si="0"/>
        <v>1.6089888965846797E-6</v>
      </c>
    </row>
    <row r="20" spans="1:17" x14ac:dyDescent="0.25">
      <c r="A20" t="s">
        <v>87</v>
      </c>
      <c r="B20" t="s">
        <v>89</v>
      </c>
      <c r="C20">
        <v>95.045547357089504</v>
      </c>
      <c r="D20">
        <v>169.86988853405299</v>
      </c>
      <c r="E20">
        <v>62.583455823790203</v>
      </c>
      <c r="F20">
        <v>28.996559438433</v>
      </c>
      <c r="G20">
        <v>108.025760971766</v>
      </c>
      <c r="H20">
        <v>74.047178686231106</v>
      </c>
      <c r="I20">
        <v>100.27131278725901</v>
      </c>
      <c r="J20">
        <v>68.8317853411057</v>
      </c>
      <c r="K20">
        <v>57.721465023360203</v>
      </c>
      <c r="L20">
        <v>98.668502325098501</v>
      </c>
      <c r="M20">
        <v>86.406145628818621</v>
      </c>
      <c r="N20" s="50">
        <f t="shared" si="0"/>
        <v>9.7775847663272424E-5</v>
      </c>
    </row>
    <row r="21" spans="1:17" x14ac:dyDescent="0.25">
      <c r="A21" t="s">
        <v>82</v>
      </c>
      <c r="B21" t="s">
        <v>90</v>
      </c>
      <c r="C21">
        <v>180.55917055198199</v>
      </c>
      <c r="D21">
        <v>246.14268549487099</v>
      </c>
      <c r="E21">
        <v>89.515706600062103</v>
      </c>
      <c r="F21">
        <v>118.219596829561</v>
      </c>
      <c r="G21">
        <v>187.42287644700201</v>
      </c>
      <c r="H21">
        <v>119.51167329470699</v>
      </c>
      <c r="I21">
        <v>138.16547025892899</v>
      </c>
      <c r="J21">
        <v>107.780075080335</v>
      </c>
      <c r="K21">
        <v>150.47079183778001</v>
      </c>
      <c r="L21">
        <v>167.83114275292201</v>
      </c>
      <c r="M21">
        <v>150.5619189148151</v>
      </c>
      <c r="N21" s="50">
        <f t="shared" si="0"/>
        <v>1.7037352077876978E-4</v>
      </c>
    </row>
    <row r="22" spans="1:17" x14ac:dyDescent="0.25">
      <c r="A22" t="s">
        <v>91</v>
      </c>
      <c r="B22" t="s">
        <v>90</v>
      </c>
      <c r="C22">
        <v>561.97713944174996</v>
      </c>
      <c r="D22">
        <v>782.32027157722496</v>
      </c>
      <c r="E22">
        <v>246.860023850278</v>
      </c>
      <c r="F22">
        <v>314.65264106825202</v>
      </c>
      <c r="G22">
        <v>545.61083660486395</v>
      </c>
      <c r="H22">
        <v>356.94457325487099</v>
      </c>
      <c r="I22">
        <v>411.58765860909801</v>
      </c>
      <c r="J22">
        <v>317.72008217923002</v>
      </c>
      <c r="K22">
        <v>495.13936953089399</v>
      </c>
      <c r="L22">
        <v>468.12797641680697</v>
      </c>
      <c r="M22">
        <v>450.09405725332681</v>
      </c>
      <c r="N22" s="50">
        <f t="shared" si="0"/>
        <v>5.0931942000046371E-4</v>
      </c>
    </row>
    <row r="23" spans="1:17" x14ac:dyDescent="0.25">
      <c r="A23" t="s">
        <v>84</v>
      </c>
      <c r="B23" t="s">
        <v>90</v>
      </c>
      <c r="C23">
        <v>478.45777738059599</v>
      </c>
      <c r="D23">
        <v>558.93370204941903</v>
      </c>
      <c r="E23">
        <v>260.38089383283</v>
      </c>
      <c r="F23">
        <v>326.45562089300802</v>
      </c>
      <c r="G23">
        <v>435.88614399478598</v>
      </c>
      <c r="H23">
        <v>321.09491268053398</v>
      </c>
      <c r="I23">
        <v>320.814834947468</v>
      </c>
      <c r="J23">
        <v>359.23164266337102</v>
      </c>
      <c r="K23">
        <v>319.95168297498498</v>
      </c>
      <c r="L23">
        <v>487.73385156867602</v>
      </c>
      <c r="M23">
        <v>386.89410629856735</v>
      </c>
      <c r="N23" s="50">
        <f t="shared" si="0"/>
        <v>4.378033405375018E-4</v>
      </c>
    </row>
    <row r="24" spans="1:17" x14ac:dyDescent="0.25">
      <c r="A24" t="s">
        <v>85</v>
      </c>
      <c r="B24" t="s">
        <v>90</v>
      </c>
      <c r="C24">
        <v>3842.2502461945801</v>
      </c>
      <c r="D24">
        <v>4421.6214185876797</v>
      </c>
      <c r="E24">
        <v>2093.1487711760301</v>
      </c>
      <c r="F24">
        <v>2589.1412210704998</v>
      </c>
      <c r="G24">
        <v>3603.4689713645998</v>
      </c>
      <c r="H24">
        <v>2494.0007275042299</v>
      </c>
      <c r="I24">
        <v>2703.2260740407501</v>
      </c>
      <c r="J24">
        <v>2979.0265222252301</v>
      </c>
      <c r="K24">
        <v>2690.4841074810001</v>
      </c>
      <c r="L24">
        <v>3981.9188528029599</v>
      </c>
      <c r="M24">
        <v>3139.8286912447556</v>
      </c>
      <c r="N24" s="50">
        <f t="shared" si="0"/>
        <v>3.552981209493127E-3</v>
      </c>
    </row>
    <row r="25" spans="1:17" x14ac:dyDescent="0.25">
      <c r="A25" t="s">
        <v>86</v>
      </c>
      <c r="B25" t="s">
        <v>90</v>
      </c>
      <c r="C25">
        <v>7.3169873218434498</v>
      </c>
      <c r="D25">
        <v>8.5537019559412801</v>
      </c>
      <c r="E25">
        <v>3.85465928578017</v>
      </c>
      <c r="F25">
        <v>5.0765678440769104</v>
      </c>
      <c r="G25">
        <v>7.1898109078996404</v>
      </c>
      <c r="H25">
        <v>4.6828776924916697</v>
      </c>
      <c r="I25">
        <v>5.2815445042316798</v>
      </c>
      <c r="J25">
        <v>5.4172278137959502</v>
      </c>
      <c r="K25">
        <v>5.6568901881027598</v>
      </c>
      <c r="L25">
        <v>7.5528537197407299</v>
      </c>
      <c r="M25">
        <v>6.0583121233904249</v>
      </c>
      <c r="N25" s="50">
        <f t="shared" si="0"/>
        <v>6.8554915736874728E-6</v>
      </c>
    </row>
    <row r="26" spans="1:17" x14ac:dyDescent="0.25">
      <c r="A26" t="s">
        <v>92</v>
      </c>
      <c r="B26" t="s">
        <v>90</v>
      </c>
      <c r="C26">
        <v>2261.2545379417702</v>
      </c>
      <c r="D26">
        <v>3015.0711317077398</v>
      </c>
      <c r="E26">
        <v>1356.93525326541</v>
      </c>
      <c r="F26">
        <v>1658.1480504221699</v>
      </c>
      <c r="G26">
        <v>2363.4734882371499</v>
      </c>
      <c r="H26">
        <v>1544.7747672109001</v>
      </c>
      <c r="I26">
        <v>1846.2084956507999</v>
      </c>
      <c r="J26">
        <v>1870.1089227411801</v>
      </c>
      <c r="K26">
        <v>1769.6117642143399</v>
      </c>
      <c r="L26">
        <v>2462.0774448332299</v>
      </c>
      <c r="M26">
        <v>2014.7663856224688</v>
      </c>
      <c r="N26" s="50">
        <f t="shared" si="0"/>
        <v>2.2798782397255961E-3</v>
      </c>
    </row>
    <row r="27" spans="1:17" x14ac:dyDescent="0.25">
      <c r="A27" t="s">
        <v>80</v>
      </c>
      <c r="B27" t="s">
        <v>93</v>
      </c>
      <c r="C27">
        <v>451.67654866731698</v>
      </c>
      <c r="D27">
        <v>650.42973118017505</v>
      </c>
      <c r="E27">
        <v>375.31268488541201</v>
      </c>
      <c r="F27">
        <v>222.13186075927399</v>
      </c>
      <c r="G27">
        <v>542.58986649316</v>
      </c>
      <c r="H27">
        <v>350.19354177445098</v>
      </c>
      <c r="I27">
        <v>486.64915141133201</v>
      </c>
      <c r="J27">
        <v>361.45830309224999</v>
      </c>
      <c r="K27">
        <v>357.47289086894898</v>
      </c>
      <c r="L27">
        <v>507.42546003335599</v>
      </c>
      <c r="M27">
        <v>430.5340039165676</v>
      </c>
      <c r="N27" s="50">
        <f t="shared" si="0"/>
        <v>4.8718556850850932E-4</v>
      </c>
    </row>
    <row r="28" spans="1:17" x14ac:dyDescent="0.25">
      <c r="A28" t="s">
        <v>87</v>
      </c>
      <c r="B28" t="s">
        <v>94</v>
      </c>
      <c r="C28">
        <v>280.943962821453</v>
      </c>
      <c r="D28">
        <v>499.48771336853599</v>
      </c>
      <c r="E28">
        <v>203.405286097512</v>
      </c>
      <c r="F28">
        <v>164.85165042792499</v>
      </c>
      <c r="G28">
        <v>329.675120402917</v>
      </c>
      <c r="H28">
        <v>258.89911084887399</v>
      </c>
      <c r="I28">
        <v>288.32233083777498</v>
      </c>
      <c r="J28">
        <v>290.12376352553002</v>
      </c>
      <c r="K28">
        <v>243.25266003801701</v>
      </c>
      <c r="L28">
        <v>373.07809120092003</v>
      </c>
      <c r="M28">
        <v>293.20396895694591</v>
      </c>
      <c r="N28" s="50">
        <f t="shared" si="0"/>
        <v>3.3178504138066324E-4</v>
      </c>
    </row>
    <row r="29" spans="1:17" x14ac:dyDescent="0.25">
      <c r="A29" t="s">
        <v>75</v>
      </c>
      <c r="B29" t="s">
        <v>95</v>
      </c>
      <c r="C29">
        <v>216.630913194474</v>
      </c>
      <c r="D29">
        <v>248.46869004750599</v>
      </c>
      <c r="E29">
        <v>131.01532482765001</v>
      </c>
      <c r="F29">
        <v>142.27723458966</v>
      </c>
      <c r="G29">
        <v>162.71848112894801</v>
      </c>
      <c r="H29">
        <v>167.94717406675301</v>
      </c>
      <c r="I29">
        <v>162.905841742446</v>
      </c>
      <c r="J29">
        <v>167.26101442181701</v>
      </c>
      <c r="K29">
        <v>160.00939457364501</v>
      </c>
      <c r="L29">
        <v>235.66303724312201</v>
      </c>
      <c r="M29">
        <v>179.48971058360212</v>
      </c>
      <c r="N29" s="50">
        <f t="shared" si="0"/>
        <v>2.0310775896123124E-4</v>
      </c>
    </row>
    <row r="30" spans="1:17" x14ac:dyDescent="0.25">
      <c r="A30" t="s">
        <v>77</v>
      </c>
      <c r="B30" t="s">
        <v>95</v>
      </c>
      <c r="C30">
        <v>30.586339185417501</v>
      </c>
      <c r="D30">
        <v>33.061926486135597</v>
      </c>
      <c r="E30">
        <v>17.398742150193801</v>
      </c>
      <c r="F30">
        <v>18.098936156173298</v>
      </c>
      <c r="G30">
        <v>20.4145816769608</v>
      </c>
      <c r="H30">
        <v>24.268101820371999</v>
      </c>
      <c r="I30">
        <v>24.761972758117899</v>
      </c>
      <c r="J30">
        <v>21.100181210810899</v>
      </c>
      <c r="K30">
        <v>23.5580772829531</v>
      </c>
      <c r="L30">
        <v>33.975269481079899</v>
      </c>
      <c r="M30">
        <v>24.722412820821479</v>
      </c>
      <c r="N30" s="50">
        <f t="shared" si="0"/>
        <v>2.7975497023338565E-5</v>
      </c>
    </row>
    <row r="31" spans="1:17" x14ac:dyDescent="0.25">
      <c r="A31" t="s">
        <v>78</v>
      </c>
      <c r="B31" t="s">
        <v>95</v>
      </c>
      <c r="C31">
        <v>126.21831514587601</v>
      </c>
      <c r="D31">
        <v>138.38673655254399</v>
      </c>
      <c r="E31">
        <v>76.664241042882907</v>
      </c>
      <c r="F31">
        <v>95.694363038954407</v>
      </c>
      <c r="G31">
        <v>98.440461115720197</v>
      </c>
      <c r="H31">
        <v>102.735741171143</v>
      </c>
      <c r="I31">
        <v>87.934039342970095</v>
      </c>
      <c r="J31">
        <v>102.86041692801599</v>
      </c>
      <c r="K31">
        <v>82.864850055671297</v>
      </c>
      <c r="L31">
        <v>126.85867685022301</v>
      </c>
      <c r="M31">
        <v>103.86578412440008</v>
      </c>
      <c r="N31" s="50">
        <f t="shared" si="0"/>
        <v>1.1753290245811572E-4</v>
      </c>
    </row>
    <row r="32" spans="1:17" x14ac:dyDescent="0.25">
      <c r="A32" t="s">
        <v>79</v>
      </c>
      <c r="B32" t="s">
        <v>95</v>
      </c>
      <c r="C32">
        <v>1482.2513979083501</v>
      </c>
      <c r="D32">
        <v>2496.2883185166702</v>
      </c>
      <c r="E32">
        <v>2021.84807264869</v>
      </c>
      <c r="F32">
        <v>1289.8509029723</v>
      </c>
      <c r="G32">
        <v>2366.9938458587999</v>
      </c>
      <c r="H32">
        <v>1883.8538327501701</v>
      </c>
      <c r="I32">
        <v>1982.4870669480899</v>
      </c>
      <c r="J32">
        <v>1693.8318590930101</v>
      </c>
      <c r="K32">
        <v>1818.6947729293299</v>
      </c>
      <c r="L32">
        <v>2257.7006890371899</v>
      </c>
      <c r="M32">
        <v>1929.3800758662601</v>
      </c>
      <c r="N32" s="50">
        <f t="shared" si="0"/>
        <v>2.1832564224405584E-3</v>
      </c>
    </row>
    <row r="33" spans="1:14" x14ac:dyDescent="0.25">
      <c r="A33" t="s">
        <v>80</v>
      </c>
      <c r="B33" t="s">
        <v>95</v>
      </c>
      <c r="C33">
        <v>610.40455894482704</v>
      </c>
      <c r="D33">
        <v>1049.5150337145201</v>
      </c>
      <c r="E33">
        <v>683.28453469831902</v>
      </c>
      <c r="F33">
        <v>452.59754359771301</v>
      </c>
      <c r="G33">
        <v>778.72901075202697</v>
      </c>
      <c r="H33">
        <v>665.91384823813098</v>
      </c>
      <c r="I33">
        <v>597.18759120024299</v>
      </c>
      <c r="J33">
        <v>555.85164147756495</v>
      </c>
      <c r="K33">
        <v>792.59700421632795</v>
      </c>
      <c r="L33">
        <v>958.88749625255002</v>
      </c>
      <c r="M33">
        <v>714.49682630922234</v>
      </c>
      <c r="N33" s="50">
        <f t="shared" si="0"/>
        <v>8.0851347246997088E-4</v>
      </c>
    </row>
    <row r="34" spans="1:14" x14ac:dyDescent="0.25">
      <c r="A34" t="s">
        <v>81</v>
      </c>
      <c r="B34" t="s">
        <v>95</v>
      </c>
      <c r="C34">
        <v>1582.79561810375</v>
      </c>
      <c r="D34">
        <v>1502.06800722145</v>
      </c>
      <c r="E34">
        <v>1265.71094682374</v>
      </c>
      <c r="F34">
        <v>979.44306656149104</v>
      </c>
      <c r="G34">
        <v>893.71442539809095</v>
      </c>
      <c r="H34">
        <v>1181.8203080574101</v>
      </c>
      <c r="I34">
        <v>1320.53657239411</v>
      </c>
      <c r="J34">
        <v>941.48644163994004</v>
      </c>
      <c r="K34">
        <v>919.90220577518801</v>
      </c>
      <c r="L34">
        <v>1070.2286315758099</v>
      </c>
      <c r="M34">
        <v>1165.7706223550981</v>
      </c>
      <c r="N34" s="50">
        <f t="shared" si="0"/>
        <v>1.319167866500618E-3</v>
      </c>
    </row>
    <row r="35" spans="1:14" x14ac:dyDescent="0.25">
      <c r="A35" t="s">
        <v>82</v>
      </c>
      <c r="B35" t="s">
        <v>95</v>
      </c>
      <c r="C35">
        <v>2226.6417792044899</v>
      </c>
      <c r="D35">
        <v>3168.91821269816</v>
      </c>
      <c r="E35">
        <v>1481.52810974214</v>
      </c>
      <c r="F35">
        <v>1239.29383011237</v>
      </c>
      <c r="G35">
        <v>2377.8473977426002</v>
      </c>
      <c r="H35">
        <v>1934.14948814473</v>
      </c>
      <c r="I35">
        <v>1869.3323022280199</v>
      </c>
      <c r="J35">
        <v>1795.8826355092201</v>
      </c>
      <c r="K35">
        <v>1934.70211394032</v>
      </c>
      <c r="L35">
        <v>2503.8600270595002</v>
      </c>
      <c r="M35">
        <v>2053.2155896381551</v>
      </c>
      <c r="N35" s="50">
        <f t="shared" si="0"/>
        <v>2.3233867597186224E-3</v>
      </c>
    </row>
    <row r="36" spans="1:14" x14ac:dyDescent="0.25">
      <c r="A36" t="s">
        <v>91</v>
      </c>
      <c r="B36" t="s">
        <v>95</v>
      </c>
      <c r="C36">
        <v>83.120882426609498</v>
      </c>
      <c r="D36">
        <v>122.354812188235</v>
      </c>
      <c r="E36">
        <v>39.3828837960532</v>
      </c>
      <c r="F36">
        <v>51.158908749054902</v>
      </c>
      <c r="G36">
        <v>83.881202169015694</v>
      </c>
      <c r="H36">
        <v>58.407837428278498</v>
      </c>
      <c r="I36">
        <v>66.007563834965694</v>
      </c>
      <c r="J36">
        <v>52.0658962981353</v>
      </c>
      <c r="K36">
        <v>79.413133577395001</v>
      </c>
      <c r="L36">
        <v>75.460257477865099</v>
      </c>
      <c r="M36">
        <v>71.125337794560778</v>
      </c>
      <c r="N36" s="50">
        <f t="shared" si="0"/>
        <v>8.048432368542453E-5</v>
      </c>
    </row>
    <row r="37" spans="1:14" x14ac:dyDescent="0.25">
      <c r="A37" t="s">
        <v>83</v>
      </c>
      <c r="B37" t="s">
        <v>95</v>
      </c>
      <c r="C37">
        <v>56.272085301410399</v>
      </c>
      <c r="D37">
        <v>106.918066308124</v>
      </c>
      <c r="E37">
        <v>86.962306605535304</v>
      </c>
      <c r="F37">
        <v>66.998732269999195</v>
      </c>
      <c r="G37">
        <v>46.4900956831192</v>
      </c>
      <c r="H37">
        <v>73.845367638710101</v>
      </c>
      <c r="I37">
        <v>87.000281606333303</v>
      </c>
      <c r="J37">
        <v>70.6360679395723</v>
      </c>
      <c r="K37">
        <v>52.4837693372315</v>
      </c>
      <c r="L37">
        <v>82.703666592143705</v>
      </c>
      <c r="M37">
        <v>73.031043928217883</v>
      </c>
      <c r="N37" s="50">
        <f t="shared" si="0"/>
        <v>8.2640791043844396E-5</v>
      </c>
    </row>
    <row r="38" spans="1:14" x14ac:dyDescent="0.25">
      <c r="A38" t="s">
        <v>84</v>
      </c>
      <c r="B38" t="s">
        <v>95</v>
      </c>
      <c r="C38">
        <v>31.593307443686498</v>
      </c>
      <c r="D38">
        <v>34.144212218585501</v>
      </c>
      <c r="E38">
        <v>19.323554894712</v>
      </c>
      <c r="F38">
        <v>23.090214715467699</v>
      </c>
      <c r="G38">
        <v>29.191031399595602</v>
      </c>
      <c r="H38">
        <v>23.408471404655099</v>
      </c>
      <c r="I38">
        <v>21.300164473110399</v>
      </c>
      <c r="J38">
        <v>24.319932162738201</v>
      </c>
      <c r="K38">
        <v>21.8289044866046</v>
      </c>
      <c r="L38">
        <v>33.198032611424701</v>
      </c>
      <c r="M38">
        <v>26.139782581058036</v>
      </c>
      <c r="N38" s="50">
        <f t="shared" si="0"/>
        <v>2.9579370552829705E-5</v>
      </c>
    </row>
    <row r="39" spans="1:14" x14ac:dyDescent="0.25">
      <c r="A39" t="s">
        <v>85</v>
      </c>
      <c r="B39" t="s">
        <v>95</v>
      </c>
      <c r="C39">
        <v>1327.43051768959</v>
      </c>
      <c r="D39">
        <v>1343.74010925281</v>
      </c>
      <c r="E39">
        <v>834.86280360338105</v>
      </c>
      <c r="F39">
        <v>854.39305515710203</v>
      </c>
      <c r="G39">
        <v>1159.1862966418</v>
      </c>
      <c r="H39">
        <v>1097.2139411954499</v>
      </c>
      <c r="I39">
        <v>851.57923499751496</v>
      </c>
      <c r="J39">
        <v>1072.6249368599499</v>
      </c>
      <c r="K39">
        <v>806.76789370730796</v>
      </c>
      <c r="L39">
        <v>1213.33584563095</v>
      </c>
      <c r="M39">
        <v>1056.1134634735856</v>
      </c>
      <c r="N39" s="50">
        <f t="shared" si="0"/>
        <v>1.1950815346319966E-3</v>
      </c>
    </row>
    <row r="40" spans="1:14" x14ac:dyDescent="0.25">
      <c r="A40" t="s">
        <v>86</v>
      </c>
      <c r="B40" t="s">
        <v>95</v>
      </c>
      <c r="C40">
        <v>101.085006878398</v>
      </c>
      <c r="D40">
        <v>126.641306189964</v>
      </c>
      <c r="E40">
        <v>45.670204122166901</v>
      </c>
      <c r="F40">
        <v>61.846990578757101</v>
      </c>
      <c r="G40">
        <v>95.628238988101401</v>
      </c>
      <c r="H40">
        <v>68.727886274958905</v>
      </c>
      <c r="I40">
        <v>66.561077897450502</v>
      </c>
      <c r="J40">
        <v>65.005332167967097</v>
      </c>
      <c r="K40">
        <v>72.139228830424599</v>
      </c>
      <c r="L40">
        <v>92.233875330234994</v>
      </c>
      <c r="M40">
        <v>79.553914725842361</v>
      </c>
      <c r="N40" s="50">
        <f t="shared" si="0"/>
        <v>9.0021969972661515E-5</v>
      </c>
    </row>
    <row r="41" spans="1:14" x14ac:dyDescent="0.25">
      <c r="A41" t="s">
        <v>92</v>
      </c>
      <c r="B41" t="s">
        <v>95</v>
      </c>
      <c r="C41">
        <v>80.108761382071705</v>
      </c>
      <c r="D41">
        <v>105.235270221166</v>
      </c>
      <c r="E41">
        <v>45.160820281289901</v>
      </c>
      <c r="F41">
        <v>55.711162246395403</v>
      </c>
      <c r="G41">
        <v>78.316563452910799</v>
      </c>
      <c r="H41">
        <v>52.451716012982303</v>
      </c>
      <c r="I41">
        <v>62.463466792838098</v>
      </c>
      <c r="J41">
        <v>63.032823836156602</v>
      </c>
      <c r="K41">
        <v>59.074189154729297</v>
      </c>
      <c r="L41">
        <v>83.143337800394605</v>
      </c>
      <c r="M41">
        <v>68.469811118093475</v>
      </c>
      <c r="N41" s="50">
        <f t="shared" si="0"/>
        <v>7.7479371087499306E-5</v>
      </c>
    </row>
    <row r="42" spans="1:14" x14ac:dyDescent="0.25">
      <c r="A42" t="s">
        <v>87</v>
      </c>
      <c r="B42" t="s">
        <v>95</v>
      </c>
      <c r="C42">
        <v>454.091169937926</v>
      </c>
      <c r="D42">
        <v>828.54936889075805</v>
      </c>
      <c r="E42">
        <v>343.84768562662299</v>
      </c>
      <c r="F42">
        <v>221.520624577755</v>
      </c>
      <c r="G42">
        <v>480.19569782353398</v>
      </c>
      <c r="H42">
        <v>427.06272490127202</v>
      </c>
      <c r="I42">
        <v>426.27336012890402</v>
      </c>
      <c r="J42">
        <v>406.14331866898499</v>
      </c>
      <c r="K42">
        <v>398.094866762864</v>
      </c>
      <c r="L42">
        <v>671.24941899522298</v>
      </c>
      <c r="M42">
        <v>465.70282363138438</v>
      </c>
      <c r="N42" s="50">
        <f t="shared" si="0"/>
        <v>5.2698205675489782E-4</v>
      </c>
    </row>
    <row r="43" spans="1:14" x14ac:dyDescent="0.25">
      <c r="A43" t="s">
        <v>79</v>
      </c>
      <c r="B43" t="s">
        <v>96</v>
      </c>
      <c r="C43">
        <v>164.04513541927301</v>
      </c>
      <c r="D43">
        <v>449.23244285671598</v>
      </c>
      <c r="E43">
        <v>335.39509148394802</v>
      </c>
      <c r="F43">
        <v>146.966402429309</v>
      </c>
      <c r="G43">
        <v>407.89503752014002</v>
      </c>
      <c r="H43">
        <v>268.68811629241998</v>
      </c>
      <c r="I43">
        <v>277.30725564476</v>
      </c>
      <c r="J43">
        <v>258.74065963562998</v>
      </c>
      <c r="K43">
        <v>190.616863584181</v>
      </c>
      <c r="L43">
        <v>333.46881282251098</v>
      </c>
      <c r="M43">
        <v>283.23558176888884</v>
      </c>
      <c r="N43" s="50">
        <f t="shared" si="0"/>
        <v>3.2050496980641507E-4</v>
      </c>
    </row>
    <row r="44" spans="1:14" x14ac:dyDescent="0.25">
      <c r="A44" t="s">
        <v>81</v>
      </c>
      <c r="B44" t="s">
        <v>97</v>
      </c>
      <c r="C44">
        <v>652.07108835280098</v>
      </c>
      <c r="D44">
        <v>592.25677684917196</v>
      </c>
      <c r="E44">
        <v>486.90657611497602</v>
      </c>
      <c r="F44">
        <v>460.95778799136002</v>
      </c>
      <c r="G44">
        <v>375.97527095742902</v>
      </c>
      <c r="H44">
        <v>522.48275529633497</v>
      </c>
      <c r="I44">
        <v>497.32328244104599</v>
      </c>
      <c r="J44">
        <v>412.687542326683</v>
      </c>
      <c r="K44">
        <v>338.71906037993898</v>
      </c>
      <c r="L44">
        <v>471.00463038608399</v>
      </c>
      <c r="M44">
        <v>481.03847710958246</v>
      </c>
      <c r="N44" s="50">
        <f t="shared" si="0"/>
        <v>5.4433564320860168E-4</v>
      </c>
    </row>
    <row r="45" spans="1:14" x14ac:dyDescent="0.25">
      <c r="A45" t="s">
        <v>85</v>
      </c>
      <c r="B45" t="s">
        <v>97</v>
      </c>
      <c r="C45">
        <v>225.81119269082899</v>
      </c>
      <c r="D45">
        <v>200.20937286034001</v>
      </c>
      <c r="E45">
        <v>132.00765872816299</v>
      </c>
      <c r="F45">
        <v>145.03074268801601</v>
      </c>
      <c r="G45">
        <v>180.099616671993</v>
      </c>
      <c r="H45">
        <v>161.91209960549199</v>
      </c>
      <c r="I45">
        <v>157.45876560947801</v>
      </c>
      <c r="J45">
        <v>171.55425004648899</v>
      </c>
      <c r="K45">
        <v>106.303709047467</v>
      </c>
      <c r="L45">
        <v>157.04247163046401</v>
      </c>
      <c r="M45">
        <v>163.74298795787308</v>
      </c>
      <c r="N45" s="50">
        <f t="shared" si="0"/>
        <v>1.8528901306712466E-4</v>
      </c>
    </row>
    <row r="46" spans="1:14" x14ac:dyDescent="0.25">
      <c r="A46" t="s">
        <v>75</v>
      </c>
      <c r="B46" t="s">
        <v>98</v>
      </c>
      <c r="C46">
        <v>12435.2913668821</v>
      </c>
      <c r="D46">
        <v>13740.116311076999</v>
      </c>
      <c r="E46">
        <v>6983.5322517164004</v>
      </c>
      <c r="F46">
        <v>7626.7902552612204</v>
      </c>
      <c r="G46">
        <v>9245.3784494348802</v>
      </c>
      <c r="H46">
        <v>8976.2286761436608</v>
      </c>
      <c r="I46">
        <v>9271.8160289503994</v>
      </c>
      <c r="J46">
        <v>9043.4974192760892</v>
      </c>
      <c r="K46">
        <v>9544.9491439715603</v>
      </c>
      <c r="L46">
        <v>12891.7309580991</v>
      </c>
      <c r="M46">
        <v>9975.9330860812406</v>
      </c>
      <c r="N46" s="50">
        <f t="shared" si="0"/>
        <v>1.1288610394841594E-2</v>
      </c>
    </row>
    <row r="47" spans="1:14" x14ac:dyDescent="0.25">
      <c r="A47" t="s">
        <v>77</v>
      </c>
      <c r="B47" t="s">
        <v>98</v>
      </c>
      <c r="C47">
        <v>862.28369305384899</v>
      </c>
      <c r="D47">
        <v>911.966290930382</v>
      </c>
      <c r="E47">
        <v>517.431192842874</v>
      </c>
      <c r="F47">
        <v>555.44242850287799</v>
      </c>
      <c r="G47">
        <v>597.18691498644603</v>
      </c>
      <c r="H47">
        <v>728.45868516046005</v>
      </c>
      <c r="I47">
        <v>695.36216680046198</v>
      </c>
      <c r="J47">
        <v>622.30256306447097</v>
      </c>
      <c r="K47">
        <v>675.27179140639498</v>
      </c>
      <c r="L47">
        <v>965.06312474942899</v>
      </c>
      <c r="M47">
        <v>713.07688514976462</v>
      </c>
      <c r="N47" s="50">
        <f t="shared" si="0"/>
        <v>8.0690668918519907E-4</v>
      </c>
    </row>
    <row r="48" spans="1:14" x14ac:dyDescent="0.25">
      <c r="A48" t="s">
        <v>78</v>
      </c>
      <c r="B48" t="s">
        <v>98</v>
      </c>
      <c r="C48">
        <v>5370.0098891667603</v>
      </c>
      <c r="D48">
        <v>5780.4941019728903</v>
      </c>
      <c r="E48">
        <v>3287.0552270224498</v>
      </c>
      <c r="F48">
        <v>3900.5157023879201</v>
      </c>
      <c r="G48">
        <v>3953.1576724427</v>
      </c>
      <c r="H48">
        <v>4338.8441094771297</v>
      </c>
      <c r="I48">
        <v>3835.91917128572</v>
      </c>
      <c r="J48">
        <v>4418.7475372114905</v>
      </c>
      <c r="K48">
        <v>3592.2591984089199</v>
      </c>
      <c r="L48">
        <v>5632.8925641212099</v>
      </c>
      <c r="M48">
        <v>4410.9895173497189</v>
      </c>
      <c r="N48" s="50">
        <f t="shared" si="0"/>
        <v>4.99140698794036E-3</v>
      </c>
    </row>
    <row r="49" spans="1:14" x14ac:dyDescent="0.25">
      <c r="A49" t="s">
        <v>79</v>
      </c>
      <c r="B49" t="s">
        <v>98</v>
      </c>
      <c r="C49">
        <v>2132.02789350065</v>
      </c>
      <c r="D49">
        <v>2609.1701558106602</v>
      </c>
      <c r="E49">
        <v>2026.01601728585</v>
      </c>
      <c r="F49">
        <v>1971.4788847934501</v>
      </c>
      <c r="G49">
        <v>2146.52112254646</v>
      </c>
      <c r="H49">
        <v>2360.0853937085199</v>
      </c>
      <c r="I49">
        <v>2528.0244397210899</v>
      </c>
      <c r="J49">
        <v>2345.3212316532099</v>
      </c>
      <c r="K49">
        <v>2504.01983803243</v>
      </c>
      <c r="L49">
        <v>2886.4153861571199</v>
      </c>
      <c r="M49">
        <v>2350.9080363209441</v>
      </c>
      <c r="N49" s="50">
        <f t="shared" si="0"/>
        <v>2.6602508925362223E-3</v>
      </c>
    </row>
    <row r="50" spans="1:14" x14ac:dyDescent="0.25">
      <c r="A50" t="s">
        <v>81</v>
      </c>
      <c r="B50" t="s">
        <v>98</v>
      </c>
      <c r="C50">
        <v>5326.74124976034</v>
      </c>
      <c r="D50">
        <v>5453.7834688571302</v>
      </c>
      <c r="E50">
        <v>4495.1820720719697</v>
      </c>
      <c r="F50">
        <v>3870.9792381755301</v>
      </c>
      <c r="G50">
        <v>3079.77114102107</v>
      </c>
      <c r="H50">
        <v>3962.3220280716801</v>
      </c>
      <c r="I50">
        <v>4921.4356803158898</v>
      </c>
      <c r="J50">
        <v>3611.3211258318502</v>
      </c>
      <c r="K50">
        <v>3318.16912405111</v>
      </c>
      <c r="L50">
        <v>3669.7386512808798</v>
      </c>
      <c r="M50">
        <v>4170.9443779437443</v>
      </c>
      <c r="N50" s="50">
        <f t="shared" si="0"/>
        <v>4.7197756495435282E-3</v>
      </c>
    </row>
    <row r="51" spans="1:14" x14ac:dyDescent="0.25">
      <c r="A51" t="s">
        <v>82</v>
      </c>
      <c r="B51" t="s">
        <v>98</v>
      </c>
      <c r="C51">
        <v>4706.5559197018501</v>
      </c>
      <c r="D51">
        <v>6335.7419699776201</v>
      </c>
      <c r="E51">
        <v>2395.6619726368599</v>
      </c>
      <c r="F51">
        <v>2846.32737716563</v>
      </c>
      <c r="G51">
        <v>4511.0381870629299</v>
      </c>
      <c r="H51">
        <v>3690.6333677341599</v>
      </c>
      <c r="I51">
        <v>3918.0523967712602</v>
      </c>
      <c r="J51">
        <v>3185.9613555431301</v>
      </c>
      <c r="K51">
        <v>4823.17612906248</v>
      </c>
      <c r="L51">
        <v>4467.2189544155199</v>
      </c>
      <c r="M51">
        <v>4088.0367630071441</v>
      </c>
      <c r="N51" s="50">
        <f t="shared" si="0"/>
        <v>4.6259586846833043E-3</v>
      </c>
    </row>
    <row r="52" spans="1:14" x14ac:dyDescent="0.25">
      <c r="A52" t="s">
        <v>91</v>
      </c>
      <c r="B52" t="s">
        <v>98</v>
      </c>
      <c r="C52">
        <v>4646.01363695284</v>
      </c>
      <c r="D52">
        <v>7102.9135275589797</v>
      </c>
      <c r="E52">
        <v>2408.2296213157802</v>
      </c>
      <c r="F52">
        <v>3290.47465774686</v>
      </c>
      <c r="G52">
        <v>4955.7927949487002</v>
      </c>
      <c r="H52">
        <v>3364.7671680193698</v>
      </c>
      <c r="I52">
        <v>3926.6689221639699</v>
      </c>
      <c r="J52">
        <v>3277.6857496816401</v>
      </c>
      <c r="K52">
        <v>4475.3926992056804</v>
      </c>
      <c r="L52">
        <v>4522.29899195499</v>
      </c>
      <c r="M52">
        <v>4197.0237769548812</v>
      </c>
      <c r="N52" s="50">
        <f t="shared" si="0"/>
        <v>4.7492866909897768E-3</v>
      </c>
    </row>
    <row r="53" spans="1:14" x14ac:dyDescent="0.25">
      <c r="A53" t="s">
        <v>83</v>
      </c>
      <c r="B53" t="s">
        <v>98</v>
      </c>
      <c r="C53">
        <v>775.14133825945703</v>
      </c>
      <c r="D53">
        <v>1363.83955016346</v>
      </c>
      <c r="E53">
        <v>1133.1502706466299</v>
      </c>
      <c r="F53">
        <v>944.06720488844303</v>
      </c>
      <c r="G53">
        <v>724.07837115404004</v>
      </c>
      <c r="H53">
        <v>1006.08945204258</v>
      </c>
      <c r="I53">
        <v>1151.3779342950199</v>
      </c>
      <c r="J53">
        <v>987.46666096435399</v>
      </c>
      <c r="K53">
        <v>739.10796149450698</v>
      </c>
      <c r="L53">
        <v>1198.3686197079601</v>
      </c>
      <c r="M53">
        <v>1002.2687363616451</v>
      </c>
      <c r="N53" s="50">
        <f t="shared" si="0"/>
        <v>1.1341516806586045E-3</v>
      </c>
    </row>
    <row r="54" spans="1:14" x14ac:dyDescent="0.25">
      <c r="A54" t="s">
        <v>84</v>
      </c>
      <c r="B54" t="s">
        <v>98</v>
      </c>
      <c r="C54">
        <v>16305.9628622694</v>
      </c>
      <c r="D54">
        <v>18761.368774567902</v>
      </c>
      <c r="E54">
        <v>9737.5440006090394</v>
      </c>
      <c r="F54">
        <v>11638.130421480701</v>
      </c>
      <c r="G54">
        <v>14450.939466916499</v>
      </c>
      <c r="H54">
        <v>12797.4519443886</v>
      </c>
      <c r="I54">
        <v>11137.6256953059</v>
      </c>
      <c r="J54">
        <v>12748.6723350675</v>
      </c>
      <c r="K54">
        <v>12374.1178077516</v>
      </c>
      <c r="L54">
        <v>15680.5465511411</v>
      </c>
      <c r="M54">
        <v>13563.235985949825</v>
      </c>
      <c r="N54" s="50">
        <f t="shared" si="0"/>
        <v>1.534794644445913E-2</v>
      </c>
    </row>
    <row r="55" spans="1:14" x14ac:dyDescent="0.25">
      <c r="A55" t="s">
        <v>85</v>
      </c>
      <c r="B55" t="s">
        <v>98</v>
      </c>
      <c r="C55">
        <v>25913.867772004101</v>
      </c>
      <c r="D55">
        <v>26284.8096511902</v>
      </c>
      <c r="E55">
        <v>16553.570143451801</v>
      </c>
      <c r="F55">
        <v>18334.699368383001</v>
      </c>
      <c r="G55">
        <v>22064.603528875199</v>
      </c>
      <c r="H55">
        <v>21489.756687618999</v>
      </c>
      <c r="I55">
        <v>17103.164097453799</v>
      </c>
      <c r="J55">
        <v>21628.660111942401</v>
      </c>
      <c r="K55">
        <v>16848.690291995099</v>
      </c>
      <c r="L55">
        <v>24488.003754281901</v>
      </c>
      <c r="M55">
        <v>21070.982540719651</v>
      </c>
      <c r="N55" s="50">
        <f t="shared" si="0"/>
        <v>2.3843595429741495E-2</v>
      </c>
    </row>
    <row r="56" spans="1:14" x14ac:dyDescent="0.25">
      <c r="A56" t="s">
        <v>86</v>
      </c>
      <c r="B56" t="s">
        <v>98</v>
      </c>
      <c r="C56">
        <v>70.831296913127005</v>
      </c>
      <c r="D56">
        <v>80.068727731448007</v>
      </c>
      <c r="E56">
        <v>37.561390637757597</v>
      </c>
      <c r="F56">
        <v>46.7678269181147</v>
      </c>
      <c r="G56">
        <v>61.179587674424702</v>
      </c>
      <c r="H56">
        <v>50.746025790068899</v>
      </c>
      <c r="I56">
        <v>46.089503033644903</v>
      </c>
      <c r="J56">
        <v>50.590414019828998</v>
      </c>
      <c r="K56">
        <v>52.073866498680303</v>
      </c>
      <c r="L56">
        <v>66.815901585702093</v>
      </c>
      <c r="M56">
        <v>56.272454080279729</v>
      </c>
      <c r="N56" s="50">
        <f t="shared" si="0"/>
        <v>6.3677031972096662E-5</v>
      </c>
    </row>
    <row r="57" spans="1:14" x14ac:dyDescent="0.25">
      <c r="A57" t="s">
        <v>92</v>
      </c>
      <c r="B57" t="s">
        <v>98</v>
      </c>
      <c r="C57">
        <v>1163.99091145694</v>
      </c>
      <c r="D57">
        <v>1538.8301817719901</v>
      </c>
      <c r="E57">
        <v>612.20797076080703</v>
      </c>
      <c r="F57">
        <v>763.63886146249001</v>
      </c>
      <c r="G57">
        <v>1093.4292088426701</v>
      </c>
      <c r="H57">
        <v>757.26834034640001</v>
      </c>
      <c r="I57">
        <v>852.23535057676202</v>
      </c>
      <c r="J57">
        <v>837.28159141370099</v>
      </c>
      <c r="K57">
        <v>819.92000707520799</v>
      </c>
      <c r="L57">
        <v>1134.35571760629</v>
      </c>
      <c r="M57">
        <v>957.31581413132585</v>
      </c>
      <c r="N57" s="50">
        <f t="shared" si="0"/>
        <v>1.0832836545011607E-3</v>
      </c>
    </row>
    <row r="58" spans="1:14" x14ac:dyDescent="0.25">
      <c r="A58" t="s">
        <v>75</v>
      </c>
      <c r="B58" t="s">
        <v>2</v>
      </c>
      <c r="C58">
        <v>4321.6340126689902</v>
      </c>
      <c r="D58">
        <v>4650.6982886328997</v>
      </c>
      <c r="E58">
        <v>2469.7970454940601</v>
      </c>
      <c r="F58">
        <v>2578.03744659017</v>
      </c>
      <c r="G58">
        <v>3115.7000472622499</v>
      </c>
      <c r="H58">
        <v>3261.9311363114398</v>
      </c>
      <c r="I58">
        <v>3404.2315657048098</v>
      </c>
      <c r="J58">
        <v>3099.9606748144502</v>
      </c>
      <c r="K58">
        <v>3542.67310280328</v>
      </c>
      <c r="L58">
        <v>4531.5177931022699</v>
      </c>
      <c r="M58">
        <v>3497.6181113384619</v>
      </c>
      <c r="N58" s="50">
        <f t="shared" si="0"/>
        <v>3.9578501407482322E-3</v>
      </c>
    </row>
    <row r="59" spans="1:14" x14ac:dyDescent="0.25">
      <c r="A59" t="s">
        <v>77</v>
      </c>
      <c r="B59" t="s">
        <v>2</v>
      </c>
      <c r="C59">
        <v>316.48702285105003</v>
      </c>
      <c r="D59">
        <v>335.73860320876298</v>
      </c>
      <c r="E59">
        <v>183.27252317139701</v>
      </c>
      <c r="F59">
        <v>193.780366696653</v>
      </c>
      <c r="G59">
        <v>209.49919386535501</v>
      </c>
      <c r="H59">
        <v>272.378250647031</v>
      </c>
      <c r="I59">
        <v>251.07334656858899</v>
      </c>
      <c r="J59">
        <v>221.38942821964699</v>
      </c>
      <c r="K59">
        <v>240.62293470341001</v>
      </c>
      <c r="L59">
        <v>338.62979794080798</v>
      </c>
      <c r="M59">
        <v>256.28714678727027</v>
      </c>
      <c r="N59" s="50">
        <f t="shared" si="0"/>
        <v>2.9001054080080588E-4</v>
      </c>
    </row>
    <row r="60" spans="1:14" x14ac:dyDescent="0.25">
      <c r="A60" t="s">
        <v>78</v>
      </c>
      <c r="B60" t="s">
        <v>2</v>
      </c>
      <c r="C60">
        <v>1106.1510072644001</v>
      </c>
      <c r="D60">
        <v>1183.51954694449</v>
      </c>
      <c r="E60">
        <v>662.71954730356799</v>
      </c>
      <c r="F60">
        <v>799.50465696025003</v>
      </c>
      <c r="G60">
        <v>805.29600549624399</v>
      </c>
      <c r="H60">
        <v>900.49413812954901</v>
      </c>
      <c r="I60">
        <v>759.07992359536695</v>
      </c>
      <c r="J60">
        <v>897.16846303206603</v>
      </c>
      <c r="K60">
        <v>689.50712271045404</v>
      </c>
      <c r="L60">
        <v>1105.9603631099101</v>
      </c>
      <c r="M60">
        <v>890.94007745463</v>
      </c>
      <c r="N60" s="50">
        <f t="shared" si="0"/>
        <v>1.0081739054132032E-3</v>
      </c>
    </row>
    <row r="61" spans="1:14" x14ac:dyDescent="0.25">
      <c r="A61" t="s">
        <v>79</v>
      </c>
      <c r="B61" t="s">
        <v>2</v>
      </c>
      <c r="C61">
        <v>29426.754032581001</v>
      </c>
      <c r="D61">
        <v>43063.622459380102</v>
      </c>
      <c r="E61">
        <v>34256.0520294952</v>
      </c>
      <c r="F61">
        <v>23294.308167548799</v>
      </c>
      <c r="G61">
        <v>34514.449240879301</v>
      </c>
      <c r="H61">
        <v>32411.617422121901</v>
      </c>
      <c r="I61">
        <v>35688.113614060298</v>
      </c>
      <c r="J61">
        <v>31275.8030609249</v>
      </c>
      <c r="K61">
        <v>28991.6933694689</v>
      </c>
      <c r="L61">
        <v>39211.7741882314</v>
      </c>
      <c r="M61">
        <v>33213.418758469183</v>
      </c>
      <c r="N61" s="50">
        <f t="shared" si="0"/>
        <v>3.7583787001157991E-2</v>
      </c>
    </row>
    <row r="62" spans="1:14" x14ac:dyDescent="0.25">
      <c r="A62" t="s">
        <v>80</v>
      </c>
      <c r="B62" t="s">
        <v>2</v>
      </c>
      <c r="C62">
        <v>17799.163238773799</v>
      </c>
      <c r="D62">
        <v>28025.191599086</v>
      </c>
      <c r="E62">
        <v>19857.044031951798</v>
      </c>
      <c r="F62">
        <v>14785.0332589357</v>
      </c>
      <c r="G62">
        <v>25240.212002962799</v>
      </c>
      <c r="H62">
        <v>21564.675172889201</v>
      </c>
      <c r="I62">
        <v>18240.073067583398</v>
      </c>
      <c r="J62">
        <v>14706.953265669499</v>
      </c>
      <c r="K62">
        <v>20377.335207084499</v>
      </c>
      <c r="L62">
        <v>26769.042441618702</v>
      </c>
      <c r="M62">
        <v>20736.472328655538</v>
      </c>
      <c r="N62" s="50">
        <f t="shared" si="0"/>
        <v>2.3465068887461832E-2</v>
      </c>
    </row>
    <row r="63" spans="1:14" x14ac:dyDescent="0.25">
      <c r="A63" t="s">
        <v>81</v>
      </c>
      <c r="B63" t="s">
        <v>2</v>
      </c>
      <c r="C63">
        <v>36071.2488690959</v>
      </c>
      <c r="D63">
        <v>37149.845153235503</v>
      </c>
      <c r="E63">
        <v>31082.697345830798</v>
      </c>
      <c r="F63">
        <v>24786.5889861668</v>
      </c>
      <c r="G63">
        <v>21808.799530136901</v>
      </c>
      <c r="H63">
        <v>31165.433477821502</v>
      </c>
      <c r="I63">
        <v>35646.101957665502</v>
      </c>
      <c r="J63">
        <v>26181.480026720699</v>
      </c>
      <c r="K63">
        <v>24423.795560028098</v>
      </c>
      <c r="L63">
        <v>27397.3595336453</v>
      </c>
      <c r="M63">
        <v>29571.335044034699</v>
      </c>
      <c r="N63" s="50">
        <f t="shared" si="0"/>
        <v>3.3462461835594065E-2</v>
      </c>
    </row>
    <row r="64" spans="1:14" x14ac:dyDescent="0.25">
      <c r="A64" t="s">
        <v>82</v>
      </c>
      <c r="B64" t="s">
        <v>2</v>
      </c>
      <c r="C64">
        <v>35933.163289396602</v>
      </c>
      <c r="D64">
        <v>48163.729297973499</v>
      </c>
      <c r="E64">
        <v>19421.970342501801</v>
      </c>
      <c r="F64">
        <v>18324.135984501201</v>
      </c>
      <c r="G64">
        <v>35460.821790237002</v>
      </c>
      <c r="H64">
        <v>31261.877365566601</v>
      </c>
      <c r="I64">
        <v>27955.103348520901</v>
      </c>
      <c r="J64">
        <v>25672.728821810699</v>
      </c>
      <c r="K64">
        <v>31699.384848231301</v>
      </c>
      <c r="L64">
        <v>35877.992964871002</v>
      </c>
      <c r="M64">
        <v>30977.090805361058</v>
      </c>
      <c r="N64" s="50">
        <f t="shared" si="0"/>
        <v>3.5053193144934762E-2</v>
      </c>
    </row>
    <row r="65" spans="1:14" x14ac:dyDescent="0.25">
      <c r="A65" t="s">
        <v>91</v>
      </c>
      <c r="B65" t="s">
        <v>2</v>
      </c>
      <c r="C65">
        <v>1457.1402921434301</v>
      </c>
      <c r="D65">
        <v>2269.59997591313</v>
      </c>
      <c r="E65">
        <v>629.29610354348597</v>
      </c>
      <c r="F65">
        <v>850.92827992426396</v>
      </c>
      <c r="G65">
        <v>1414.25186133837</v>
      </c>
      <c r="H65">
        <v>957.60926806957696</v>
      </c>
      <c r="I65">
        <v>1113.73027552896</v>
      </c>
      <c r="J65">
        <v>828.77065413521598</v>
      </c>
      <c r="K65">
        <v>1275.9548831582199</v>
      </c>
      <c r="L65">
        <v>1243.0399277429201</v>
      </c>
      <c r="M65">
        <v>1204.0321521497574</v>
      </c>
      <c r="N65" s="50">
        <f t="shared" si="0"/>
        <v>1.3624640172702298E-3</v>
      </c>
    </row>
    <row r="66" spans="1:14" x14ac:dyDescent="0.25">
      <c r="A66" t="s">
        <v>83</v>
      </c>
      <c r="B66" t="s">
        <v>2</v>
      </c>
      <c r="C66">
        <v>3181.83610993921</v>
      </c>
      <c r="D66">
        <v>5867.9360178566603</v>
      </c>
      <c r="E66">
        <v>4774.0539798596201</v>
      </c>
      <c r="F66">
        <v>3646.9747658576798</v>
      </c>
      <c r="G66">
        <v>2727.8948174996199</v>
      </c>
      <c r="H66">
        <v>4407.3600421391302</v>
      </c>
      <c r="I66">
        <v>4794.3773866603196</v>
      </c>
      <c r="J66">
        <v>4101.9899650890502</v>
      </c>
      <c r="K66">
        <v>2615.1363160875298</v>
      </c>
      <c r="L66">
        <v>4741.22782970361</v>
      </c>
      <c r="M66">
        <v>4085.8787230692424</v>
      </c>
      <c r="N66" s="50">
        <f t="shared" si="0"/>
        <v>4.6235166803248878E-3</v>
      </c>
    </row>
    <row r="67" spans="1:14" x14ac:dyDescent="0.25">
      <c r="A67" t="s">
        <v>84</v>
      </c>
      <c r="B67" t="s">
        <v>2</v>
      </c>
      <c r="C67">
        <v>3148.3749550916</v>
      </c>
      <c r="D67">
        <v>3668.86386201086</v>
      </c>
      <c r="E67">
        <v>1907.06636926122</v>
      </c>
      <c r="F67">
        <v>2186.0393362592799</v>
      </c>
      <c r="G67">
        <v>2685.02537143062</v>
      </c>
      <c r="H67">
        <v>2454.1972661219002</v>
      </c>
      <c r="I67">
        <v>2015.6289148471001</v>
      </c>
      <c r="J67">
        <v>2356.7963275623001</v>
      </c>
      <c r="K67">
        <v>2175.2827005665299</v>
      </c>
      <c r="L67">
        <v>2827.7413687830799</v>
      </c>
      <c r="M67">
        <v>2542.5016471934496</v>
      </c>
      <c r="N67" s="50">
        <f t="shared" ref="N67:N113" si="1">M67/$M$113</f>
        <v>2.8770552364124108E-3</v>
      </c>
    </row>
    <row r="68" spans="1:14" x14ac:dyDescent="0.25">
      <c r="A68" t="s">
        <v>85</v>
      </c>
      <c r="B68" t="s">
        <v>2</v>
      </c>
      <c r="C68">
        <v>28474.280274630699</v>
      </c>
      <c r="D68">
        <v>27690.761983772001</v>
      </c>
      <c r="E68">
        <v>16903.075847339001</v>
      </c>
      <c r="F68">
        <v>17900.4016815594</v>
      </c>
      <c r="G68">
        <v>21759.453854578998</v>
      </c>
      <c r="H68">
        <v>21390.8742754089</v>
      </c>
      <c r="I68">
        <v>17935.5466355797</v>
      </c>
      <c r="J68">
        <v>20796.3796400266</v>
      </c>
      <c r="K68">
        <v>14519.6631661921</v>
      </c>
      <c r="L68">
        <v>21935.190401473701</v>
      </c>
      <c r="M68">
        <v>20930.562776056111</v>
      </c>
      <c r="N68" s="50">
        <f t="shared" si="1"/>
        <v>2.3684698612637368E-2</v>
      </c>
    </row>
    <row r="69" spans="1:14" x14ac:dyDescent="0.25">
      <c r="A69" t="s">
        <v>86</v>
      </c>
      <c r="B69" t="s">
        <v>2</v>
      </c>
      <c r="C69">
        <v>8766.4221653595705</v>
      </c>
      <c r="D69">
        <v>10557.4420359378</v>
      </c>
      <c r="E69">
        <v>3997.4884989730299</v>
      </c>
      <c r="F69">
        <v>5121.2036414871</v>
      </c>
      <c r="G69">
        <v>7732.8388205864303</v>
      </c>
      <c r="H69">
        <v>6073.5951604042903</v>
      </c>
      <c r="I69">
        <v>5910.5494591362603</v>
      </c>
      <c r="J69">
        <v>5315.9803038424297</v>
      </c>
      <c r="K69">
        <v>6783.4187362859902</v>
      </c>
      <c r="L69">
        <v>7862.0724009062496</v>
      </c>
      <c r="M69">
        <v>6812.101122291916</v>
      </c>
      <c r="N69" s="50">
        <f t="shared" si="1"/>
        <v>7.708467456253182E-3</v>
      </c>
    </row>
    <row r="70" spans="1:14" x14ac:dyDescent="0.25">
      <c r="A70" t="s">
        <v>92</v>
      </c>
      <c r="B70" t="s">
        <v>2</v>
      </c>
      <c r="C70">
        <v>301.92336088614098</v>
      </c>
      <c r="D70">
        <v>420.49831579622702</v>
      </c>
      <c r="E70">
        <v>163.17449214797699</v>
      </c>
      <c r="F70">
        <v>203.85245319969101</v>
      </c>
      <c r="G70">
        <v>296.25705167008101</v>
      </c>
      <c r="H70">
        <v>197.65885654620399</v>
      </c>
      <c r="I70">
        <v>232.09705525101299</v>
      </c>
      <c r="J70">
        <v>228.01580414580701</v>
      </c>
      <c r="K70">
        <v>219.87862728254899</v>
      </c>
      <c r="L70">
        <v>308.247874050056</v>
      </c>
      <c r="M70">
        <v>257.16038909757464</v>
      </c>
      <c r="N70" s="50">
        <f t="shared" si="1"/>
        <v>2.9099868818875007E-4</v>
      </c>
    </row>
    <row r="71" spans="1:14" x14ac:dyDescent="0.25">
      <c r="A71" t="s">
        <v>87</v>
      </c>
      <c r="B71" t="s">
        <v>2</v>
      </c>
      <c r="C71">
        <v>3750.3424823325799</v>
      </c>
      <c r="D71">
        <v>7359.2671623946399</v>
      </c>
      <c r="E71">
        <v>3401.9284267745402</v>
      </c>
      <c r="F71">
        <v>1981.3592386170401</v>
      </c>
      <c r="G71">
        <v>4551.1597738272703</v>
      </c>
      <c r="H71">
        <v>2967.5603975070399</v>
      </c>
      <c r="I71">
        <v>2985.4098023960801</v>
      </c>
      <c r="J71">
        <v>2759.2830745842598</v>
      </c>
      <c r="K71">
        <v>2769.87848804945</v>
      </c>
      <c r="L71">
        <v>4624.1703057255099</v>
      </c>
      <c r="M71">
        <v>3715.0359152208412</v>
      </c>
      <c r="N71" s="50">
        <f t="shared" si="1"/>
        <v>4.2038767389372929E-3</v>
      </c>
    </row>
    <row r="72" spans="1:14" x14ac:dyDescent="0.25">
      <c r="A72" t="s">
        <v>80</v>
      </c>
      <c r="B72" t="s">
        <v>99</v>
      </c>
      <c r="C72">
        <v>1.3855369909919699</v>
      </c>
      <c r="D72">
        <v>2.3794517298406399</v>
      </c>
      <c r="E72">
        <v>0.95611579946509595</v>
      </c>
      <c r="F72">
        <v>0.57544546610882996</v>
      </c>
      <c r="G72">
        <v>1.4041498104230301</v>
      </c>
      <c r="H72">
        <v>1.0471338133854999</v>
      </c>
      <c r="I72">
        <v>1.6522226143210801</v>
      </c>
      <c r="J72">
        <v>1.03855928591511</v>
      </c>
      <c r="K72">
        <v>0.90023744497931601</v>
      </c>
      <c r="L72">
        <v>1.4333426073578801</v>
      </c>
      <c r="M72">
        <v>1.2772195562788451</v>
      </c>
      <c r="N72" s="50">
        <f t="shared" si="1"/>
        <v>1.445281743080341E-6</v>
      </c>
    </row>
    <row r="73" spans="1:14" x14ac:dyDescent="0.25">
      <c r="A73" t="s">
        <v>82</v>
      </c>
      <c r="B73" t="s">
        <v>99</v>
      </c>
      <c r="C73">
        <v>950.18731275565199</v>
      </c>
      <c r="D73">
        <v>1682.5598655373001</v>
      </c>
      <c r="E73">
        <v>667.73592599975404</v>
      </c>
      <c r="F73">
        <v>522.03348867364798</v>
      </c>
      <c r="G73">
        <v>1090.67761175329</v>
      </c>
      <c r="H73">
        <v>922.51060404794998</v>
      </c>
      <c r="I73">
        <v>762.08894957211101</v>
      </c>
      <c r="J73">
        <v>856.38160245563199</v>
      </c>
      <c r="K73">
        <v>843.13578740111097</v>
      </c>
      <c r="L73">
        <v>1362.3711453467199</v>
      </c>
      <c r="M73">
        <v>965.9682293543168</v>
      </c>
      <c r="N73" s="50">
        <f t="shared" si="1"/>
        <v>1.0930745927105418E-3</v>
      </c>
    </row>
    <row r="74" spans="1:14" x14ac:dyDescent="0.25">
      <c r="A74" t="s">
        <v>87</v>
      </c>
      <c r="B74" t="s">
        <v>99</v>
      </c>
      <c r="C74">
        <v>1787.60015164788</v>
      </c>
      <c r="D74">
        <v>3572.0817595531898</v>
      </c>
      <c r="E74">
        <v>1663.6191596357</v>
      </c>
      <c r="F74">
        <v>1026.23165112212</v>
      </c>
      <c r="G74">
        <v>2231.7906181078001</v>
      </c>
      <c r="H74">
        <v>1616.7615422942099</v>
      </c>
      <c r="I74">
        <v>1566.89020893318</v>
      </c>
      <c r="J74">
        <v>1399.49932205659</v>
      </c>
      <c r="K74">
        <v>1630.23430185608</v>
      </c>
      <c r="L74">
        <v>2940.9568589536502</v>
      </c>
      <c r="M74">
        <v>1943.56655741604</v>
      </c>
      <c r="N74" s="50">
        <f t="shared" si="1"/>
        <v>2.1993096238511127E-3</v>
      </c>
    </row>
    <row r="75" spans="1:14" x14ac:dyDescent="0.25">
      <c r="A75" t="s">
        <v>79</v>
      </c>
      <c r="B75" t="s">
        <v>100</v>
      </c>
      <c r="C75">
        <v>1090.1980495414</v>
      </c>
      <c r="D75">
        <v>2243.4265798971101</v>
      </c>
      <c r="E75">
        <v>1791.0802345065699</v>
      </c>
      <c r="F75">
        <v>1330.78020107417</v>
      </c>
      <c r="G75">
        <v>2281.48241064992</v>
      </c>
      <c r="H75">
        <v>1647.2691827644001</v>
      </c>
      <c r="I75">
        <v>1414.89008590136</v>
      </c>
      <c r="J75">
        <v>1295.64472406391</v>
      </c>
      <c r="K75">
        <v>1352.4829109177499</v>
      </c>
      <c r="L75">
        <v>2166.8680088797501</v>
      </c>
      <c r="M75">
        <v>1661.4122388196338</v>
      </c>
      <c r="N75" s="50">
        <f t="shared" si="1"/>
        <v>1.8800281945980596E-3</v>
      </c>
    </row>
    <row r="76" spans="1:14" x14ac:dyDescent="0.25">
      <c r="A76" t="s">
        <v>80</v>
      </c>
      <c r="B76" t="s">
        <v>100</v>
      </c>
      <c r="C76">
        <v>721.992057171581</v>
      </c>
      <c r="D76">
        <v>1323.5703949541701</v>
      </c>
      <c r="E76">
        <v>688.89231141251605</v>
      </c>
      <c r="F76">
        <v>919.80061052715598</v>
      </c>
      <c r="G76">
        <v>1350.6427133719701</v>
      </c>
      <c r="H76">
        <v>1084.9393733172799</v>
      </c>
      <c r="I76">
        <v>688.05761316236203</v>
      </c>
      <c r="J76">
        <v>597.97729050888302</v>
      </c>
      <c r="K76">
        <v>916.08045841253499</v>
      </c>
      <c r="L76">
        <v>1388.85535059272</v>
      </c>
      <c r="M76">
        <v>968.08081734311725</v>
      </c>
      <c r="N76" s="50">
        <f t="shared" si="1"/>
        <v>1.0954651643517715E-3</v>
      </c>
    </row>
    <row r="77" spans="1:14" x14ac:dyDescent="0.25">
      <c r="A77" t="s">
        <v>81</v>
      </c>
      <c r="B77" t="s">
        <v>101</v>
      </c>
      <c r="C77">
        <v>813.22039074590896</v>
      </c>
      <c r="D77">
        <v>569.89551566691398</v>
      </c>
      <c r="E77">
        <v>598.78537507253895</v>
      </c>
      <c r="F77">
        <v>409.635197573384</v>
      </c>
      <c r="G77">
        <v>495.26814080773698</v>
      </c>
      <c r="H77">
        <v>660.27718095345801</v>
      </c>
      <c r="I77">
        <v>774.28469046114196</v>
      </c>
      <c r="J77">
        <v>437.93407366125598</v>
      </c>
      <c r="K77">
        <v>559.34512505584701</v>
      </c>
      <c r="L77">
        <v>623.64470418982</v>
      </c>
      <c r="M77">
        <v>594.22903941880054</v>
      </c>
      <c r="N77" s="50">
        <f t="shared" si="1"/>
        <v>6.7242031932422089E-4</v>
      </c>
    </row>
    <row r="78" spans="1:14" x14ac:dyDescent="0.25">
      <c r="A78" t="s">
        <v>79</v>
      </c>
      <c r="B78" t="s">
        <v>102</v>
      </c>
      <c r="C78">
        <v>440.523872956525</v>
      </c>
      <c r="D78">
        <v>409.83381778293102</v>
      </c>
      <c r="E78">
        <v>345.62159823223999</v>
      </c>
      <c r="F78">
        <v>302.30677348704</v>
      </c>
      <c r="G78">
        <v>330.366748558187</v>
      </c>
      <c r="H78">
        <v>359.40302916139098</v>
      </c>
      <c r="I78">
        <v>409.83503323702399</v>
      </c>
      <c r="J78">
        <v>297.13622365397799</v>
      </c>
      <c r="K78">
        <v>393.55949269596999</v>
      </c>
      <c r="L78">
        <v>344.72158920265201</v>
      </c>
      <c r="M78">
        <v>363.33081789679386</v>
      </c>
      <c r="N78" s="50">
        <f t="shared" si="1"/>
        <v>4.1113949064058955E-4</v>
      </c>
    </row>
    <row r="79" spans="1:14" x14ac:dyDescent="0.25">
      <c r="A79" t="s">
        <v>82</v>
      </c>
      <c r="B79" t="s">
        <v>102</v>
      </c>
      <c r="C79">
        <v>8.9058256402932106</v>
      </c>
      <c r="D79">
        <v>8.50242852448112</v>
      </c>
      <c r="E79">
        <v>7.2173006243330997</v>
      </c>
      <c r="F79">
        <v>6.1860440805002401</v>
      </c>
      <c r="G79">
        <v>6.8717897506529599</v>
      </c>
      <c r="H79">
        <v>7.6457670709030801</v>
      </c>
      <c r="I79">
        <v>8.2786119040715107</v>
      </c>
      <c r="J79">
        <v>6.0632689005367597</v>
      </c>
      <c r="K79">
        <v>7.9802059959288201</v>
      </c>
      <c r="L79">
        <v>6.8271324862085097</v>
      </c>
      <c r="M79">
        <v>7.447837497790931</v>
      </c>
      <c r="N79" s="50">
        <f t="shared" si="1"/>
        <v>8.4278568301504582E-6</v>
      </c>
    </row>
    <row r="80" spans="1:14" x14ac:dyDescent="0.25">
      <c r="A80" t="s">
        <v>82</v>
      </c>
      <c r="B80" t="s">
        <v>103</v>
      </c>
      <c r="C80">
        <v>218.951628547224</v>
      </c>
      <c r="D80">
        <v>276.88967668280497</v>
      </c>
      <c r="E80">
        <v>131.10337544176301</v>
      </c>
      <c r="F80">
        <v>120.672901212234</v>
      </c>
      <c r="G80">
        <v>214.620261366862</v>
      </c>
      <c r="H80">
        <v>216.25171894604699</v>
      </c>
      <c r="I80">
        <v>164.52616460763599</v>
      </c>
      <c r="J80">
        <v>175.94037398725999</v>
      </c>
      <c r="K80">
        <v>191.184711851922</v>
      </c>
      <c r="L80">
        <v>235.42657255635999</v>
      </c>
      <c r="M80">
        <v>194.55673852001129</v>
      </c>
      <c r="N80" s="50">
        <f t="shared" si="1"/>
        <v>2.2015737293865726E-4</v>
      </c>
    </row>
    <row r="81" spans="1:14" x14ac:dyDescent="0.25">
      <c r="A81" t="s">
        <v>79</v>
      </c>
      <c r="B81" t="s">
        <v>104</v>
      </c>
      <c r="C81">
        <v>1039.02532170723</v>
      </c>
      <c r="D81">
        <v>1878.92524960436</v>
      </c>
      <c r="E81">
        <v>1424.9616831401399</v>
      </c>
      <c r="F81">
        <v>885.08178334355398</v>
      </c>
      <c r="G81">
        <v>1903.5982647440901</v>
      </c>
      <c r="H81">
        <v>1280.75540878319</v>
      </c>
      <c r="I81">
        <v>1601.7167967744399</v>
      </c>
      <c r="J81">
        <v>1091.0144816678201</v>
      </c>
      <c r="K81">
        <v>1123.19226106836</v>
      </c>
      <c r="L81">
        <v>1308.1240080463299</v>
      </c>
      <c r="M81">
        <v>1353.6395258879515</v>
      </c>
      <c r="N81" s="50">
        <f t="shared" si="1"/>
        <v>1.5317573896047219E-3</v>
      </c>
    </row>
    <row r="82" spans="1:14" x14ac:dyDescent="0.25">
      <c r="A82" t="s">
        <v>80</v>
      </c>
      <c r="B82" t="s">
        <v>104</v>
      </c>
      <c r="C82">
        <v>6009.7012212514101</v>
      </c>
      <c r="D82">
        <v>8001.6907235525396</v>
      </c>
      <c r="E82">
        <v>5076.8740108791999</v>
      </c>
      <c r="F82">
        <v>3193.35363518032</v>
      </c>
      <c r="G82">
        <v>7115.7863776218301</v>
      </c>
      <c r="H82">
        <v>4760.68443382634</v>
      </c>
      <c r="I82">
        <v>5912.36005843781</v>
      </c>
      <c r="J82">
        <v>4458.0835063141503</v>
      </c>
      <c r="K82">
        <v>4506.5294649214602</v>
      </c>
      <c r="L82">
        <v>6230.29445451845</v>
      </c>
      <c r="M82">
        <v>5526.5357886503507</v>
      </c>
      <c r="N82" s="50">
        <f t="shared" si="1"/>
        <v>6.2537417615868701E-3</v>
      </c>
    </row>
    <row r="83" spans="1:14" x14ac:dyDescent="0.25">
      <c r="A83" t="s">
        <v>82</v>
      </c>
      <c r="B83" t="s">
        <v>104</v>
      </c>
      <c r="C83">
        <v>22076.7465440167</v>
      </c>
      <c r="D83">
        <v>29402.059281997401</v>
      </c>
      <c r="E83">
        <v>12698.463686393199</v>
      </c>
      <c r="F83">
        <v>12511.456197731601</v>
      </c>
      <c r="G83">
        <v>23625.0491835026</v>
      </c>
      <c r="H83">
        <v>20175.944822747901</v>
      </c>
      <c r="I83">
        <v>17016.081726466</v>
      </c>
      <c r="J83">
        <v>18077.250853260601</v>
      </c>
      <c r="K83">
        <v>20801.6164012148</v>
      </c>
      <c r="L83">
        <v>25643.8839548998</v>
      </c>
      <c r="M83">
        <v>20202.855265223057</v>
      </c>
      <c r="N83" s="50">
        <f t="shared" si="1"/>
        <v>2.2861236135462586E-2</v>
      </c>
    </row>
    <row r="84" spans="1:14" x14ac:dyDescent="0.25">
      <c r="A84" t="s">
        <v>86</v>
      </c>
      <c r="B84" t="s">
        <v>104</v>
      </c>
      <c r="C84">
        <v>1.39922024543973</v>
      </c>
      <c r="D84">
        <v>1.49561961633165</v>
      </c>
      <c r="E84">
        <v>0.67310778113367598</v>
      </c>
      <c r="F84">
        <v>0.63158789917996205</v>
      </c>
      <c r="G84">
        <v>1.0070203493221599</v>
      </c>
      <c r="H84">
        <v>0.98012282419511498</v>
      </c>
      <c r="I84">
        <v>1.0615494608556799</v>
      </c>
      <c r="J84">
        <v>0.81207183151081996</v>
      </c>
      <c r="K84">
        <v>1.23681931664565</v>
      </c>
      <c r="L84">
        <v>1.3659621794975301</v>
      </c>
      <c r="M84">
        <v>1.0663081504111973</v>
      </c>
      <c r="N84" s="50">
        <f t="shared" si="1"/>
        <v>1.206617683475722E-6</v>
      </c>
    </row>
    <row r="85" spans="1:14" x14ac:dyDescent="0.25">
      <c r="A85" t="s">
        <v>87</v>
      </c>
      <c r="B85" t="s">
        <v>104</v>
      </c>
      <c r="C85">
        <v>5535.4641676192095</v>
      </c>
      <c r="D85">
        <v>10914.6093268368</v>
      </c>
      <c r="E85">
        <v>5426.5630694260199</v>
      </c>
      <c r="F85">
        <v>3668.7965065291501</v>
      </c>
      <c r="G85">
        <v>7158.9668033192102</v>
      </c>
      <c r="H85">
        <v>5444.5303300220003</v>
      </c>
      <c r="I85">
        <v>5422.5628007335999</v>
      </c>
      <c r="J85">
        <v>5144.5686333268904</v>
      </c>
      <c r="K85">
        <v>5501.1196083407203</v>
      </c>
      <c r="L85">
        <v>9245.4918390170005</v>
      </c>
      <c r="M85">
        <v>6346.2673085170591</v>
      </c>
      <c r="N85" s="50">
        <f t="shared" si="1"/>
        <v>7.1813371730935494E-3</v>
      </c>
    </row>
    <row r="86" spans="1:14" x14ac:dyDescent="0.25">
      <c r="A86" t="s">
        <v>82</v>
      </c>
      <c r="B86" t="s">
        <v>105</v>
      </c>
      <c r="C86">
        <v>7798.8322119331197</v>
      </c>
      <c r="D86">
        <v>9825.3984284891194</v>
      </c>
      <c r="E86">
        <v>6217.2997441048601</v>
      </c>
      <c r="F86">
        <v>4595.2241606341604</v>
      </c>
      <c r="G86">
        <v>7822.9548701186905</v>
      </c>
      <c r="H86">
        <v>6572.1411474247298</v>
      </c>
      <c r="I86">
        <v>6047.8873287903398</v>
      </c>
      <c r="J86">
        <v>6070.8363920530001</v>
      </c>
      <c r="K86">
        <v>6478.4423346208696</v>
      </c>
      <c r="L86">
        <v>8245.6211145064808</v>
      </c>
      <c r="M86">
        <v>6967.4637732675383</v>
      </c>
      <c r="N86" s="50">
        <f t="shared" si="1"/>
        <v>7.8842734106075226E-3</v>
      </c>
    </row>
    <row r="87" spans="1:14" x14ac:dyDescent="0.25">
      <c r="A87" t="s">
        <v>82</v>
      </c>
      <c r="B87" t="s">
        <v>106</v>
      </c>
      <c r="C87">
        <v>1519.46331965939</v>
      </c>
      <c r="D87">
        <v>1531.3996765662</v>
      </c>
      <c r="E87">
        <v>982.79910327823495</v>
      </c>
      <c r="F87">
        <v>790.40601093963505</v>
      </c>
      <c r="G87">
        <v>1077.6578667768099</v>
      </c>
      <c r="H87">
        <v>1199.3087772040401</v>
      </c>
      <c r="I87">
        <v>1324.87365462714</v>
      </c>
      <c r="J87">
        <v>1169.0170127277499</v>
      </c>
      <c r="K87">
        <v>1493.34209701344</v>
      </c>
      <c r="L87">
        <v>1622.42359153032</v>
      </c>
      <c r="M87">
        <v>1271.069111032296</v>
      </c>
      <c r="N87" s="50">
        <f t="shared" si="1"/>
        <v>1.4383219951004784E-3</v>
      </c>
    </row>
    <row r="88" spans="1:14" x14ac:dyDescent="0.25">
      <c r="A88" t="s">
        <v>91</v>
      </c>
      <c r="B88" t="s">
        <v>107</v>
      </c>
      <c r="C88">
        <v>1021.0713317767199</v>
      </c>
      <c r="D88">
        <v>1227.27841922824</v>
      </c>
      <c r="E88">
        <v>501.24728512363498</v>
      </c>
      <c r="F88">
        <v>668.08933539962402</v>
      </c>
      <c r="G88">
        <v>817.39846406567597</v>
      </c>
      <c r="H88">
        <v>620.98563669127805</v>
      </c>
      <c r="I88">
        <v>710.89097267939599</v>
      </c>
      <c r="J88">
        <v>679.30086473855499</v>
      </c>
      <c r="K88">
        <v>752.63096459920996</v>
      </c>
      <c r="L88">
        <v>894.75856222975494</v>
      </c>
      <c r="M88">
        <v>789.36518365320887</v>
      </c>
      <c r="N88" s="50">
        <f t="shared" si="1"/>
        <v>8.9323333873864478E-4</v>
      </c>
    </row>
    <row r="89" spans="1:14" x14ac:dyDescent="0.25">
      <c r="A89" t="s">
        <v>86</v>
      </c>
      <c r="B89" t="s">
        <v>107</v>
      </c>
      <c r="C89">
        <v>1.26812326261761</v>
      </c>
      <c r="D89">
        <v>1.5517167815444499</v>
      </c>
      <c r="E89">
        <v>0.55147996776220398</v>
      </c>
      <c r="F89">
        <v>0.776927746097268</v>
      </c>
      <c r="G89">
        <v>1.02513381800109</v>
      </c>
      <c r="H89">
        <v>0.775268091576088</v>
      </c>
      <c r="I89">
        <v>0.818987462685689</v>
      </c>
      <c r="J89">
        <v>0.76990926410734895</v>
      </c>
      <c r="K89">
        <v>0.93579363969093599</v>
      </c>
      <c r="L89">
        <v>1.0706728551302001</v>
      </c>
      <c r="M89">
        <v>0.95440128892128828</v>
      </c>
      <c r="N89" s="50">
        <f t="shared" si="1"/>
        <v>1.0799856231994109E-6</v>
      </c>
    </row>
    <row r="90" spans="1:14" x14ac:dyDescent="0.25">
      <c r="A90" t="s">
        <v>79</v>
      </c>
      <c r="B90" t="s">
        <v>108</v>
      </c>
      <c r="C90">
        <v>0.79820883276681798</v>
      </c>
      <c r="D90">
        <v>0.752363170566682</v>
      </c>
      <c r="E90">
        <v>0.57165669988877899</v>
      </c>
      <c r="F90">
        <v>0.40578833425299199</v>
      </c>
      <c r="G90">
        <v>0.53491419473577195</v>
      </c>
      <c r="H90">
        <v>0.52267886518245699</v>
      </c>
      <c r="I90">
        <v>0.52173677967944498</v>
      </c>
      <c r="J90">
        <v>0.27166497923779998</v>
      </c>
      <c r="K90">
        <v>0.40757240337329598</v>
      </c>
      <c r="L90">
        <v>0.33595121286102197</v>
      </c>
      <c r="M90">
        <v>0.51225354725450623</v>
      </c>
      <c r="N90" s="50">
        <f t="shared" si="1"/>
        <v>5.7965813006502829E-7</v>
      </c>
    </row>
    <row r="91" spans="1:14" x14ac:dyDescent="0.25">
      <c r="A91" t="s">
        <v>80</v>
      </c>
      <c r="B91" t="s">
        <v>108</v>
      </c>
      <c r="C91">
        <v>3054.2519948315598</v>
      </c>
      <c r="D91">
        <v>2958.9585837866698</v>
      </c>
      <c r="E91">
        <v>2607.9734746601598</v>
      </c>
      <c r="F91">
        <v>1914.2410623644801</v>
      </c>
      <c r="G91">
        <v>2852.2549226951801</v>
      </c>
      <c r="H91">
        <v>2507.3465686331901</v>
      </c>
      <c r="I91">
        <v>2730.9343083400599</v>
      </c>
      <c r="J91">
        <v>1835.09204625343</v>
      </c>
      <c r="K91">
        <v>2327.1626520493201</v>
      </c>
      <c r="L91">
        <v>2377.7428622063599</v>
      </c>
      <c r="M91">
        <v>2516.5958475820407</v>
      </c>
      <c r="N91" s="50">
        <f t="shared" si="1"/>
        <v>2.8477406373411665E-3</v>
      </c>
    </row>
    <row r="92" spans="1:14" x14ac:dyDescent="0.25">
      <c r="A92" t="s">
        <v>82</v>
      </c>
      <c r="B92" t="s">
        <v>108</v>
      </c>
      <c r="C92">
        <v>55.434526988355103</v>
      </c>
      <c r="D92">
        <v>48.686006839924197</v>
      </c>
      <c r="E92">
        <v>44.288577749146</v>
      </c>
      <c r="F92">
        <v>33.381766380069998</v>
      </c>
      <c r="G92">
        <v>42.637201409638202</v>
      </c>
      <c r="H92">
        <v>47.1413741810779</v>
      </c>
      <c r="I92">
        <v>49.9115251950344</v>
      </c>
      <c r="J92">
        <v>34.035171815857801</v>
      </c>
      <c r="K92">
        <v>46.223878405884598</v>
      </c>
      <c r="L92">
        <v>42.532040978668803</v>
      </c>
      <c r="M92">
        <v>44.427206994365697</v>
      </c>
      <c r="N92" s="50">
        <f t="shared" si="1"/>
        <v>5.0273134990261263E-5</v>
      </c>
    </row>
    <row r="93" spans="1:14" x14ac:dyDescent="0.25">
      <c r="A93" t="s">
        <v>81</v>
      </c>
      <c r="B93" t="s">
        <v>109</v>
      </c>
      <c r="C93">
        <v>291.91809506599401</v>
      </c>
      <c r="D93">
        <v>367.85253463876597</v>
      </c>
      <c r="E93">
        <v>198.203024353258</v>
      </c>
      <c r="F93">
        <v>188.15036487239399</v>
      </c>
      <c r="G93">
        <v>156.42281931931601</v>
      </c>
      <c r="H93">
        <v>280.71579029849102</v>
      </c>
      <c r="I93">
        <v>332.312039941401</v>
      </c>
      <c r="J93">
        <v>209.539252016441</v>
      </c>
      <c r="K93">
        <v>160.22535005893701</v>
      </c>
      <c r="L93">
        <v>208.78751403765901</v>
      </c>
      <c r="M93">
        <v>239.41267846026577</v>
      </c>
      <c r="N93" s="50">
        <f t="shared" si="1"/>
        <v>2.7091565544823414E-4</v>
      </c>
    </row>
    <row r="94" spans="1:14" x14ac:dyDescent="0.25">
      <c r="A94" t="s">
        <v>75</v>
      </c>
      <c r="B94" t="s">
        <v>3</v>
      </c>
      <c r="C94">
        <v>307.643186637996</v>
      </c>
      <c r="D94">
        <v>338.45601961379401</v>
      </c>
      <c r="E94">
        <v>157.04321793376499</v>
      </c>
      <c r="F94">
        <v>153.91641026753999</v>
      </c>
      <c r="G94">
        <v>195.42638870961099</v>
      </c>
      <c r="H94">
        <v>216.92532929820001</v>
      </c>
      <c r="I94">
        <v>224.36990300666</v>
      </c>
      <c r="J94">
        <v>203.89092086389201</v>
      </c>
      <c r="K94">
        <v>223.786430046123</v>
      </c>
      <c r="L94">
        <v>313.72293115875499</v>
      </c>
      <c r="M94">
        <v>233.51807375363359</v>
      </c>
      <c r="N94" s="50">
        <f t="shared" si="1"/>
        <v>2.6424541263579871E-4</v>
      </c>
    </row>
    <row r="95" spans="1:14" x14ac:dyDescent="0.25">
      <c r="A95" s="51" t="s">
        <v>78</v>
      </c>
      <c r="B95" s="51" t="s">
        <v>3</v>
      </c>
      <c r="C95">
        <v>102.38463430129157</v>
      </c>
      <c r="D95">
        <v>111.50793245946672</v>
      </c>
      <c r="E95">
        <v>53.484598540143246</v>
      </c>
      <c r="F95">
        <v>56.428491464957872</v>
      </c>
      <c r="G95">
        <v>65.376914814561559</v>
      </c>
      <c r="H95">
        <v>64.671951135313947</v>
      </c>
      <c r="I95">
        <v>57.706586853025271</v>
      </c>
      <c r="J95">
        <v>74.013716693315331</v>
      </c>
      <c r="K95">
        <v>47.642387512265614</v>
      </c>
      <c r="L95">
        <v>88.83873566662372</v>
      </c>
      <c r="M95">
        <v>66.297242571065951</v>
      </c>
      <c r="N95" s="50">
        <f t="shared" si="1"/>
        <v>7.5020926381439749E-5</v>
      </c>
    </row>
    <row r="96" spans="1:14" x14ac:dyDescent="0.25">
      <c r="A96" t="s">
        <v>79</v>
      </c>
      <c r="B96" t="s">
        <v>3</v>
      </c>
      <c r="C96">
        <v>4.7558357648020397</v>
      </c>
      <c r="D96">
        <v>5.5924916187529004</v>
      </c>
      <c r="E96">
        <v>2.5665523918603599</v>
      </c>
      <c r="F96">
        <v>2.4044928048186001</v>
      </c>
      <c r="G96">
        <v>2.9459303150539999</v>
      </c>
      <c r="H96">
        <v>3.7456050600893902</v>
      </c>
      <c r="I96">
        <v>4.1698853373998501</v>
      </c>
      <c r="J96">
        <v>3.5901753333216799</v>
      </c>
      <c r="K96">
        <v>4.2159117647210298</v>
      </c>
      <c r="L96">
        <v>5.5743146523012896</v>
      </c>
      <c r="M96">
        <v>3.956119504312114</v>
      </c>
      <c r="N96" s="50">
        <f t="shared" si="1"/>
        <v>4.4766831708126819E-6</v>
      </c>
    </row>
    <row r="97" spans="1:14" x14ac:dyDescent="0.25">
      <c r="A97" s="51" t="s">
        <v>82</v>
      </c>
      <c r="B97" s="51" t="s">
        <v>3</v>
      </c>
      <c r="C97">
        <v>1719.3691168338628</v>
      </c>
      <c r="D97">
        <v>2273.7913050491939</v>
      </c>
      <c r="E97">
        <v>1254.8838584542482</v>
      </c>
      <c r="F97">
        <v>973.14107172718332</v>
      </c>
      <c r="G97">
        <v>1627.8257298093711</v>
      </c>
      <c r="H97">
        <v>1455.7395786867817</v>
      </c>
      <c r="I97">
        <v>1346.4822393425002</v>
      </c>
      <c r="J97">
        <v>1416.9872202106953</v>
      </c>
      <c r="K97">
        <v>1507.8505613708539</v>
      </c>
      <c r="L97">
        <v>2047.8206657356061</v>
      </c>
      <c r="M97">
        <v>1399.573969967654</v>
      </c>
      <c r="N97" s="50">
        <f t="shared" si="1"/>
        <v>1.5837360905888813E-3</v>
      </c>
    </row>
    <row r="98" spans="1:14" x14ac:dyDescent="0.25">
      <c r="A98" s="51" t="s">
        <v>85</v>
      </c>
      <c r="B98" s="51" t="s">
        <v>3</v>
      </c>
      <c r="C98">
        <v>503.4260637164831</v>
      </c>
      <c r="D98">
        <v>511.71475766544307</v>
      </c>
      <c r="E98">
        <v>338.92798108936074</v>
      </c>
      <c r="F98">
        <v>305.16162091112113</v>
      </c>
      <c r="G98">
        <v>456.93942218945068</v>
      </c>
      <c r="H98">
        <v>409.35018997185932</v>
      </c>
      <c r="I98">
        <v>320.94010436747106</v>
      </c>
      <c r="J98">
        <v>426.22258497264676</v>
      </c>
      <c r="K98">
        <v>282.93513603759442</v>
      </c>
      <c r="L98">
        <v>432.77024200243005</v>
      </c>
      <c r="M98">
        <v>376.98456797410881</v>
      </c>
      <c r="N98" s="50">
        <f t="shared" si="1"/>
        <v>4.2658986142008051E-4</v>
      </c>
    </row>
    <row r="99" spans="1:14" x14ac:dyDescent="0.25">
      <c r="A99" t="s">
        <v>86</v>
      </c>
      <c r="B99" t="s">
        <v>3</v>
      </c>
      <c r="C99">
        <v>3.8754925760268302</v>
      </c>
      <c r="D99">
        <v>3.7523682211324001</v>
      </c>
      <c r="E99">
        <v>2.4265135202502099</v>
      </c>
      <c r="F99">
        <v>2.7367968273248402</v>
      </c>
      <c r="G99">
        <v>3.3358739846442802</v>
      </c>
      <c r="H99">
        <v>3.7539591411991502</v>
      </c>
      <c r="I99">
        <v>2.36737440933828</v>
      </c>
      <c r="J99">
        <v>3.39312592227712</v>
      </c>
      <c r="K99">
        <v>2.3911443703535702</v>
      </c>
      <c r="L99">
        <v>3.7299208551727498</v>
      </c>
      <c r="M99">
        <v>3.1762569827719429</v>
      </c>
      <c r="N99" s="50">
        <f t="shared" si="1"/>
        <v>3.5942028964122066E-6</v>
      </c>
    </row>
    <row r="100" spans="1:14" x14ac:dyDescent="0.25">
      <c r="A100" t="s">
        <v>87</v>
      </c>
      <c r="B100" t="s">
        <v>3</v>
      </c>
      <c r="C100">
        <v>8.7439983799772101</v>
      </c>
      <c r="D100">
        <v>14.225787835827401</v>
      </c>
      <c r="E100">
        <v>7.2313883575068996</v>
      </c>
      <c r="F100">
        <v>4.8108706766819997</v>
      </c>
      <c r="G100">
        <v>9.0081265002510804</v>
      </c>
      <c r="H100">
        <v>6.7512711185308003</v>
      </c>
      <c r="I100">
        <v>5.3816276022376996</v>
      </c>
      <c r="J100">
        <v>6.5272857347016799</v>
      </c>
      <c r="K100">
        <v>6.3912477941175396</v>
      </c>
      <c r="L100">
        <v>14.116658977974</v>
      </c>
      <c r="M100">
        <v>8.3188262977806318</v>
      </c>
      <c r="N100" s="50">
        <f t="shared" si="1"/>
        <v>9.4134541809459071E-6</v>
      </c>
    </row>
    <row r="101" spans="1:14" x14ac:dyDescent="0.25">
      <c r="A101" t="s">
        <v>80</v>
      </c>
      <c r="B101" t="s">
        <v>110</v>
      </c>
      <c r="C101">
        <v>413.27888495936202</v>
      </c>
      <c r="D101">
        <v>519.37697531946696</v>
      </c>
      <c r="E101">
        <v>337.95413876259897</v>
      </c>
      <c r="F101">
        <v>210.85626441378801</v>
      </c>
      <c r="G101">
        <v>444.14493701560502</v>
      </c>
      <c r="H101">
        <v>333.30685445024301</v>
      </c>
      <c r="I101">
        <v>406.90070046449603</v>
      </c>
      <c r="J101">
        <v>279.24538544920102</v>
      </c>
      <c r="K101">
        <v>282.82649685238198</v>
      </c>
      <c r="L101">
        <v>436.16234785197798</v>
      </c>
      <c r="M101">
        <v>366.40529855391208</v>
      </c>
      <c r="N101" s="50">
        <f t="shared" si="1"/>
        <v>4.1461852503318268E-4</v>
      </c>
    </row>
    <row r="102" spans="1:14" x14ac:dyDescent="0.25">
      <c r="A102" t="s">
        <v>82</v>
      </c>
      <c r="B102" t="s">
        <v>111</v>
      </c>
      <c r="C102">
        <v>87.829372279119497</v>
      </c>
      <c r="D102">
        <v>89.786611465880299</v>
      </c>
      <c r="E102">
        <v>43.973811956658601</v>
      </c>
      <c r="F102">
        <v>31.850254411753401</v>
      </c>
      <c r="G102">
        <v>52.2903948645409</v>
      </c>
      <c r="H102">
        <v>58.279004972565701</v>
      </c>
      <c r="I102">
        <v>68.586184721861201</v>
      </c>
      <c r="J102">
        <v>47.240037996170201</v>
      </c>
      <c r="K102">
        <v>70.417487743208895</v>
      </c>
      <c r="L102">
        <v>78.470226699275202</v>
      </c>
      <c r="M102">
        <v>62.87233871110341</v>
      </c>
      <c r="N102" s="50">
        <f t="shared" si="1"/>
        <v>7.1145358554220722E-5</v>
      </c>
    </row>
    <row r="103" spans="1:14" x14ac:dyDescent="0.25">
      <c r="A103" t="s">
        <v>81</v>
      </c>
      <c r="B103" t="s">
        <v>112</v>
      </c>
      <c r="C103">
        <v>3455.5410177697499</v>
      </c>
      <c r="D103">
        <v>3579.77145254674</v>
      </c>
      <c r="E103">
        <v>2810.28349785418</v>
      </c>
      <c r="F103">
        <v>2417.9196014715199</v>
      </c>
      <c r="G103">
        <v>2359.7230064904702</v>
      </c>
      <c r="H103">
        <v>2796.8107276798901</v>
      </c>
      <c r="I103">
        <v>3273.64933884124</v>
      </c>
      <c r="J103">
        <v>2497.1334128775902</v>
      </c>
      <c r="K103">
        <v>2386.7473487345601</v>
      </c>
      <c r="L103">
        <v>2225.8937634771301</v>
      </c>
      <c r="M103">
        <v>2780.3473167743068</v>
      </c>
      <c r="N103" s="50">
        <f t="shared" si="1"/>
        <v>3.1461976890361813E-3</v>
      </c>
    </row>
    <row r="104" spans="1:14" x14ac:dyDescent="0.25">
      <c r="A104" t="s">
        <v>82</v>
      </c>
      <c r="B104" t="s">
        <v>113</v>
      </c>
      <c r="C104">
        <v>70.910023765530099</v>
      </c>
      <c r="D104">
        <v>87.243789204433298</v>
      </c>
      <c r="E104">
        <v>50.462925191683397</v>
      </c>
      <c r="F104">
        <v>32.224446023836599</v>
      </c>
      <c r="G104">
        <v>65.382612560633007</v>
      </c>
      <c r="H104">
        <v>54.811117352949999</v>
      </c>
      <c r="I104">
        <v>49.1461280190846</v>
      </c>
      <c r="J104">
        <v>49.461899245767597</v>
      </c>
      <c r="K104">
        <v>60.495794602560501</v>
      </c>
      <c r="L104">
        <v>80.330201737476301</v>
      </c>
      <c r="M104">
        <v>60.046893770395535</v>
      </c>
      <c r="N104" s="50">
        <f t="shared" si="1"/>
        <v>6.7948129096835036E-5</v>
      </c>
    </row>
    <row r="105" spans="1:14" x14ac:dyDescent="0.25">
      <c r="A105" t="s">
        <v>75</v>
      </c>
      <c r="B105" t="s">
        <v>114</v>
      </c>
      <c r="C105">
        <v>39.533829682953701</v>
      </c>
      <c r="D105">
        <v>43.802364343570297</v>
      </c>
      <c r="E105">
        <v>21.6920610487037</v>
      </c>
      <c r="F105">
        <v>21.915769493299202</v>
      </c>
      <c r="G105">
        <v>28.321660470940301</v>
      </c>
      <c r="H105">
        <v>28.432246738866301</v>
      </c>
      <c r="I105">
        <v>32.439561921723801</v>
      </c>
      <c r="J105">
        <v>28.890316073362399</v>
      </c>
      <c r="K105">
        <v>34.114755914514198</v>
      </c>
      <c r="L105">
        <v>42.324287223454903</v>
      </c>
      <c r="M105">
        <v>32.14668529113888</v>
      </c>
      <c r="N105" s="50">
        <f t="shared" si="1"/>
        <v>3.6376688035685621E-5</v>
      </c>
    </row>
    <row r="106" spans="1:14" x14ac:dyDescent="0.25">
      <c r="A106" t="s">
        <v>79</v>
      </c>
      <c r="B106" t="s">
        <v>114</v>
      </c>
      <c r="C106">
        <v>16471.577948541799</v>
      </c>
      <c r="D106">
        <v>19339.486186334001</v>
      </c>
      <c r="E106">
        <v>14942.0592717118</v>
      </c>
      <c r="F106">
        <v>11731.039019169501</v>
      </c>
      <c r="G106">
        <v>10542.7219222231</v>
      </c>
      <c r="H106">
        <v>13361.512642486399</v>
      </c>
      <c r="I106">
        <v>20448.8597519387</v>
      </c>
      <c r="J106">
        <v>14136.2462079039</v>
      </c>
      <c r="K106">
        <v>14107.2069958599</v>
      </c>
      <c r="L106">
        <v>17010.341157046201</v>
      </c>
      <c r="M106">
        <v>15209.105110321529</v>
      </c>
      <c r="N106" s="50">
        <f t="shared" si="1"/>
        <v>1.7210386293003636E-2</v>
      </c>
    </row>
    <row r="107" spans="1:14" x14ac:dyDescent="0.25">
      <c r="A107" t="s">
        <v>80</v>
      </c>
      <c r="B107" t="s">
        <v>114</v>
      </c>
      <c r="C107">
        <v>1415.7293023065899</v>
      </c>
      <c r="D107">
        <v>2210.0864090643099</v>
      </c>
      <c r="E107">
        <v>1922.98624815016</v>
      </c>
      <c r="F107">
        <v>1136.4757774157199</v>
      </c>
      <c r="G107">
        <v>2069.6252124470798</v>
      </c>
      <c r="H107">
        <v>1412.8279239725</v>
      </c>
      <c r="I107">
        <v>961.570678988792</v>
      </c>
      <c r="J107">
        <v>893.72848433767001</v>
      </c>
      <c r="K107">
        <v>1213.2957531197201</v>
      </c>
      <c r="L107">
        <v>1653.9754391444601</v>
      </c>
      <c r="M107">
        <v>1489.0301228947001</v>
      </c>
      <c r="N107" s="50">
        <f t="shared" si="1"/>
        <v>1.684963278973269E-3</v>
      </c>
    </row>
    <row r="108" spans="1:14" x14ac:dyDescent="0.25">
      <c r="A108" t="s">
        <v>81</v>
      </c>
      <c r="B108" t="s">
        <v>114</v>
      </c>
      <c r="C108">
        <v>23132.7192213977</v>
      </c>
      <c r="D108">
        <v>24823.647978657002</v>
      </c>
      <c r="E108">
        <v>16993.062899113102</v>
      </c>
      <c r="F108">
        <v>15322.340113104699</v>
      </c>
      <c r="G108">
        <v>10121.924068955001</v>
      </c>
      <c r="H108">
        <v>24108.503043414199</v>
      </c>
      <c r="I108">
        <v>22400.759554457101</v>
      </c>
      <c r="J108">
        <v>18543.344542565199</v>
      </c>
      <c r="K108">
        <v>13064.881296005</v>
      </c>
      <c r="L108">
        <v>21800.020132427901</v>
      </c>
      <c r="M108">
        <v>19031.120285009692</v>
      </c>
      <c r="N108" s="50">
        <f t="shared" si="1"/>
        <v>2.1535319094570321E-2</v>
      </c>
    </row>
    <row r="109" spans="1:14" x14ac:dyDescent="0.25">
      <c r="A109" t="s">
        <v>82</v>
      </c>
      <c r="B109" t="s">
        <v>114</v>
      </c>
      <c r="C109">
        <v>98.5729842357281</v>
      </c>
      <c r="D109">
        <v>140.55274891808</v>
      </c>
      <c r="E109">
        <v>56.274123310017004</v>
      </c>
      <c r="F109">
        <v>47.536626855985801</v>
      </c>
      <c r="G109">
        <v>95.144431713684696</v>
      </c>
      <c r="H109">
        <v>91.722695012234695</v>
      </c>
      <c r="I109">
        <v>94.240802099707096</v>
      </c>
      <c r="J109">
        <v>90.361662634646706</v>
      </c>
      <c r="K109">
        <v>81.811103796385893</v>
      </c>
      <c r="L109">
        <v>136.03550684092301</v>
      </c>
      <c r="M109">
        <v>93.225268541739297</v>
      </c>
      <c r="N109" s="50">
        <f t="shared" si="1"/>
        <v>1.0549226086835915E-4</v>
      </c>
    </row>
    <row r="110" spans="1:14" x14ac:dyDescent="0.25">
      <c r="A110" t="s">
        <v>83</v>
      </c>
      <c r="B110" t="s">
        <v>114</v>
      </c>
      <c r="C110">
        <v>94.952981454515907</v>
      </c>
      <c r="D110">
        <v>189.27822198454001</v>
      </c>
      <c r="E110">
        <v>168.18956135189401</v>
      </c>
      <c r="F110">
        <v>115.01826573791099</v>
      </c>
      <c r="G110">
        <v>92.776685401388804</v>
      </c>
      <c r="H110">
        <v>189.102057066702</v>
      </c>
      <c r="I110">
        <v>165.442168883373</v>
      </c>
      <c r="J110">
        <v>134.198045508306</v>
      </c>
      <c r="K110">
        <v>89.869554791412796</v>
      </c>
      <c r="L110">
        <v>156.164736525916</v>
      </c>
      <c r="M110">
        <v>139.49922787059592</v>
      </c>
      <c r="N110" s="50">
        <f t="shared" si="1"/>
        <v>1.5785515201676055E-4</v>
      </c>
    </row>
    <row r="111" spans="1:14" x14ac:dyDescent="0.25">
      <c r="A111" t="s">
        <v>86</v>
      </c>
      <c r="B111" t="s">
        <v>114</v>
      </c>
      <c r="C111">
        <v>0.36447859469652999</v>
      </c>
      <c r="D111">
        <v>0.37606689163248302</v>
      </c>
      <c r="E111">
        <v>0.17700901665966701</v>
      </c>
      <c r="F111">
        <v>0.190402523836431</v>
      </c>
      <c r="G111">
        <v>0.23520897273987801</v>
      </c>
      <c r="H111">
        <v>0.22871361244604199</v>
      </c>
      <c r="I111">
        <v>0.243912458687668</v>
      </c>
      <c r="J111">
        <v>0.229672406925573</v>
      </c>
      <c r="K111">
        <v>0.25750459056629299</v>
      </c>
      <c r="L111">
        <v>0.32333802736639</v>
      </c>
      <c r="M111">
        <v>0.26263070955569556</v>
      </c>
      <c r="N111" s="50">
        <f t="shared" si="1"/>
        <v>2.9718881755848469E-7</v>
      </c>
    </row>
    <row r="112" spans="1:14" x14ac:dyDescent="0.25">
      <c r="A112" t="s">
        <v>87</v>
      </c>
      <c r="B112" t="s">
        <v>114</v>
      </c>
      <c r="C112">
        <v>1050.70363171908</v>
      </c>
      <c r="D112">
        <v>1814.7278273376301</v>
      </c>
      <c r="E112">
        <v>681.44863886472206</v>
      </c>
      <c r="F112">
        <v>486.21240558501802</v>
      </c>
      <c r="G112">
        <v>1093.0897887645899</v>
      </c>
      <c r="H112">
        <v>1205.09020111158</v>
      </c>
      <c r="I112">
        <v>1385.37935689496</v>
      </c>
      <c r="J112">
        <v>1296.2982374552701</v>
      </c>
      <c r="K112">
        <v>904.56981586334496</v>
      </c>
      <c r="L112">
        <v>1743.24535830786</v>
      </c>
      <c r="M112">
        <v>1166.0765261904057</v>
      </c>
      <c r="N112" s="50">
        <f t="shared" si="1"/>
        <v>1.3195140225128203E-3</v>
      </c>
    </row>
    <row r="113" spans="1:14" x14ac:dyDescent="0.25">
      <c r="A113" s="52"/>
      <c r="B113" s="53" t="s">
        <v>115</v>
      </c>
      <c r="C113" s="52">
        <v>913389.27355243755</v>
      </c>
      <c r="D113" s="52">
        <v>1222045.4944987479</v>
      </c>
      <c r="E113" s="52">
        <v>807432.73409058806</v>
      </c>
      <c r="F113" s="52">
        <v>635734.58669675176</v>
      </c>
      <c r="G113" s="52">
        <v>890115.49373705417</v>
      </c>
      <c r="H113" s="52">
        <v>875945.43446270458</v>
      </c>
      <c r="I113" s="52">
        <v>895166.64759908465</v>
      </c>
      <c r="J113" s="52">
        <v>782297.6719334987</v>
      </c>
      <c r="K113" s="52">
        <v>778885.72850638547</v>
      </c>
      <c r="L113" s="52">
        <v>1036153.5454736864</v>
      </c>
      <c r="M113" s="54">
        <f>AVERAGE(C113:L113)</f>
        <v>883716.66105509398</v>
      </c>
      <c r="N113" s="50">
        <f t="shared" si="1"/>
        <v>1</v>
      </c>
    </row>
    <row r="114" spans="1:14" x14ac:dyDescent="0.25">
      <c r="A114" s="55" t="s">
        <v>52</v>
      </c>
      <c r="B114" s="55" t="s">
        <v>116</v>
      </c>
      <c r="C114" s="55">
        <v>913389.45758155698</v>
      </c>
      <c r="D114" s="55">
        <v>1222045.66669687</v>
      </c>
      <c r="E114" s="55">
        <v>807432.88655070704</v>
      </c>
      <c r="F114" s="55">
        <v>635734.72444168699</v>
      </c>
      <c r="G114" s="55">
        <v>890115.64592157002</v>
      </c>
      <c r="H114" s="55">
        <v>875945.59358480596</v>
      </c>
      <c r="I114" s="55">
        <v>895166.85066967597</v>
      </c>
      <c r="J114" s="55">
        <v>782297.81910680002</v>
      </c>
      <c r="K114" s="55">
        <v>778885.76182470797</v>
      </c>
      <c r="L114" s="55">
        <v>1036153.67224802</v>
      </c>
      <c r="M114" s="56">
        <f>AVERAGE(C114:L114)</f>
        <v>883716.80786264013</v>
      </c>
      <c r="N114" s="50" t="s">
        <v>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8"/>
  <sheetViews>
    <sheetView topLeftCell="A58" workbookViewId="0">
      <selection activeCell="O69" sqref="O69"/>
    </sheetView>
  </sheetViews>
  <sheetFormatPr defaultRowHeight="15" x14ac:dyDescent="0.25"/>
  <cols>
    <col min="1" max="1" width="30.7109375" bestFit="1" customWidth="1"/>
    <col min="2" max="2" width="32.42578125" bestFit="1" customWidth="1"/>
    <col min="13" max="13" width="12.140625" style="4" customWidth="1"/>
    <col min="15" max="15" width="21.5703125" bestFit="1" customWidth="1"/>
    <col min="16" max="16" width="10.5703125" bestFit="1" customWidth="1"/>
  </cols>
  <sheetData>
    <row r="1" spans="1:19" ht="45" x14ac:dyDescent="0.25">
      <c r="A1" s="2" t="s">
        <v>0</v>
      </c>
      <c r="B1" s="2" t="s">
        <v>1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3" t="s">
        <v>15</v>
      </c>
    </row>
    <row r="2" spans="1:19" x14ac:dyDescent="0.25">
      <c r="A2" s="44" t="s">
        <v>43</v>
      </c>
      <c r="B2" s="44" t="s">
        <v>16</v>
      </c>
      <c r="C2" s="36">
        <f>SUM('TP Raw Model Output'!C2:C4)</f>
        <v>6417.3751368710309</v>
      </c>
      <c r="D2" s="36">
        <f>SUM('TP Raw Model Output'!D2:D4)</f>
        <v>7277.6407490375423</v>
      </c>
      <c r="E2" s="36">
        <f>SUM('TP Raw Model Output'!E2:E4)</f>
        <v>3292.5109263797021</v>
      </c>
      <c r="F2" s="36">
        <f>SUM('TP Raw Model Output'!F2:F4)</f>
        <v>3394.4192415089396</v>
      </c>
      <c r="G2" s="36">
        <f>SUM('TP Raw Model Output'!G2:G4)</f>
        <v>3944.6303905860032</v>
      </c>
      <c r="H2" s="36">
        <f>SUM('TP Raw Model Output'!H2:H4)</f>
        <v>4793.2364417724293</v>
      </c>
      <c r="I2" s="36">
        <f>SUM('TP Raw Model Output'!I2:I4)</f>
        <v>4940.8981556816898</v>
      </c>
      <c r="J2" s="36">
        <f>SUM('TP Raw Model Output'!J2:J4)</f>
        <v>4408.4579931795452</v>
      </c>
      <c r="K2" s="36">
        <f>SUM('TP Raw Model Output'!K2:K4)</f>
        <v>4673.7704205455575</v>
      </c>
      <c r="L2" s="36">
        <f>SUM('TP Raw Model Output'!L2:L4)</f>
        <v>6563.5150251315663</v>
      </c>
      <c r="M2" s="8">
        <f>AVERAGE(C2:L2)</f>
        <v>4970.6454480694001</v>
      </c>
      <c r="O2" s="5"/>
      <c r="P2" s="6"/>
      <c r="S2" s="7"/>
    </row>
    <row r="3" spans="1:19" x14ac:dyDescent="0.25">
      <c r="A3" s="44" t="s">
        <v>34</v>
      </c>
      <c r="B3" s="44" t="s">
        <v>16</v>
      </c>
      <c r="C3" s="36">
        <f>'TP Raw Model Output'!C5</f>
        <v>133024.690856006</v>
      </c>
      <c r="D3" s="36">
        <f>'TP Raw Model Output'!D5</f>
        <v>215600.11325469299</v>
      </c>
      <c r="E3" s="36">
        <f>'TP Raw Model Output'!E5</f>
        <v>167975.44457049799</v>
      </c>
      <c r="F3" s="36">
        <f>'TP Raw Model Output'!F5</f>
        <v>107349.932454184</v>
      </c>
      <c r="G3" s="36">
        <f>'TP Raw Model Output'!G5</f>
        <v>161732.30918904199</v>
      </c>
      <c r="H3" s="36">
        <f>'TP Raw Model Output'!H5</f>
        <v>157763.35129224</v>
      </c>
      <c r="I3" s="36">
        <f>'TP Raw Model Output'!I5</f>
        <v>175218.33955335899</v>
      </c>
      <c r="J3" s="36">
        <f>'TP Raw Model Output'!J5</f>
        <v>150084.83924973299</v>
      </c>
      <c r="K3" s="36">
        <f>'TP Raw Model Output'!K5</f>
        <v>136244.86118887499</v>
      </c>
      <c r="L3" s="36">
        <f>'TP Raw Model Output'!L5</f>
        <v>184979.48103248799</v>
      </c>
      <c r="M3" s="8">
        <f t="shared" ref="M3:M66" si="0">AVERAGE(C3:L3)</f>
        <v>158997.33626411177</v>
      </c>
      <c r="O3" s="5"/>
      <c r="P3" s="6"/>
    </row>
    <row r="4" spans="1:19" x14ac:dyDescent="0.25">
      <c r="A4" s="44" t="s">
        <v>44</v>
      </c>
      <c r="B4" s="44" t="s">
        <v>16</v>
      </c>
      <c r="C4" s="36">
        <f>'TP Raw Model Output'!C6</f>
        <v>90982.515102391699</v>
      </c>
      <c r="D4" s="36">
        <f>'TP Raw Model Output'!D6</f>
        <v>155217.28423145501</v>
      </c>
      <c r="E4" s="36">
        <f>'TP Raw Model Output'!E6</f>
        <v>109884.179379402</v>
      </c>
      <c r="F4" s="36">
        <f>'TP Raw Model Output'!F6</f>
        <v>76764.949478487906</v>
      </c>
      <c r="G4" s="36">
        <f>'TP Raw Model Output'!G6</f>
        <v>134065.08170292099</v>
      </c>
      <c r="H4" s="36">
        <f>'TP Raw Model Output'!H6</f>
        <v>107456.685912089</v>
      </c>
      <c r="I4" s="36">
        <f>'TP Raw Model Output'!I6</f>
        <v>93423.130969375794</v>
      </c>
      <c r="J4" s="36">
        <f>'TP Raw Model Output'!J6</f>
        <v>79303.436528096703</v>
      </c>
      <c r="K4" s="36">
        <f>'TP Raw Model Output'!K6</f>
        <v>105153.06070865699</v>
      </c>
      <c r="L4" s="36">
        <f>'TP Raw Model Output'!L6</f>
        <v>139789.53674546201</v>
      </c>
      <c r="M4" s="8">
        <f t="shared" si="0"/>
        <v>109203.98607583382</v>
      </c>
    </row>
    <row r="5" spans="1:19" x14ac:dyDescent="0.25">
      <c r="A5" s="44" t="s">
        <v>45</v>
      </c>
      <c r="B5" s="44" t="s">
        <v>16</v>
      </c>
      <c r="C5" s="36">
        <f>SUM('TP Raw Model Output'!C7,'TP Raw Model Output'!C9)</f>
        <v>123900.40931429408</v>
      </c>
      <c r="D5" s="36">
        <f>SUM('TP Raw Model Output'!D7,'TP Raw Model Output'!D9)</f>
        <v>130957.4911727369</v>
      </c>
      <c r="E5" s="36">
        <f>SUM('TP Raw Model Output'!E7,'TP Raw Model Output'!E9)</f>
        <v>107791.4003690416</v>
      </c>
      <c r="F5" s="36">
        <f>SUM('TP Raw Model Output'!F7,'TP Raw Model Output'!F9)</f>
        <v>85013.327939056995</v>
      </c>
      <c r="G5" s="36">
        <f>SUM('TP Raw Model Output'!G7,'TP Raw Model Output'!G9)</f>
        <v>73882.490419157635</v>
      </c>
      <c r="H5" s="36">
        <f>SUM('TP Raw Model Output'!H7,'TP Raw Model Output'!H9)</f>
        <v>114175.3374049691</v>
      </c>
      <c r="I5" s="36">
        <f>SUM('TP Raw Model Output'!I7,'TP Raw Model Output'!I9)</f>
        <v>140350.15372049771</v>
      </c>
      <c r="J5" s="36">
        <f>SUM('TP Raw Model Output'!J7,'TP Raw Model Output'!J9)</f>
        <v>102381.5279260651</v>
      </c>
      <c r="K5" s="36">
        <f>SUM('TP Raw Model Output'!K7,'TP Raw Model Output'!K9)</f>
        <v>84060.941614190815</v>
      </c>
      <c r="L5" s="36">
        <f>SUM('TP Raw Model Output'!L7,'TP Raw Model Output'!L9)</f>
        <v>107167.4753381116</v>
      </c>
      <c r="M5" s="8">
        <f t="shared" si="0"/>
        <v>106968.05552181217</v>
      </c>
    </row>
    <row r="6" spans="1:19" x14ac:dyDescent="0.25">
      <c r="A6" s="44" t="s">
        <v>46</v>
      </c>
      <c r="B6" s="44" t="s">
        <v>16</v>
      </c>
      <c r="C6" s="36">
        <f>'TP Raw Model Output'!C8</f>
        <v>10626.019447570799</v>
      </c>
      <c r="D6" s="36">
        <f>'TP Raw Model Output'!D8</f>
        <v>21268.6857712118</v>
      </c>
      <c r="E6" s="36">
        <f>'TP Raw Model Output'!E8</f>
        <v>7621.1218735768298</v>
      </c>
      <c r="F6" s="36">
        <f>'TP Raw Model Output'!F8</f>
        <v>5046.73900846992</v>
      </c>
      <c r="G6" s="36">
        <f>'TP Raw Model Output'!G8</f>
        <v>11338.259495492401</v>
      </c>
      <c r="H6" s="36">
        <f>'TP Raw Model Output'!H8</f>
        <v>10128.005833161</v>
      </c>
      <c r="I6" s="36">
        <f>'TP Raw Model Output'!I8</f>
        <v>9079.1379749355401</v>
      </c>
      <c r="J6" s="36">
        <f>'TP Raw Model Output'!J8</f>
        <v>9392.2134786823899</v>
      </c>
      <c r="K6" s="36">
        <f>'TP Raw Model Output'!K8</f>
        <v>8529.01629419442</v>
      </c>
      <c r="L6" s="36">
        <f>'TP Raw Model Output'!L8</f>
        <v>15392.4092368288</v>
      </c>
      <c r="M6" s="8">
        <f t="shared" si="0"/>
        <v>10842.160841412388</v>
      </c>
    </row>
    <row r="7" spans="1:19" x14ac:dyDescent="0.25">
      <c r="A7" s="44" t="s">
        <v>47</v>
      </c>
      <c r="B7" s="44" t="s">
        <v>16</v>
      </c>
      <c r="C7" s="36">
        <f>'TP Raw Model Output'!C11</f>
        <v>47979.909508388802</v>
      </c>
      <c r="D7" s="36">
        <f>'TP Raw Model Output'!D11</f>
        <v>45086.754823005402</v>
      </c>
      <c r="E7" s="36">
        <f>'TP Raw Model Output'!E11</f>
        <v>30524.7654495522</v>
      </c>
      <c r="F7" s="36">
        <f>'TP Raw Model Output'!F11</f>
        <v>30674.236020891101</v>
      </c>
      <c r="G7" s="36">
        <f>'TP Raw Model Output'!G11</f>
        <v>34307.102041867904</v>
      </c>
      <c r="H7" s="36">
        <f>'TP Raw Model Output'!H11</f>
        <v>37192.646113996503</v>
      </c>
      <c r="I7" s="36">
        <f>'TP Raw Model Output'!I11</f>
        <v>34631.189453553998</v>
      </c>
      <c r="J7" s="36">
        <f>'TP Raw Model Output'!J11</f>
        <v>38142.920905873303</v>
      </c>
      <c r="K7" s="36">
        <f>'TP Raw Model Output'!K11</f>
        <v>23825.079425977201</v>
      </c>
      <c r="L7" s="36">
        <f>'TP Raw Model Output'!L11</f>
        <v>36532.3382828506</v>
      </c>
      <c r="M7" s="8">
        <f t="shared" si="0"/>
        <v>35889.694202595703</v>
      </c>
    </row>
    <row r="8" spans="1:19" x14ac:dyDescent="0.25">
      <c r="A8" s="44" t="s">
        <v>48</v>
      </c>
      <c r="B8" s="44" t="s">
        <v>16</v>
      </c>
      <c r="C8" s="36">
        <f>'TP Raw Model Output'!C10</f>
        <v>79.582682521773904</v>
      </c>
      <c r="D8" s="36">
        <f>'TP Raw Model Output'!D10</f>
        <v>79.157584519957993</v>
      </c>
      <c r="E8" s="36">
        <f>'TP Raw Model Output'!E10</f>
        <v>47.387119554779197</v>
      </c>
      <c r="F8" s="36">
        <f>'TP Raw Model Output'!F10</f>
        <v>55.998882756216602</v>
      </c>
      <c r="G8" s="36">
        <f>'TP Raw Model Output'!G10</f>
        <v>64.525817124682305</v>
      </c>
      <c r="H8" s="36">
        <f>'TP Raw Model Output'!H10</f>
        <v>68.736608808449304</v>
      </c>
      <c r="I8" s="36">
        <f>'TP Raw Model Output'!I10</f>
        <v>54.931444195613402</v>
      </c>
      <c r="J8" s="36">
        <f>'TP Raw Model Output'!J10</f>
        <v>65.595360115086706</v>
      </c>
      <c r="K8" s="36">
        <f>'TP Raw Model Output'!K10</f>
        <v>55.227281947892401</v>
      </c>
      <c r="L8" s="36">
        <f>'TP Raw Model Output'!L10</f>
        <v>77.404303485053802</v>
      </c>
      <c r="M8" s="8">
        <f t="shared" si="0"/>
        <v>64.854708502950558</v>
      </c>
    </row>
    <row r="9" spans="1:19" x14ac:dyDescent="0.25">
      <c r="A9" s="44" t="s">
        <v>42</v>
      </c>
      <c r="B9" s="44" t="s">
        <v>16</v>
      </c>
      <c r="C9" s="36">
        <f>'TP Raw Model Output'!C13:M13</f>
        <v>41137.975244046</v>
      </c>
      <c r="D9" s="36">
        <f>'TP Raw Model Output'!D13:N13</f>
        <v>83391.1835729413</v>
      </c>
      <c r="E9" s="36">
        <f>'TP Raw Model Output'!E13:O13</f>
        <v>39144.5585125051</v>
      </c>
      <c r="F9" s="36">
        <f>'TP Raw Model Output'!F13:P13</f>
        <v>23691.0362209103</v>
      </c>
      <c r="G9" s="36">
        <f>'TP Raw Model Output'!G13:Q13</f>
        <v>52857.310719964997</v>
      </c>
      <c r="H9" s="36">
        <f>'TP Raw Model Output'!H13:R13</f>
        <v>37888.894799768801</v>
      </c>
      <c r="I9" s="36">
        <f>'TP Raw Model Output'!I13:S13</f>
        <v>35894.891903990203</v>
      </c>
      <c r="J9" s="36">
        <f>'TP Raw Model Output'!J13:T13</f>
        <v>32152.944738827398</v>
      </c>
      <c r="K9" s="36">
        <f>'TP Raw Model Output'!K13:U13</f>
        <v>38287.720766357903</v>
      </c>
      <c r="L9" s="36">
        <f>'TP Raw Model Output'!L13:V13</f>
        <v>70413.151756982596</v>
      </c>
      <c r="M9" s="8">
        <f t="shared" si="0"/>
        <v>45485.96682362946</v>
      </c>
    </row>
    <row r="10" spans="1:19" x14ac:dyDescent="0.25">
      <c r="A10" t="s">
        <v>46</v>
      </c>
      <c r="B10" t="s">
        <v>17</v>
      </c>
      <c r="C10" s="35">
        <f>'TP Raw Model Output'!C14</f>
        <v>7375.6277266972902</v>
      </c>
      <c r="D10" s="35">
        <f>'TP Raw Model Output'!D14</f>
        <v>11280.7777454321</v>
      </c>
      <c r="E10" s="35">
        <f>'TP Raw Model Output'!E14</f>
        <v>4980.2129505456396</v>
      </c>
      <c r="F10" s="35">
        <f>'TP Raw Model Output'!F14</f>
        <v>4007.5834158584698</v>
      </c>
      <c r="G10" s="35">
        <f>'TP Raw Model Output'!G14</f>
        <v>9093.8049004863296</v>
      </c>
      <c r="H10" s="35">
        <f>'TP Raw Model Output'!H14</f>
        <v>7094.6486659775001</v>
      </c>
      <c r="I10" s="35">
        <f>'TP Raw Model Output'!I14</f>
        <v>5898.0802500878499</v>
      </c>
      <c r="J10" s="35">
        <f>'TP Raw Model Output'!J14</f>
        <v>6835.3610473573499</v>
      </c>
      <c r="K10" s="35">
        <f>'TP Raw Model Output'!K14</f>
        <v>6866.9768043712802</v>
      </c>
      <c r="L10" s="35">
        <f>'TP Raw Model Output'!L14</f>
        <v>10650.3095671022</v>
      </c>
      <c r="M10" s="8">
        <f t="shared" si="0"/>
        <v>7408.338307391602</v>
      </c>
    </row>
    <row r="11" spans="1:19" x14ac:dyDescent="0.25">
      <c r="A11" t="s">
        <v>42</v>
      </c>
      <c r="B11" t="s">
        <v>17</v>
      </c>
      <c r="C11" s="35">
        <f>'TP Raw Model Output'!C15</f>
        <v>0.65719174221088805</v>
      </c>
      <c r="D11" s="35">
        <f>'TP Raw Model Output'!D15</f>
        <v>1.59325833929386</v>
      </c>
      <c r="E11" s="35">
        <f>'TP Raw Model Output'!E15</f>
        <v>0.45285271810463201</v>
      </c>
      <c r="F11" s="35">
        <f>'TP Raw Model Output'!F15</f>
        <v>0.40219573843816198</v>
      </c>
      <c r="G11" s="35">
        <f>'TP Raw Model Output'!G15</f>
        <v>1.1076228422036201</v>
      </c>
      <c r="H11" s="35">
        <f>'TP Raw Model Output'!H15</f>
        <v>0.71906011079608501</v>
      </c>
      <c r="I11" s="35">
        <f>'TP Raw Model Output'!I15</f>
        <v>0.66561126867447196</v>
      </c>
      <c r="J11" s="35">
        <f>'TP Raw Model Output'!J15</f>
        <v>0.69673343838061097</v>
      </c>
      <c r="K11" s="35">
        <f>'TP Raw Model Output'!K15</f>
        <v>0.60311984285389697</v>
      </c>
      <c r="L11" s="35">
        <f>'TP Raw Model Output'!L15</f>
        <v>1.0426769004557299</v>
      </c>
      <c r="M11" s="8">
        <f t="shared" si="0"/>
        <v>0.79403229414119569</v>
      </c>
    </row>
    <row r="12" spans="1:19" x14ac:dyDescent="0.25">
      <c r="A12" s="44" t="s">
        <v>34</v>
      </c>
      <c r="B12" s="44" t="s">
        <v>35</v>
      </c>
      <c r="C12" s="36">
        <f>'TP Raw Model Output'!C16</f>
        <v>1299.3132390297601</v>
      </c>
      <c r="D12" s="36">
        <f>'TP Raw Model Output'!D16</f>
        <v>1676.0873727225901</v>
      </c>
      <c r="E12" s="36">
        <f>'TP Raw Model Output'!E16</f>
        <v>1281.13612740595</v>
      </c>
      <c r="F12" s="36">
        <f>'TP Raw Model Output'!F16</f>
        <v>1013.42221086608</v>
      </c>
      <c r="G12" s="36">
        <f>'TP Raw Model Output'!G16</f>
        <v>1538.0632696759899</v>
      </c>
      <c r="H12" s="36">
        <f>'TP Raw Model Output'!H16</f>
        <v>1297.9171816237099</v>
      </c>
      <c r="I12" s="36">
        <f>'TP Raw Model Output'!I16</f>
        <v>1578.59197992636</v>
      </c>
      <c r="J12" s="36">
        <f>'TP Raw Model Output'!J16</f>
        <v>1037.6248848446301</v>
      </c>
      <c r="K12" s="36">
        <f>'TP Raw Model Output'!K16</f>
        <v>1309.96157597768</v>
      </c>
      <c r="L12" s="36">
        <f>'TP Raw Model Output'!L16</f>
        <v>1263.6797353929201</v>
      </c>
      <c r="M12" s="8">
        <f t="shared" si="0"/>
        <v>1329.5797577465669</v>
      </c>
    </row>
    <row r="13" spans="1:19" x14ac:dyDescent="0.25">
      <c r="A13" s="44" t="s">
        <v>44</v>
      </c>
      <c r="B13" s="44" t="s">
        <v>35</v>
      </c>
      <c r="C13" s="36">
        <f>'TP Raw Model Output'!C17</f>
        <v>3536.1379593368902</v>
      </c>
      <c r="D13" s="36">
        <f>'TP Raw Model Output'!D17</f>
        <v>3979.54387448139</v>
      </c>
      <c r="E13" s="36">
        <f>'TP Raw Model Output'!E17</f>
        <v>3173.6104149790499</v>
      </c>
      <c r="F13" s="36">
        <f>'TP Raw Model Output'!F17</f>
        <v>2446.9727406339798</v>
      </c>
      <c r="G13" s="36">
        <f>'TP Raw Model Output'!G17</f>
        <v>3119.4617942270602</v>
      </c>
      <c r="H13" s="36">
        <f>'TP Raw Model Output'!H17</f>
        <v>3010.0873711280501</v>
      </c>
      <c r="I13" s="36">
        <f>'TP Raw Model Output'!I17</f>
        <v>3178.3077798345798</v>
      </c>
      <c r="J13" s="36">
        <f>'TP Raw Model Output'!J17</f>
        <v>2310.6530287843002</v>
      </c>
      <c r="K13" s="36">
        <f>'TP Raw Model Output'!K17</f>
        <v>2834.1749263288398</v>
      </c>
      <c r="L13" s="36">
        <f>'TP Raw Model Output'!L17</f>
        <v>2898.55071009428</v>
      </c>
      <c r="M13" s="8">
        <f t="shared" si="0"/>
        <v>3048.7500599828427</v>
      </c>
    </row>
    <row r="14" spans="1:19" x14ac:dyDescent="0.25">
      <c r="A14" s="44" t="s">
        <v>46</v>
      </c>
      <c r="B14" s="44" t="s">
        <v>35</v>
      </c>
      <c r="C14" s="36">
        <f>'TP Raw Model Output'!C18</f>
        <v>72232.799835409402</v>
      </c>
      <c r="D14" s="36">
        <f>'TP Raw Model Output'!D18</f>
        <v>80612.016577115501</v>
      </c>
      <c r="E14" s="36">
        <f>'TP Raw Model Output'!E18</f>
        <v>48158.620024293901</v>
      </c>
      <c r="F14" s="36">
        <f>'TP Raw Model Output'!F18</f>
        <v>45960.083031111797</v>
      </c>
      <c r="G14" s="36">
        <f>'TP Raw Model Output'!G18</f>
        <v>67301.344790382398</v>
      </c>
      <c r="H14" s="36">
        <f>'TP Raw Model Output'!H18</f>
        <v>62815.151521035201</v>
      </c>
      <c r="I14" s="36">
        <f>'TP Raw Model Output'!I18</f>
        <v>61547.871996253998</v>
      </c>
      <c r="J14" s="36">
        <f>'TP Raw Model Output'!J18</f>
        <v>56775.982688406199</v>
      </c>
      <c r="K14" s="36">
        <f>'TP Raw Model Output'!K18</f>
        <v>69544.091859732798</v>
      </c>
      <c r="L14" s="36">
        <f>'TP Raw Model Output'!L18</f>
        <v>71927.750317245896</v>
      </c>
      <c r="M14" s="8">
        <f t="shared" si="0"/>
        <v>63687.571264098704</v>
      </c>
    </row>
    <row r="15" spans="1:19" x14ac:dyDescent="0.25">
      <c r="A15" s="44" t="s">
        <v>42</v>
      </c>
      <c r="B15" s="44" t="s">
        <v>35</v>
      </c>
      <c r="C15" s="36">
        <f>'TP Raw Model Output'!C20</f>
        <v>95.045547357089504</v>
      </c>
      <c r="D15" s="36">
        <f>'TP Raw Model Output'!D20</f>
        <v>169.86988853405299</v>
      </c>
      <c r="E15" s="36">
        <f>'TP Raw Model Output'!E20</f>
        <v>62.583455823790203</v>
      </c>
      <c r="F15" s="36">
        <f>'TP Raw Model Output'!F20</f>
        <v>28.996559438433</v>
      </c>
      <c r="G15" s="36">
        <f>'TP Raw Model Output'!G20</f>
        <v>108.025760971766</v>
      </c>
      <c r="H15" s="36">
        <f>'TP Raw Model Output'!H20</f>
        <v>74.047178686231106</v>
      </c>
      <c r="I15" s="36">
        <f>'TP Raw Model Output'!I20</f>
        <v>100.27131278725901</v>
      </c>
      <c r="J15" s="36">
        <f>'TP Raw Model Output'!J20</f>
        <v>68.8317853411057</v>
      </c>
      <c r="K15" s="36">
        <f>'TP Raw Model Output'!K20</f>
        <v>57.721465023360203</v>
      </c>
      <c r="L15" s="36">
        <f>'TP Raw Model Output'!L20</f>
        <v>98.668502325098501</v>
      </c>
      <c r="M15" s="8">
        <f t="shared" si="0"/>
        <v>86.406145628818621</v>
      </c>
    </row>
    <row r="16" spans="1:19" x14ac:dyDescent="0.25">
      <c r="A16" t="s">
        <v>46</v>
      </c>
      <c r="B16" t="s">
        <v>18</v>
      </c>
      <c r="C16" s="35">
        <f>'TP Raw Model Output'!C21</f>
        <v>180.55917055198199</v>
      </c>
      <c r="D16" s="35">
        <f>'TP Raw Model Output'!D21</f>
        <v>246.14268549487099</v>
      </c>
      <c r="E16" s="35">
        <f>'TP Raw Model Output'!E21</f>
        <v>89.515706600062103</v>
      </c>
      <c r="F16" s="35">
        <f>'TP Raw Model Output'!F21</f>
        <v>118.219596829561</v>
      </c>
      <c r="G16" s="35">
        <f>'TP Raw Model Output'!G21</f>
        <v>187.42287644700201</v>
      </c>
      <c r="H16" s="35">
        <f>'TP Raw Model Output'!H21</f>
        <v>119.51167329470699</v>
      </c>
      <c r="I16" s="35">
        <f>'TP Raw Model Output'!I21</f>
        <v>138.16547025892899</v>
      </c>
      <c r="J16" s="35">
        <f>'TP Raw Model Output'!J21</f>
        <v>107.780075080335</v>
      </c>
      <c r="K16" s="35">
        <f>'TP Raw Model Output'!K21</f>
        <v>150.47079183778001</v>
      </c>
      <c r="L16" s="35">
        <f>'TP Raw Model Output'!L21</f>
        <v>167.83114275292201</v>
      </c>
      <c r="M16" s="8">
        <f t="shared" si="0"/>
        <v>150.5619189148151</v>
      </c>
    </row>
    <row r="17" spans="1:13" x14ac:dyDescent="0.25">
      <c r="A17" t="s">
        <v>49</v>
      </c>
      <c r="B17" t="s">
        <v>18</v>
      </c>
      <c r="C17" s="35">
        <f>'TP Raw Model Output'!C22</f>
        <v>561.97713944174996</v>
      </c>
      <c r="D17" s="35">
        <f>'TP Raw Model Output'!D22</f>
        <v>782.32027157722496</v>
      </c>
      <c r="E17" s="35">
        <f>'TP Raw Model Output'!E22</f>
        <v>246.860023850278</v>
      </c>
      <c r="F17" s="35">
        <f>'TP Raw Model Output'!F22</f>
        <v>314.65264106825202</v>
      </c>
      <c r="G17" s="35">
        <f>'TP Raw Model Output'!G22</f>
        <v>545.61083660486395</v>
      </c>
      <c r="H17" s="35">
        <f>'TP Raw Model Output'!H22</f>
        <v>356.94457325487099</v>
      </c>
      <c r="I17" s="35">
        <f>'TP Raw Model Output'!I22</f>
        <v>411.58765860909801</v>
      </c>
      <c r="J17" s="35">
        <f>'TP Raw Model Output'!J22</f>
        <v>317.72008217923002</v>
      </c>
      <c r="K17" s="35">
        <f>'TP Raw Model Output'!K22</f>
        <v>495.13936953089399</v>
      </c>
      <c r="L17" s="35">
        <f>'TP Raw Model Output'!L22</f>
        <v>468.12797641680697</v>
      </c>
      <c r="M17" s="8">
        <f t="shared" si="0"/>
        <v>450.09405725332681</v>
      </c>
    </row>
    <row r="18" spans="1:13" x14ac:dyDescent="0.25">
      <c r="A18" t="s">
        <v>47</v>
      </c>
      <c r="B18" t="s">
        <v>18</v>
      </c>
      <c r="C18" s="35">
        <f>'TP Raw Model Output'!C24</f>
        <v>3842.2502461945801</v>
      </c>
      <c r="D18" s="35">
        <f>'TP Raw Model Output'!D24</f>
        <v>4421.6214185876797</v>
      </c>
      <c r="E18" s="35">
        <f>'TP Raw Model Output'!E24</f>
        <v>2093.1487711760301</v>
      </c>
      <c r="F18" s="35">
        <f>'TP Raw Model Output'!F24</f>
        <v>2589.1412210704998</v>
      </c>
      <c r="G18" s="35">
        <f>'TP Raw Model Output'!G24</f>
        <v>3603.4689713645998</v>
      </c>
      <c r="H18" s="35">
        <f>'TP Raw Model Output'!H24</f>
        <v>2494.0007275042299</v>
      </c>
      <c r="I18" s="35">
        <f>'TP Raw Model Output'!I24</f>
        <v>2703.2260740407501</v>
      </c>
      <c r="J18" s="35">
        <f>'TP Raw Model Output'!J24</f>
        <v>2979.0265222252301</v>
      </c>
      <c r="K18" s="35">
        <f>'TP Raw Model Output'!K24</f>
        <v>2690.4841074810001</v>
      </c>
      <c r="L18" s="35">
        <f>'TP Raw Model Output'!L24</f>
        <v>3981.9188528029599</v>
      </c>
      <c r="M18" s="8">
        <f t="shared" si="0"/>
        <v>3139.8286912447556</v>
      </c>
    </row>
    <row r="19" spans="1:13" x14ac:dyDescent="0.25">
      <c r="A19" t="s">
        <v>48</v>
      </c>
      <c r="B19" t="s">
        <v>18</v>
      </c>
      <c r="C19" s="35">
        <f>SUM('TP Raw Model Output'!C23,'TP Raw Model Output'!C26)</f>
        <v>2739.7123153223661</v>
      </c>
      <c r="D19" s="35">
        <f>SUM('TP Raw Model Output'!D23,'TP Raw Model Output'!D26)</f>
        <v>3574.0048337571588</v>
      </c>
      <c r="E19" s="35">
        <f>SUM('TP Raw Model Output'!E23,'TP Raw Model Output'!E26)</f>
        <v>1617.31614709824</v>
      </c>
      <c r="F19" s="35">
        <f>SUM('TP Raw Model Output'!F23,'TP Raw Model Output'!F26)</f>
        <v>1984.603671315178</v>
      </c>
      <c r="G19" s="35">
        <f>SUM('TP Raw Model Output'!G23,'TP Raw Model Output'!G26)</f>
        <v>2799.3596322319358</v>
      </c>
      <c r="H19" s="35">
        <f>SUM('TP Raw Model Output'!H23,'TP Raw Model Output'!H26)</f>
        <v>1865.8696798914341</v>
      </c>
      <c r="I19" s="35">
        <f>SUM('TP Raw Model Output'!I23,'TP Raw Model Output'!I26)</f>
        <v>2167.0233305982679</v>
      </c>
      <c r="J19" s="35">
        <f>SUM('TP Raw Model Output'!J23,'TP Raw Model Output'!J26)</f>
        <v>2229.3405654045509</v>
      </c>
      <c r="K19" s="35">
        <f>SUM('TP Raw Model Output'!K23,'TP Raw Model Output'!K26)</f>
        <v>2089.563447189325</v>
      </c>
      <c r="L19" s="35">
        <f>SUM('TP Raw Model Output'!L23,'TP Raw Model Output'!L26)</f>
        <v>2949.811296401906</v>
      </c>
      <c r="M19" s="8">
        <f t="shared" si="0"/>
        <v>2401.6604919210358</v>
      </c>
    </row>
    <row r="20" spans="1:13" x14ac:dyDescent="0.25">
      <c r="A20" s="44" t="s">
        <v>44</v>
      </c>
      <c r="B20" s="44" t="s">
        <v>19</v>
      </c>
      <c r="C20" s="36">
        <f>'TP Raw Model Output'!C27</f>
        <v>451.67654866731698</v>
      </c>
      <c r="D20" s="36">
        <f>'TP Raw Model Output'!D27</f>
        <v>650.42973118017505</v>
      </c>
      <c r="E20" s="36">
        <f>'TP Raw Model Output'!E27</f>
        <v>375.31268488541201</v>
      </c>
      <c r="F20" s="36">
        <f>'TP Raw Model Output'!F27</f>
        <v>222.13186075927399</v>
      </c>
      <c r="G20" s="36">
        <f>'TP Raw Model Output'!G27</f>
        <v>542.58986649316</v>
      </c>
      <c r="H20" s="36">
        <f>'TP Raw Model Output'!H27</f>
        <v>350.19354177445098</v>
      </c>
      <c r="I20" s="36">
        <f>'TP Raw Model Output'!I27</f>
        <v>486.64915141133201</v>
      </c>
      <c r="J20" s="36">
        <f>'TP Raw Model Output'!J27</f>
        <v>361.45830309224999</v>
      </c>
      <c r="K20" s="36">
        <f>'TP Raw Model Output'!K27</f>
        <v>357.47289086894898</v>
      </c>
      <c r="L20" s="36">
        <f>'TP Raw Model Output'!L27</f>
        <v>507.42546003335599</v>
      </c>
      <c r="M20" s="8">
        <f t="shared" si="0"/>
        <v>430.5340039165676</v>
      </c>
    </row>
    <row r="21" spans="1:13" x14ac:dyDescent="0.25">
      <c r="A21" t="s">
        <v>42</v>
      </c>
      <c r="B21" t="s">
        <v>20</v>
      </c>
      <c r="C21">
        <f>'TP Raw Model Output'!C28</f>
        <v>280.943962821453</v>
      </c>
      <c r="D21">
        <f>'TP Raw Model Output'!D28</f>
        <v>499.48771336853599</v>
      </c>
      <c r="E21">
        <f>'TP Raw Model Output'!E28</f>
        <v>203.405286097512</v>
      </c>
      <c r="F21">
        <f>'TP Raw Model Output'!F28</f>
        <v>164.85165042792499</v>
      </c>
      <c r="G21">
        <f>'TP Raw Model Output'!G28</f>
        <v>329.675120402917</v>
      </c>
      <c r="H21">
        <f>'TP Raw Model Output'!H28</f>
        <v>258.89911084887399</v>
      </c>
      <c r="I21">
        <f>'TP Raw Model Output'!I28</f>
        <v>288.32233083777498</v>
      </c>
      <c r="J21">
        <f>'TP Raw Model Output'!J28</f>
        <v>290.12376352553002</v>
      </c>
      <c r="K21">
        <f>'TP Raw Model Output'!K28</f>
        <v>243.25266003801701</v>
      </c>
      <c r="L21">
        <f>'TP Raw Model Output'!L28</f>
        <v>373.07809120092003</v>
      </c>
      <c r="M21" s="8">
        <f t="shared" si="0"/>
        <v>293.20396895694591</v>
      </c>
    </row>
    <row r="22" spans="1:13" x14ac:dyDescent="0.25">
      <c r="A22" s="44" t="s">
        <v>43</v>
      </c>
      <c r="B22" s="44" t="s">
        <v>21</v>
      </c>
      <c r="C22" s="44">
        <f>SUM('TP Raw Model Output'!C29:C31)</f>
        <v>373.43556752576751</v>
      </c>
      <c r="D22" s="44">
        <f>SUM('TP Raw Model Output'!D29:D31)</f>
        <v>419.91735308618559</v>
      </c>
      <c r="E22" s="44">
        <f>SUM('TP Raw Model Output'!E29:E31)</f>
        <v>225.07830802072672</v>
      </c>
      <c r="F22" s="44">
        <f>SUM('TP Raw Model Output'!F29:F31)</f>
        <v>256.0705337847877</v>
      </c>
      <c r="G22" s="44">
        <f>SUM('TP Raw Model Output'!G29:G31)</f>
        <v>281.57352392162903</v>
      </c>
      <c r="H22" s="44">
        <f>SUM('TP Raw Model Output'!H29:H31)</f>
        <v>294.95101705826801</v>
      </c>
      <c r="I22" s="44">
        <f>SUM('TP Raw Model Output'!I29:I31)</f>
        <v>275.601853843534</v>
      </c>
      <c r="J22" s="44">
        <f>SUM('TP Raw Model Output'!J29:J31)</f>
        <v>291.2216125606439</v>
      </c>
      <c r="K22" s="44">
        <f>SUM('TP Raw Model Output'!K29:K31)</f>
        <v>266.4323219122694</v>
      </c>
      <c r="L22" s="44">
        <f>SUM('TP Raw Model Output'!L29:L31)</f>
        <v>396.49698357442492</v>
      </c>
      <c r="M22" s="8">
        <f t="shared" si="0"/>
        <v>308.07790752882363</v>
      </c>
    </row>
    <row r="23" spans="1:13" x14ac:dyDescent="0.25">
      <c r="A23" s="44" t="s">
        <v>34</v>
      </c>
      <c r="B23" s="44" t="s">
        <v>21</v>
      </c>
      <c r="C23" s="44">
        <f>'TP Raw Model Output'!C32</f>
        <v>1482.2513979083501</v>
      </c>
      <c r="D23" s="44">
        <f>'TP Raw Model Output'!D32</f>
        <v>2496.2883185166702</v>
      </c>
      <c r="E23" s="44">
        <f>'TP Raw Model Output'!E32</f>
        <v>2021.84807264869</v>
      </c>
      <c r="F23" s="44">
        <f>'TP Raw Model Output'!F32</f>
        <v>1289.8509029723</v>
      </c>
      <c r="G23" s="44">
        <f>'TP Raw Model Output'!G32</f>
        <v>2366.9938458587999</v>
      </c>
      <c r="H23" s="44">
        <f>'TP Raw Model Output'!H32</f>
        <v>1883.8538327501701</v>
      </c>
      <c r="I23" s="44">
        <f>'TP Raw Model Output'!I32</f>
        <v>1982.4870669480899</v>
      </c>
      <c r="J23" s="44">
        <f>'TP Raw Model Output'!J32</f>
        <v>1693.8318590930101</v>
      </c>
      <c r="K23" s="44">
        <f>'TP Raw Model Output'!K32</f>
        <v>1818.6947729293299</v>
      </c>
      <c r="L23" s="44">
        <f>'TP Raw Model Output'!L32</f>
        <v>2257.7006890371899</v>
      </c>
      <c r="M23" s="8">
        <f t="shared" si="0"/>
        <v>1929.3800758662601</v>
      </c>
    </row>
    <row r="24" spans="1:13" x14ac:dyDescent="0.25">
      <c r="A24" s="44" t="s">
        <v>44</v>
      </c>
      <c r="B24" s="44" t="s">
        <v>21</v>
      </c>
      <c r="C24" s="44">
        <f>'TP Raw Model Output'!C33</f>
        <v>610.40455894482704</v>
      </c>
      <c r="D24" s="44">
        <f>'TP Raw Model Output'!D33</f>
        <v>1049.5150337145201</v>
      </c>
      <c r="E24" s="44">
        <f>'TP Raw Model Output'!E33</f>
        <v>683.28453469831902</v>
      </c>
      <c r="F24" s="44">
        <f>'TP Raw Model Output'!F33</f>
        <v>452.59754359771301</v>
      </c>
      <c r="G24" s="44">
        <f>'TP Raw Model Output'!G33</f>
        <v>778.72901075202697</v>
      </c>
      <c r="H24" s="44">
        <f>'TP Raw Model Output'!H33</f>
        <v>665.91384823813098</v>
      </c>
      <c r="I24" s="44">
        <f>'TP Raw Model Output'!I33</f>
        <v>597.18759120024299</v>
      </c>
      <c r="J24" s="44">
        <f>'TP Raw Model Output'!J33</f>
        <v>555.85164147756495</v>
      </c>
      <c r="K24" s="44">
        <f>'TP Raw Model Output'!K33</f>
        <v>792.59700421632795</v>
      </c>
      <c r="L24" s="44">
        <f>'TP Raw Model Output'!L33</f>
        <v>958.88749625255002</v>
      </c>
      <c r="M24" s="8">
        <f t="shared" si="0"/>
        <v>714.49682630922234</v>
      </c>
    </row>
    <row r="25" spans="1:13" x14ac:dyDescent="0.25">
      <c r="A25" s="44" t="s">
        <v>45</v>
      </c>
      <c r="B25" s="44" t="s">
        <v>21</v>
      </c>
      <c r="C25" s="44">
        <f>SUM('TP Raw Model Output'!C34,'TP Raw Model Output'!C37)</f>
        <v>1639.0677034051605</v>
      </c>
      <c r="D25" s="44">
        <f>SUM('TP Raw Model Output'!D34,'TP Raw Model Output'!D37)</f>
        <v>1608.986073529574</v>
      </c>
      <c r="E25" s="44">
        <f>SUM('TP Raw Model Output'!E34,'TP Raw Model Output'!E37)</f>
        <v>1352.6732534292753</v>
      </c>
      <c r="F25" s="44">
        <f>SUM('TP Raw Model Output'!F34,'TP Raw Model Output'!F37)</f>
        <v>1046.4417988314901</v>
      </c>
      <c r="G25" s="44">
        <f>SUM('TP Raw Model Output'!G34,'TP Raw Model Output'!G37)</f>
        <v>940.20452108121015</v>
      </c>
      <c r="H25" s="44">
        <f>SUM('TP Raw Model Output'!H34,'TP Raw Model Output'!H37)</f>
        <v>1255.6656756961202</v>
      </c>
      <c r="I25" s="44">
        <f>SUM('TP Raw Model Output'!I34,'TP Raw Model Output'!I37)</f>
        <v>1407.5368540004433</v>
      </c>
      <c r="J25" s="44">
        <f>SUM('TP Raw Model Output'!J34,'TP Raw Model Output'!J37)</f>
        <v>1012.1225095795123</v>
      </c>
      <c r="K25" s="44">
        <f>SUM('TP Raw Model Output'!K34,'TP Raw Model Output'!K37)</f>
        <v>972.38597511241949</v>
      </c>
      <c r="L25" s="44">
        <f>SUM('TP Raw Model Output'!L34,'TP Raw Model Output'!L37)</f>
        <v>1152.9322981679536</v>
      </c>
      <c r="M25" s="8">
        <f t="shared" si="0"/>
        <v>1238.8016662833161</v>
      </c>
    </row>
    <row r="26" spans="1:13" x14ac:dyDescent="0.25">
      <c r="A26" s="44" t="s">
        <v>46</v>
      </c>
      <c r="B26" s="44" t="s">
        <v>21</v>
      </c>
      <c r="C26" s="36">
        <f>'TP Raw Model Output'!C35</f>
        <v>2226.6417792044899</v>
      </c>
      <c r="D26" s="36">
        <f>'TP Raw Model Output'!D35</f>
        <v>3168.91821269816</v>
      </c>
      <c r="E26" s="36">
        <f>'TP Raw Model Output'!E35</f>
        <v>1481.52810974214</v>
      </c>
      <c r="F26" s="36">
        <f>'TP Raw Model Output'!F35</f>
        <v>1239.29383011237</v>
      </c>
      <c r="G26" s="36">
        <f>'TP Raw Model Output'!G35</f>
        <v>2377.8473977426002</v>
      </c>
      <c r="H26" s="36">
        <f>'TP Raw Model Output'!H35</f>
        <v>1934.14948814473</v>
      </c>
      <c r="I26" s="36">
        <f>'TP Raw Model Output'!I35</f>
        <v>1869.3323022280199</v>
      </c>
      <c r="J26" s="36">
        <f>'TP Raw Model Output'!J35</f>
        <v>1795.8826355092201</v>
      </c>
      <c r="K26" s="36">
        <f>'TP Raw Model Output'!K35</f>
        <v>1934.70211394032</v>
      </c>
      <c r="L26" s="36">
        <f>'TP Raw Model Output'!L35</f>
        <v>2503.8600270595002</v>
      </c>
      <c r="M26" s="8">
        <f t="shared" si="0"/>
        <v>2053.2155896381551</v>
      </c>
    </row>
    <row r="27" spans="1:13" x14ac:dyDescent="0.25">
      <c r="A27" s="44" t="s">
        <v>49</v>
      </c>
      <c r="B27" s="44" t="s">
        <v>21</v>
      </c>
      <c r="C27" s="36">
        <f>'TP Raw Model Output'!C36</f>
        <v>83.120882426609498</v>
      </c>
      <c r="D27" s="36">
        <f>'TP Raw Model Output'!D36</f>
        <v>122.354812188235</v>
      </c>
      <c r="E27" s="36">
        <f>'TP Raw Model Output'!E36</f>
        <v>39.3828837960532</v>
      </c>
      <c r="F27" s="36">
        <f>'TP Raw Model Output'!F36</f>
        <v>51.158908749054902</v>
      </c>
      <c r="G27" s="36">
        <f>'TP Raw Model Output'!G36</f>
        <v>83.881202169015694</v>
      </c>
      <c r="H27" s="36">
        <f>'TP Raw Model Output'!H36</f>
        <v>58.407837428278498</v>
      </c>
      <c r="I27" s="36">
        <f>'TP Raw Model Output'!I36</f>
        <v>66.007563834965694</v>
      </c>
      <c r="J27" s="36">
        <f>'TP Raw Model Output'!J36</f>
        <v>52.0658962981353</v>
      </c>
      <c r="K27" s="36">
        <f>'TP Raw Model Output'!K36</f>
        <v>79.413133577395001</v>
      </c>
      <c r="L27" s="36">
        <f>'TP Raw Model Output'!L36</f>
        <v>75.460257477865099</v>
      </c>
      <c r="M27" s="8">
        <f t="shared" si="0"/>
        <v>71.125337794560778</v>
      </c>
    </row>
    <row r="28" spans="1:13" x14ac:dyDescent="0.25">
      <c r="A28" s="44" t="s">
        <v>47</v>
      </c>
      <c r="B28" s="44" t="s">
        <v>21</v>
      </c>
      <c r="C28" s="36">
        <f>'TP Raw Model Output'!C39</f>
        <v>1327.43051768959</v>
      </c>
      <c r="D28" s="36">
        <f>'TP Raw Model Output'!D39</f>
        <v>1343.74010925281</v>
      </c>
      <c r="E28" s="36">
        <f>'TP Raw Model Output'!E39</f>
        <v>834.86280360338105</v>
      </c>
      <c r="F28" s="36">
        <f>'TP Raw Model Output'!F39</f>
        <v>854.39305515710203</v>
      </c>
      <c r="G28" s="36">
        <f>'TP Raw Model Output'!G39</f>
        <v>1159.1862966418</v>
      </c>
      <c r="H28" s="36">
        <f>'TP Raw Model Output'!H39</f>
        <v>1097.2139411954499</v>
      </c>
      <c r="I28" s="36">
        <f>'TP Raw Model Output'!I39</f>
        <v>851.57923499751496</v>
      </c>
      <c r="J28" s="36">
        <f>'TP Raw Model Output'!J39</f>
        <v>1072.6249368599499</v>
      </c>
      <c r="K28" s="36">
        <f>'TP Raw Model Output'!K39</f>
        <v>806.76789370730796</v>
      </c>
      <c r="L28" s="36">
        <f>'TP Raw Model Output'!L39</f>
        <v>1213.33584563095</v>
      </c>
      <c r="M28" s="8">
        <f t="shared" si="0"/>
        <v>1056.1134634735856</v>
      </c>
    </row>
    <row r="29" spans="1:13" x14ac:dyDescent="0.25">
      <c r="A29" s="44" t="s">
        <v>48</v>
      </c>
      <c r="B29" s="44" t="s">
        <v>21</v>
      </c>
      <c r="C29" s="36">
        <f>SUM('TP Raw Model Output'!C41,'TP Raw Model Output'!C38)</f>
        <v>111.7020688257582</v>
      </c>
      <c r="D29" s="36">
        <f>SUM('TP Raw Model Output'!D41,'TP Raw Model Output'!D38)</f>
        <v>139.37948243975151</v>
      </c>
      <c r="E29" s="36">
        <f>SUM('TP Raw Model Output'!E41,'TP Raw Model Output'!E38)</f>
        <v>64.484375176001905</v>
      </c>
      <c r="F29" s="36">
        <f>SUM('TP Raw Model Output'!F41,'TP Raw Model Output'!F38)</f>
        <v>78.801376961863099</v>
      </c>
      <c r="G29" s="36">
        <f>SUM('TP Raw Model Output'!G41,'TP Raw Model Output'!G38)</f>
        <v>107.5075948525064</v>
      </c>
      <c r="H29" s="36">
        <f>SUM('TP Raw Model Output'!H41,'TP Raw Model Output'!H38)</f>
        <v>75.860187417637405</v>
      </c>
      <c r="I29" s="36">
        <f>SUM('TP Raw Model Output'!I41,'TP Raw Model Output'!I38)</f>
        <v>83.763631265948504</v>
      </c>
      <c r="J29" s="36">
        <f>SUM('TP Raw Model Output'!J41,'TP Raw Model Output'!J38)</f>
        <v>87.352755998894807</v>
      </c>
      <c r="K29" s="36">
        <f>SUM('TP Raw Model Output'!K41,'TP Raw Model Output'!K38)</f>
        <v>80.903093641333896</v>
      </c>
      <c r="L29" s="36">
        <f>SUM('TP Raw Model Output'!L41,'TP Raw Model Output'!L38)</f>
        <v>116.3413704118193</v>
      </c>
      <c r="M29" s="8">
        <f t="shared" si="0"/>
        <v>94.609593699151517</v>
      </c>
    </row>
    <row r="30" spans="1:13" x14ac:dyDescent="0.25">
      <c r="A30" s="44" t="s">
        <v>42</v>
      </c>
      <c r="B30" s="44" t="s">
        <v>21</v>
      </c>
      <c r="C30" s="36">
        <f>'TP Raw Model Output'!C42</f>
        <v>454.091169937926</v>
      </c>
      <c r="D30" s="36">
        <f>'TP Raw Model Output'!D42</f>
        <v>828.54936889075805</v>
      </c>
      <c r="E30" s="36">
        <f>'TP Raw Model Output'!E42</f>
        <v>343.84768562662299</v>
      </c>
      <c r="F30" s="36">
        <f>'TP Raw Model Output'!F42</f>
        <v>221.520624577755</v>
      </c>
      <c r="G30" s="36">
        <f>'TP Raw Model Output'!G42</f>
        <v>480.19569782353398</v>
      </c>
      <c r="H30" s="36">
        <f>'TP Raw Model Output'!H42</f>
        <v>427.06272490127202</v>
      </c>
      <c r="I30" s="36">
        <f>'TP Raw Model Output'!I42</f>
        <v>426.27336012890402</v>
      </c>
      <c r="J30" s="36">
        <f>'TP Raw Model Output'!J42</f>
        <v>406.14331866898499</v>
      </c>
      <c r="K30" s="36">
        <f>'TP Raw Model Output'!K42</f>
        <v>398.094866762864</v>
      </c>
      <c r="L30" s="36">
        <f>'TP Raw Model Output'!L42</f>
        <v>671.24941899522298</v>
      </c>
      <c r="M30" s="8">
        <f t="shared" si="0"/>
        <v>465.70282363138438</v>
      </c>
    </row>
    <row r="31" spans="1:13" x14ac:dyDescent="0.25">
      <c r="A31" t="s">
        <v>34</v>
      </c>
      <c r="B31" t="s">
        <v>22</v>
      </c>
      <c r="C31" s="35">
        <f>'TP Raw Model Output'!C43</f>
        <v>164.04513541927301</v>
      </c>
      <c r="D31" s="35">
        <f>'TP Raw Model Output'!D43</f>
        <v>449.23244285671598</v>
      </c>
      <c r="E31" s="35">
        <f>'TP Raw Model Output'!E43</f>
        <v>335.39509148394802</v>
      </c>
      <c r="F31" s="35">
        <f>'TP Raw Model Output'!F43</f>
        <v>146.966402429309</v>
      </c>
      <c r="G31" s="35">
        <f>'TP Raw Model Output'!G43</f>
        <v>407.89503752014002</v>
      </c>
      <c r="H31" s="35">
        <f>'TP Raw Model Output'!H43</f>
        <v>268.68811629241998</v>
      </c>
      <c r="I31" s="35">
        <f>'TP Raw Model Output'!I43</f>
        <v>277.30725564476</v>
      </c>
      <c r="J31" s="35">
        <f>'TP Raw Model Output'!J43</f>
        <v>258.74065963562998</v>
      </c>
      <c r="K31" s="35">
        <f>'TP Raw Model Output'!K43</f>
        <v>190.616863584181</v>
      </c>
      <c r="L31" s="35">
        <f>'TP Raw Model Output'!L43</f>
        <v>333.46881282251098</v>
      </c>
      <c r="M31" s="8">
        <f t="shared" si="0"/>
        <v>283.23558176888884</v>
      </c>
    </row>
    <row r="32" spans="1:13" x14ac:dyDescent="0.25">
      <c r="A32" s="44" t="s">
        <v>45</v>
      </c>
      <c r="B32" s="44" t="s">
        <v>36</v>
      </c>
      <c r="C32" s="36">
        <f>'TP Raw Model Output'!C44</f>
        <v>652.07108835280098</v>
      </c>
      <c r="D32" s="36">
        <f>'TP Raw Model Output'!D44</f>
        <v>592.25677684917196</v>
      </c>
      <c r="E32" s="36">
        <f>'TP Raw Model Output'!E44</f>
        <v>486.90657611497602</v>
      </c>
      <c r="F32" s="36">
        <f>'TP Raw Model Output'!F44</f>
        <v>460.95778799136002</v>
      </c>
      <c r="G32" s="36">
        <f>'TP Raw Model Output'!G44</f>
        <v>375.97527095742902</v>
      </c>
      <c r="H32" s="36">
        <f>'TP Raw Model Output'!H44</f>
        <v>522.48275529633497</v>
      </c>
      <c r="I32" s="36">
        <f>'TP Raw Model Output'!I44</f>
        <v>497.32328244104599</v>
      </c>
      <c r="J32" s="36">
        <f>'TP Raw Model Output'!J44</f>
        <v>412.687542326683</v>
      </c>
      <c r="K32" s="36">
        <f>'TP Raw Model Output'!K44</f>
        <v>338.71906037993898</v>
      </c>
      <c r="L32" s="36">
        <f>'TP Raw Model Output'!L44</f>
        <v>471.00463038608399</v>
      </c>
      <c r="M32" s="8">
        <f t="shared" si="0"/>
        <v>481.03847710958246</v>
      </c>
    </row>
    <row r="33" spans="1:13" x14ac:dyDescent="0.25">
      <c r="A33" s="44" t="s">
        <v>47</v>
      </c>
      <c r="B33" s="44" t="s">
        <v>36</v>
      </c>
      <c r="C33" s="36">
        <f>'TP Raw Model Output'!C45</f>
        <v>225.81119269082899</v>
      </c>
      <c r="D33" s="36">
        <f>'TP Raw Model Output'!D45</f>
        <v>200.20937286034001</v>
      </c>
      <c r="E33" s="36">
        <f>'TP Raw Model Output'!E45</f>
        <v>132.00765872816299</v>
      </c>
      <c r="F33" s="36">
        <f>'TP Raw Model Output'!F45</f>
        <v>145.03074268801601</v>
      </c>
      <c r="G33" s="36">
        <f>'TP Raw Model Output'!G45</f>
        <v>180.099616671993</v>
      </c>
      <c r="H33" s="36">
        <f>'TP Raw Model Output'!H45</f>
        <v>161.91209960549199</v>
      </c>
      <c r="I33" s="36">
        <f>'TP Raw Model Output'!I45</f>
        <v>157.45876560947801</v>
      </c>
      <c r="J33" s="36">
        <f>'TP Raw Model Output'!J45</f>
        <v>171.55425004648899</v>
      </c>
      <c r="K33" s="36">
        <f>'TP Raw Model Output'!K45</f>
        <v>106.303709047467</v>
      </c>
      <c r="L33" s="36">
        <f>'TP Raw Model Output'!L45</f>
        <v>157.04247163046401</v>
      </c>
      <c r="M33" s="8">
        <f t="shared" si="0"/>
        <v>163.74298795787308</v>
      </c>
    </row>
    <row r="34" spans="1:13" x14ac:dyDescent="0.25">
      <c r="A34" t="s">
        <v>43</v>
      </c>
      <c r="B34" t="s">
        <v>23</v>
      </c>
      <c r="C34" s="35">
        <f>SUM('TP Raw Model Output'!C46:C48)</f>
        <v>18667.584949102711</v>
      </c>
      <c r="D34" s="35">
        <f>SUM('TP Raw Model Output'!D46:D48)</f>
        <v>20432.576703980274</v>
      </c>
      <c r="E34" s="35">
        <f>SUM('TP Raw Model Output'!E46:E48)</f>
        <v>10788.018671581725</v>
      </c>
      <c r="F34" s="35">
        <f>SUM('TP Raw Model Output'!F46:F48)</f>
        <v>12082.74838615202</v>
      </c>
      <c r="G34" s="35">
        <f>SUM('TP Raw Model Output'!G46:G48)</f>
        <v>13795.723036864027</v>
      </c>
      <c r="H34" s="35">
        <f>SUM('TP Raw Model Output'!H46:H48)</f>
        <v>14043.53147078125</v>
      </c>
      <c r="I34" s="35">
        <f>SUM('TP Raw Model Output'!I46:I48)</f>
        <v>13803.097367036582</v>
      </c>
      <c r="J34" s="35">
        <f>SUM('TP Raw Model Output'!J46:J48)</f>
        <v>14084.547519552052</v>
      </c>
      <c r="K34" s="35">
        <f>SUM('TP Raw Model Output'!K46:K48)</f>
        <v>13812.480133786874</v>
      </c>
      <c r="L34" s="35">
        <f>SUM('TP Raw Model Output'!L46:L48)</f>
        <v>19489.686646969742</v>
      </c>
      <c r="M34" s="8">
        <f t="shared" si="0"/>
        <v>15099.999488580728</v>
      </c>
    </row>
    <row r="35" spans="1:13" x14ac:dyDescent="0.25">
      <c r="A35" t="s">
        <v>34</v>
      </c>
      <c r="B35" t="s">
        <v>23</v>
      </c>
      <c r="C35" s="35">
        <f>'TP Raw Model Output'!C49</f>
        <v>2132.02789350065</v>
      </c>
      <c r="D35" s="35">
        <f>'TP Raw Model Output'!D49</f>
        <v>2609.1701558106602</v>
      </c>
      <c r="E35" s="35">
        <f>'TP Raw Model Output'!E49</f>
        <v>2026.01601728585</v>
      </c>
      <c r="F35" s="35">
        <f>'TP Raw Model Output'!F49</f>
        <v>1971.4788847934501</v>
      </c>
      <c r="G35" s="35">
        <f>'TP Raw Model Output'!G49</f>
        <v>2146.52112254646</v>
      </c>
      <c r="H35" s="35">
        <f>'TP Raw Model Output'!H49</f>
        <v>2360.0853937085199</v>
      </c>
      <c r="I35" s="35">
        <f>'TP Raw Model Output'!I49</f>
        <v>2528.0244397210899</v>
      </c>
      <c r="J35" s="35">
        <f>'TP Raw Model Output'!J49</f>
        <v>2345.3212316532099</v>
      </c>
      <c r="K35" s="35">
        <f>'TP Raw Model Output'!K49</f>
        <v>2504.01983803243</v>
      </c>
      <c r="L35" s="35">
        <f>'TP Raw Model Output'!L49</f>
        <v>2886.4153861571199</v>
      </c>
      <c r="M35" s="8">
        <f t="shared" si="0"/>
        <v>2350.9080363209441</v>
      </c>
    </row>
    <row r="36" spans="1:13" x14ac:dyDescent="0.25">
      <c r="A36" t="s">
        <v>45</v>
      </c>
      <c r="B36" t="s">
        <v>23</v>
      </c>
      <c r="C36" s="35">
        <f>SUM('TP Raw Model Output'!C50,'TP Raw Model Output'!C53)</f>
        <v>6101.8825880197974</v>
      </c>
      <c r="D36" s="35">
        <f>SUM('TP Raw Model Output'!D50,'TP Raw Model Output'!D53)</f>
        <v>6817.6230190205897</v>
      </c>
      <c r="E36" s="35">
        <f>SUM('TP Raw Model Output'!E50,'TP Raw Model Output'!E53)</f>
        <v>5628.3323427185996</v>
      </c>
      <c r="F36" s="35">
        <f>SUM('TP Raw Model Output'!F50,'TP Raw Model Output'!F53)</f>
        <v>4815.0464430639731</v>
      </c>
      <c r="G36" s="35">
        <f>SUM('TP Raw Model Output'!G50,'TP Raw Model Output'!G53)</f>
        <v>3803.8495121751102</v>
      </c>
      <c r="H36" s="35">
        <f>SUM('TP Raw Model Output'!H50,'TP Raw Model Output'!H53)</f>
        <v>4968.4114801142605</v>
      </c>
      <c r="I36" s="35">
        <f>SUM('TP Raw Model Output'!I50,'TP Raw Model Output'!I53)</f>
        <v>6072.81361461091</v>
      </c>
      <c r="J36" s="35">
        <f>SUM('TP Raw Model Output'!J50,'TP Raw Model Output'!J53)</f>
        <v>4598.7877867962043</v>
      </c>
      <c r="K36" s="35">
        <f>SUM('TP Raw Model Output'!K50,'TP Raw Model Output'!K53)</f>
        <v>4057.277085545617</v>
      </c>
      <c r="L36" s="35">
        <f>SUM('TP Raw Model Output'!L50,'TP Raw Model Output'!L53)</f>
        <v>4868.1072709888394</v>
      </c>
      <c r="M36" s="8">
        <f t="shared" si="0"/>
        <v>5173.2131143053903</v>
      </c>
    </row>
    <row r="37" spans="1:13" x14ac:dyDescent="0.25">
      <c r="A37" t="s">
        <v>46</v>
      </c>
      <c r="B37" t="s">
        <v>23</v>
      </c>
      <c r="C37" s="35">
        <f>'TP Raw Model Output'!C51</f>
        <v>4706.5559197018501</v>
      </c>
      <c r="D37" s="35">
        <f>'TP Raw Model Output'!D51</f>
        <v>6335.7419699776201</v>
      </c>
      <c r="E37" s="35">
        <f>'TP Raw Model Output'!E51</f>
        <v>2395.6619726368599</v>
      </c>
      <c r="F37" s="35">
        <f>'TP Raw Model Output'!F51</f>
        <v>2846.32737716563</v>
      </c>
      <c r="G37" s="35">
        <f>'TP Raw Model Output'!G51</f>
        <v>4511.0381870629299</v>
      </c>
      <c r="H37" s="35">
        <f>'TP Raw Model Output'!H51</f>
        <v>3690.6333677341599</v>
      </c>
      <c r="I37" s="35">
        <f>'TP Raw Model Output'!I51</f>
        <v>3918.0523967712602</v>
      </c>
      <c r="J37" s="35">
        <f>'TP Raw Model Output'!J51</f>
        <v>3185.9613555431301</v>
      </c>
      <c r="K37" s="35">
        <f>'TP Raw Model Output'!K51</f>
        <v>4823.17612906248</v>
      </c>
      <c r="L37" s="35">
        <f>'TP Raw Model Output'!L51</f>
        <v>4467.2189544155199</v>
      </c>
      <c r="M37" s="8">
        <f t="shared" si="0"/>
        <v>4088.0367630071441</v>
      </c>
    </row>
    <row r="38" spans="1:13" x14ac:dyDescent="0.25">
      <c r="A38" t="s">
        <v>49</v>
      </c>
      <c r="B38" t="s">
        <v>23</v>
      </c>
      <c r="C38" s="35">
        <f>'TP Raw Model Output'!C52</f>
        <v>4646.01363695284</v>
      </c>
      <c r="D38" s="35">
        <f>'TP Raw Model Output'!D52</f>
        <v>7102.9135275589797</v>
      </c>
      <c r="E38" s="35">
        <f>'TP Raw Model Output'!E52</f>
        <v>2408.2296213157802</v>
      </c>
      <c r="F38" s="35">
        <f>'TP Raw Model Output'!F52</f>
        <v>3290.47465774686</v>
      </c>
      <c r="G38" s="35">
        <f>'TP Raw Model Output'!G52</f>
        <v>4955.7927949487002</v>
      </c>
      <c r="H38" s="35">
        <f>'TP Raw Model Output'!H52</f>
        <v>3364.7671680193698</v>
      </c>
      <c r="I38" s="35">
        <f>'TP Raw Model Output'!I52</f>
        <v>3926.6689221639699</v>
      </c>
      <c r="J38" s="35">
        <f>'TP Raw Model Output'!J52</f>
        <v>3277.6857496816401</v>
      </c>
      <c r="K38" s="35">
        <f>'TP Raw Model Output'!K52</f>
        <v>4475.3926992056804</v>
      </c>
      <c r="L38" s="35">
        <f>'TP Raw Model Output'!L52</f>
        <v>4522.29899195499</v>
      </c>
      <c r="M38" s="8">
        <f t="shared" si="0"/>
        <v>4197.0237769548812</v>
      </c>
    </row>
    <row r="39" spans="1:13" x14ac:dyDescent="0.25">
      <c r="A39" t="s">
        <v>47</v>
      </c>
      <c r="B39" t="s">
        <v>23</v>
      </c>
      <c r="C39" s="35">
        <f>'TP Raw Model Output'!C55</f>
        <v>25913.867772004101</v>
      </c>
      <c r="D39" s="35">
        <f>'TP Raw Model Output'!D55</f>
        <v>26284.8096511902</v>
      </c>
      <c r="E39" s="35">
        <f>'TP Raw Model Output'!E55</f>
        <v>16553.570143451801</v>
      </c>
      <c r="F39" s="35">
        <f>'TP Raw Model Output'!F55</f>
        <v>18334.699368383001</v>
      </c>
      <c r="G39" s="35">
        <f>'TP Raw Model Output'!G55</f>
        <v>22064.603528875199</v>
      </c>
      <c r="H39" s="35">
        <f>'TP Raw Model Output'!H55</f>
        <v>21489.756687618999</v>
      </c>
      <c r="I39" s="35">
        <f>'TP Raw Model Output'!I55</f>
        <v>17103.164097453799</v>
      </c>
      <c r="J39" s="35">
        <f>'TP Raw Model Output'!J55</f>
        <v>21628.660111942401</v>
      </c>
      <c r="K39" s="35">
        <f>'TP Raw Model Output'!K55</f>
        <v>16848.690291995099</v>
      </c>
      <c r="L39" s="35">
        <f>'TP Raw Model Output'!L55</f>
        <v>24488.003754281901</v>
      </c>
      <c r="M39" s="8">
        <f t="shared" si="0"/>
        <v>21070.982540719651</v>
      </c>
    </row>
    <row r="40" spans="1:13" x14ac:dyDescent="0.25">
      <c r="A40" t="s">
        <v>48</v>
      </c>
      <c r="B40" t="s">
        <v>23</v>
      </c>
      <c r="C40" s="35">
        <f>SUM('TP Raw Model Output'!C57,'TP Raw Model Output'!C54)</f>
        <v>17469.953773726338</v>
      </c>
      <c r="D40" s="35">
        <f>SUM('TP Raw Model Output'!D57,'TP Raw Model Output'!D54)</f>
        <v>20300.198956339893</v>
      </c>
      <c r="E40" s="35">
        <f>SUM('TP Raw Model Output'!E57,'TP Raw Model Output'!E54)</f>
        <v>10349.751971369846</v>
      </c>
      <c r="F40" s="35">
        <f>SUM('TP Raw Model Output'!F57,'TP Raw Model Output'!F54)</f>
        <v>12401.769282943191</v>
      </c>
      <c r="G40" s="35">
        <f>SUM('TP Raw Model Output'!G57,'TP Raw Model Output'!G54)</f>
        <v>15544.368675759169</v>
      </c>
      <c r="H40" s="35">
        <f>SUM('TP Raw Model Output'!H57,'TP Raw Model Output'!H54)</f>
        <v>13554.720284735</v>
      </c>
      <c r="I40" s="35">
        <f>SUM('TP Raw Model Output'!I57,'TP Raw Model Output'!I54)</f>
        <v>11989.861045882662</v>
      </c>
      <c r="J40" s="35">
        <f>SUM('TP Raw Model Output'!J57,'TP Raw Model Output'!J54)</f>
        <v>13585.953926481201</v>
      </c>
      <c r="K40" s="35">
        <f>SUM('TP Raw Model Output'!K57,'TP Raw Model Output'!K54)</f>
        <v>13194.037814826808</v>
      </c>
      <c r="L40" s="35">
        <f>SUM('TP Raw Model Output'!L57,'TP Raw Model Output'!L54)</f>
        <v>16814.902268747392</v>
      </c>
      <c r="M40" s="8">
        <f t="shared" si="0"/>
        <v>14520.551800081148</v>
      </c>
    </row>
    <row r="41" spans="1:13" x14ac:dyDescent="0.25">
      <c r="A41" s="44" t="s">
        <v>43</v>
      </c>
      <c r="B41" s="44" t="s">
        <v>2</v>
      </c>
      <c r="C41" s="36">
        <f>SUM('TP Raw Model Output'!C58:C60)</f>
        <v>5744.2720427844397</v>
      </c>
      <c r="D41" s="36">
        <f>SUM('TP Raw Model Output'!D58:D60)</f>
        <v>6169.9564387861528</v>
      </c>
      <c r="E41" s="36">
        <f>SUM('TP Raw Model Output'!E58:E60)</f>
        <v>3315.7891159690253</v>
      </c>
      <c r="F41" s="36">
        <f>SUM('TP Raw Model Output'!F58:F60)</f>
        <v>3571.3224702470729</v>
      </c>
      <c r="G41" s="36">
        <f>SUM('TP Raw Model Output'!G58:G60)</f>
        <v>4130.4952466238492</v>
      </c>
      <c r="H41" s="36">
        <f>SUM('TP Raw Model Output'!H58:H60)</f>
        <v>4434.8035250880203</v>
      </c>
      <c r="I41" s="36">
        <f>SUM('TP Raw Model Output'!I58:I60)</f>
        <v>4414.3848358687655</v>
      </c>
      <c r="J41" s="36">
        <f>SUM('TP Raw Model Output'!J58:J60)</f>
        <v>4218.5185660661627</v>
      </c>
      <c r="K41" s="36">
        <f>SUM('TP Raw Model Output'!K58:K60)</f>
        <v>4472.8031602171441</v>
      </c>
      <c r="L41" s="36">
        <f>SUM('TP Raw Model Output'!L58:L60)</f>
        <v>5976.107954152988</v>
      </c>
      <c r="M41" s="8">
        <f t="shared" si="0"/>
        <v>4644.8453355803631</v>
      </c>
    </row>
    <row r="42" spans="1:13" x14ac:dyDescent="0.25">
      <c r="A42" s="44" t="s">
        <v>34</v>
      </c>
      <c r="B42" s="44" t="s">
        <v>2</v>
      </c>
      <c r="C42" s="36">
        <f>'TP Raw Model Output'!C61</f>
        <v>29426.754032581001</v>
      </c>
      <c r="D42" s="36">
        <f>'TP Raw Model Output'!D61</f>
        <v>43063.622459380102</v>
      </c>
      <c r="E42" s="36">
        <f>'TP Raw Model Output'!E61</f>
        <v>34256.0520294952</v>
      </c>
      <c r="F42" s="36">
        <f>'TP Raw Model Output'!F61</f>
        <v>23294.308167548799</v>
      </c>
      <c r="G42" s="36">
        <f>'TP Raw Model Output'!G61</f>
        <v>34514.449240879301</v>
      </c>
      <c r="H42" s="36">
        <f>'TP Raw Model Output'!H61</f>
        <v>32411.617422121901</v>
      </c>
      <c r="I42" s="36">
        <f>'TP Raw Model Output'!I61</f>
        <v>35688.113614060298</v>
      </c>
      <c r="J42" s="36">
        <f>'TP Raw Model Output'!J61</f>
        <v>31275.8030609249</v>
      </c>
      <c r="K42" s="36">
        <f>'TP Raw Model Output'!K61</f>
        <v>28991.6933694689</v>
      </c>
      <c r="L42" s="36">
        <f>'TP Raw Model Output'!L61</f>
        <v>39211.7741882314</v>
      </c>
      <c r="M42" s="8">
        <f t="shared" si="0"/>
        <v>33213.418758469183</v>
      </c>
    </row>
    <row r="43" spans="1:13" x14ac:dyDescent="0.25">
      <c r="A43" s="44" t="s">
        <v>44</v>
      </c>
      <c r="B43" s="44" t="s">
        <v>2</v>
      </c>
      <c r="C43" s="36">
        <f>'TP Raw Model Output'!C62</f>
        <v>17799.163238773799</v>
      </c>
      <c r="D43" s="36">
        <f>'TP Raw Model Output'!D62</f>
        <v>28025.191599086</v>
      </c>
      <c r="E43" s="36">
        <f>'TP Raw Model Output'!E62</f>
        <v>19857.044031951798</v>
      </c>
      <c r="F43" s="36">
        <f>'TP Raw Model Output'!F62</f>
        <v>14785.0332589357</v>
      </c>
      <c r="G43" s="36">
        <f>'TP Raw Model Output'!G62</f>
        <v>25240.212002962799</v>
      </c>
      <c r="H43" s="36">
        <f>'TP Raw Model Output'!H62</f>
        <v>21564.675172889201</v>
      </c>
      <c r="I43" s="36">
        <f>'TP Raw Model Output'!I62</f>
        <v>18240.073067583398</v>
      </c>
      <c r="J43" s="36">
        <f>'TP Raw Model Output'!J62</f>
        <v>14706.953265669499</v>
      </c>
      <c r="K43" s="36">
        <f>'TP Raw Model Output'!K62</f>
        <v>20377.335207084499</v>
      </c>
      <c r="L43" s="36">
        <f>'TP Raw Model Output'!L62</f>
        <v>26769.042441618702</v>
      </c>
      <c r="M43" s="8">
        <f t="shared" si="0"/>
        <v>20736.472328655538</v>
      </c>
    </row>
    <row r="44" spans="1:13" x14ac:dyDescent="0.25">
      <c r="A44" s="44" t="s">
        <v>45</v>
      </c>
      <c r="B44" s="44" t="s">
        <v>2</v>
      </c>
      <c r="C44" s="36">
        <f>SUM('TP Raw Model Output'!C63,'TP Raw Model Output'!C66)</f>
        <v>39253.084979035113</v>
      </c>
      <c r="D44" s="36">
        <f>SUM('TP Raw Model Output'!D63,'TP Raw Model Output'!D66)</f>
        <v>43017.781171092167</v>
      </c>
      <c r="E44" s="36">
        <f>SUM('TP Raw Model Output'!E63,'TP Raw Model Output'!E66)</f>
        <v>35856.75132569042</v>
      </c>
      <c r="F44" s="36">
        <f>SUM('TP Raw Model Output'!F63,'TP Raw Model Output'!F66)</f>
        <v>28433.563752024478</v>
      </c>
      <c r="G44" s="36">
        <f>SUM('TP Raw Model Output'!G63,'TP Raw Model Output'!G66)</f>
        <v>24536.69434763652</v>
      </c>
      <c r="H44" s="36">
        <f>SUM('TP Raw Model Output'!H63,'TP Raw Model Output'!H66)</f>
        <v>35572.793519960629</v>
      </c>
      <c r="I44" s="36">
        <f>SUM('TP Raw Model Output'!I63,'TP Raw Model Output'!I66)</f>
        <v>40440.479344325824</v>
      </c>
      <c r="J44" s="36">
        <f>SUM('TP Raw Model Output'!J63,'TP Raw Model Output'!J66)</f>
        <v>30283.46999180975</v>
      </c>
      <c r="K44" s="36">
        <f>SUM('TP Raw Model Output'!K63,'TP Raw Model Output'!K66)</f>
        <v>27038.931876115628</v>
      </c>
      <c r="L44" s="36">
        <f>SUM('TP Raw Model Output'!L63,'TP Raw Model Output'!L66)</f>
        <v>32138.58736334891</v>
      </c>
      <c r="M44" s="8">
        <f t="shared" si="0"/>
        <v>33657.213767103945</v>
      </c>
    </row>
    <row r="45" spans="1:13" x14ac:dyDescent="0.25">
      <c r="A45" s="44" t="s">
        <v>46</v>
      </c>
      <c r="B45" s="44" t="s">
        <v>2</v>
      </c>
      <c r="C45" s="36">
        <f>'TP Raw Model Output'!C64</f>
        <v>35933.163289396602</v>
      </c>
      <c r="D45" s="36">
        <f>'TP Raw Model Output'!D64</f>
        <v>48163.729297973499</v>
      </c>
      <c r="E45" s="36">
        <f>'TP Raw Model Output'!E64</f>
        <v>19421.970342501801</v>
      </c>
      <c r="F45" s="36">
        <f>'TP Raw Model Output'!F64</f>
        <v>18324.135984501201</v>
      </c>
      <c r="G45" s="36">
        <f>'TP Raw Model Output'!G64</f>
        <v>35460.821790237002</v>
      </c>
      <c r="H45" s="36">
        <f>'TP Raw Model Output'!H64</f>
        <v>31261.877365566601</v>
      </c>
      <c r="I45" s="36">
        <f>'TP Raw Model Output'!I64</f>
        <v>27955.103348520901</v>
      </c>
      <c r="J45" s="36">
        <f>'TP Raw Model Output'!J64</f>
        <v>25672.728821810699</v>
      </c>
      <c r="K45" s="36">
        <f>'TP Raw Model Output'!K64</f>
        <v>31699.384848231301</v>
      </c>
      <c r="L45" s="36">
        <f>'TP Raw Model Output'!L64</f>
        <v>35877.992964871002</v>
      </c>
      <c r="M45" s="8">
        <f t="shared" si="0"/>
        <v>30977.090805361058</v>
      </c>
    </row>
    <row r="46" spans="1:13" x14ac:dyDescent="0.25">
      <c r="A46" s="44" t="s">
        <v>49</v>
      </c>
      <c r="B46" s="44" t="s">
        <v>2</v>
      </c>
      <c r="C46" s="36">
        <f>'TP Raw Model Output'!C65</f>
        <v>1457.1402921434301</v>
      </c>
      <c r="D46" s="36">
        <f>'TP Raw Model Output'!D65</f>
        <v>2269.59997591313</v>
      </c>
      <c r="E46" s="36">
        <f>'TP Raw Model Output'!E65</f>
        <v>629.29610354348597</v>
      </c>
      <c r="F46" s="36">
        <f>'TP Raw Model Output'!F65</f>
        <v>850.92827992426396</v>
      </c>
      <c r="G46" s="36">
        <f>'TP Raw Model Output'!G65</f>
        <v>1414.25186133837</v>
      </c>
      <c r="H46" s="36">
        <f>'TP Raw Model Output'!H65</f>
        <v>957.60926806957696</v>
      </c>
      <c r="I46" s="36">
        <f>'TP Raw Model Output'!I65</f>
        <v>1113.73027552896</v>
      </c>
      <c r="J46" s="36">
        <f>'TP Raw Model Output'!J65</f>
        <v>828.77065413521598</v>
      </c>
      <c r="K46" s="36">
        <f>'TP Raw Model Output'!K65</f>
        <v>1275.9548831582199</v>
      </c>
      <c r="L46" s="36">
        <f>'TP Raw Model Output'!L65</f>
        <v>1243.0399277429201</v>
      </c>
      <c r="M46" s="8">
        <f t="shared" si="0"/>
        <v>1204.0321521497574</v>
      </c>
    </row>
    <row r="47" spans="1:13" x14ac:dyDescent="0.25">
      <c r="A47" s="44" t="s">
        <v>47</v>
      </c>
      <c r="B47" s="44" t="s">
        <v>2</v>
      </c>
      <c r="C47" s="36">
        <f>'TP Raw Model Output'!C68</f>
        <v>28474.280274630699</v>
      </c>
      <c r="D47" s="36">
        <f>'TP Raw Model Output'!D68</f>
        <v>27690.761983772001</v>
      </c>
      <c r="E47" s="36">
        <f>'TP Raw Model Output'!E68</f>
        <v>16903.075847339001</v>
      </c>
      <c r="F47" s="36">
        <f>'TP Raw Model Output'!F68</f>
        <v>17900.4016815594</v>
      </c>
      <c r="G47" s="36">
        <f>'TP Raw Model Output'!G68</f>
        <v>21759.453854578998</v>
      </c>
      <c r="H47" s="36">
        <f>'TP Raw Model Output'!H68</f>
        <v>21390.8742754089</v>
      </c>
      <c r="I47" s="36">
        <f>'TP Raw Model Output'!I68</f>
        <v>17935.5466355797</v>
      </c>
      <c r="J47" s="36">
        <f>'TP Raw Model Output'!J68</f>
        <v>20796.3796400266</v>
      </c>
      <c r="K47" s="36">
        <f>'TP Raw Model Output'!K68</f>
        <v>14519.6631661921</v>
      </c>
      <c r="L47" s="36">
        <f>'TP Raw Model Output'!L68</f>
        <v>21935.190401473701</v>
      </c>
      <c r="M47" s="8">
        <f t="shared" si="0"/>
        <v>20930.562776056111</v>
      </c>
    </row>
    <row r="48" spans="1:13" x14ac:dyDescent="0.25">
      <c r="A48" s="44" t="s">
        <v>48</v>
      </c>
      <c r="B48" s="44" t="s">
        <v>2</v>
      </c>
      <c r="C48" s="36">
        <f>SUM('TP Raw Model Output'!C70,'TP Raw Model Output'!C67)</f>
        <v>3450.2983159777409</v>
      </c>
      <c r="D48" s="36">
        <f>SUM('TP Raw Model Output'!D70,'TP Raw Model Output'!D67)</f>
        <v>4089.3621778070869</v>
      </c>
      <c r="E48" s="36">
        <f>SUM('TP Raw Model Output'!E70,'TP Raw Model Output'!E67)</f>
        <v>2070.2408614091969</v>
      </c>
      <c r="F48" s="36">
        <f>SUM('TP Raw Model Output'!F70,'TP Raw Model Output'!F67)</f>
        <v>2389.8917894589708</v>
      </c>
      <c r="G48" s="36">
        <f>SUM('TP Raw Model Output'!G70,'TP Raw Model Output'!G67)</f>
        <v>2981.2824231007012</v>
      </c>
      <c r="H48" s="36">
        <f>SUM('TP Raw Model Output'!H70,'TP Raw Model Output'!H67)</f>
        <v>2651.856122668104</v>
      </c>
      <c r="I48" s="36">
        <f>SUM('TP Raw Model Output'!I70,'TP Raw Model Output'!I67)</f>
        <v>2247.7259700981131</v>
      </c>
      <c r="J48" s="36">
        <f>SUM('TP Raw Model Output'!J70,'TP Raw Model Output'!J67)</f>
        <v>2584.8121317081072</v>
      </c>
      <c r="K48" s="36">
        <f>SUM('TP Raw Model Output'!K70,'TP Raw Model Output'!K67)</f>
        <v>2395.161327849079</v>
      </c>
      <c r="L48" s="36">
        <f>SUM('TP Raw Model Output'!L70,'TP Raw Model Output'!L67)</f>
        <v>3135.9892428331359</v>
      </c>
      <c r="M48" s="8">
        <f t="shared" si="0"/>
        <v>2799.6620362910235</v>
      </c>
    </row>
    <row r="49" spans="1:13" x14ac:dyDescent="0.25">
      <c r="A49" s="44" t="s">
        <v>42</v>
      </c>
      <c r="B49" s="44" t="s">
        <v>2</v>
      </c>
      <c r="C49" s="36">
        <f>'TP Raw Model Output'!C71</f>
        <v>3750.3424823325799</v>
      </c>
      <c r="D49" s="36">
        <f>'TP Raw Model Output'!D71</f>
        <v>7359.2671623946399</v>
      </c>
      <c r="E49" s="36">
        <f>'TP Raw Model Output'!E71</f>
        <v>3401.9284267745402</v>
      </c>
      <c r="F49" s="36">
        <f>'TP Raw Model Output'!F71</f>
        <v>1981.3592386170401</v>
      </c>
      <c r="G49" s="36">
        <f>'TP Raw Model Output'!G71</f>
        <v>4551.1597738272703</v>
      </c>
      <c r="H49" s="36">
        <f>'TP Raw Model Output'!H71</f>
        <v>2967.5603975070399</v>
      </c>
      <c r="I49" s="36">
        <f>'TP Raw Model Output'!I71</f>
        <v>2985.4098023960801</v>
      </c>
      <c r="J49" s="36">
        <f>'TP Raw Model Output'!J71</f>
        <v>2759.2830745842598</v>
      </c>
      <c r="K49" s="36">
        <f>'TP Raw Model Output'!K71</f>
        <v>2769.87848804945</v>
      </c>
      <c r="L49" s="36">
        <f>'TP Raw Model Output'!L71</f>
        <v>4624.1703057255099</v>
      </c>
      <c r="M49" s="8">
        <f t="shared" si="0"/>
        <v>3715.0359152208412</v>
      </c>
    </row>
    <row r="50" spans="1:13" x14ac:dyDescent="0.25">
      <c r="A50" t="s">
        <v>44</v>
      </c>
      <c r="B50" t="s">
        <v>37</v>
      </c>
      <c r="C50" s="35">
        <f>'TP Raw Model Output'!C72</f>
        <v>1.3855369909919699</v>
      </c>
      <c r="D50" s="35">
        <f>'TP Raw Model Output'!D72</f>
        <v>2.3794517298406399</v>
      </c>
      <c r="E50" s="35">
        <f>'TP Raw Model Output'!E72</f>
        <v>0.95611579946509595</v>
      </c>
      <c r="F50" s="35">
        <f>'TP Raw Model Output'!F72</f>
        <v>0.57544546610882996</v>
      </c>
      <c r="G50" s="35">
        <f>'TP Raw Model Output'!G72</f>
        <v>1.4041498104230301</v>
      </c>
      <c r="H50" s="35">
        <f>'TP Raw Model Output'!H72</f>
        <v>1.0471338133854999</v>
      </c>
      <c r="I50" s="35">
        <f>'TP Raw Model Output'!I72</f>
        <v>1.6522226143210801</v>
      </c>
      <c r="J50" s="35">
        <f>'TP Raw Model Output'!J72</f>
        <v>1.03855928591511</v>
      </c>
      <c r="K50" s="35">
        <f>'TP Raw Model Output'!K72</f>
        <v>0.90023744497931601</v>
      </c>
      <c r="L50" s="35">
        <f>'TP Raw Model Output'!L72</f>
        <v>1.4333426073578801</v>
      </c>
      <c r="M50" s="8">
        <f t="shared" si="0"/>
        <v>1.2772195562788451</v>
      </c>
    </row>
    <row r="51" spans="1:13" x14ac:dyDescent="0.25">
      <c r="A51" t="s">
        <v>46</v>
      </c>
      <c r="B51" t="s">
        <v>37</v>
      </c>
      <c r="C51" s="35">
        <f>'TP Raw Model Output'!C73</f>
        <v>950.18731275565199</v>
      </c>
      <c r="D51" s="35">
        <f>'TP Raw Model Output'!D73</f>
        <v>1682.5598655373001</v>
      </c>
      <c r="E51" s="35">
        <f>'TP Raw Model Output'!E73</f>
        <v>667.73592599975404</v>
      </c>
      <c r="F51" s="35">
        <f>'TP Raw Model Output'!F73</f>
        <v>522.03348867364798</v>
      </c>
      <c r="G51" s="35">
        <f>'TP Raw Model Output'!G73</f>
        <v>1090.67761175329</v>
      </c>
      <c r="H51" s="35">
        <f>'TP Raw Model Output'!H73</f>
        <v>922.51060404794998</v>
      </c>
      <c r="I51" s="35">
        <f>'TP Raw Model Output'!I73</f>
        <v>762.08894957211101</v>
      </c>
      <c r="J51" s="35">
        <f>'TP Raw Model Output'!J73</f>
        <v>856.38160245563199</v>
      </c>
      <c r="K51" s="35">
        <f>'TP Raw Model Output'!K73</f>
        <v>843.13578740111097</v>
      </c>
      <c r="L51" s="35">
        <f>'TP Raw Model Output'!L73</f>
        <v>1362.3711453467199</v>
      </c>
      <c r="M51" s="8">
        <f t="shared" si="0"/>
        <v>965.9682293543168</v>
      </c>
    </row>
    <row r="52" spans="1:13" x14ac:dyDescent="0.25">
      <c r="A52" t="s">
        <v>42</v>
      </c>
      <c r="B52" t="s">
        <v>37</v>
      </c>
      <c r="C52" s="35">
        <f>'TP Raw Model Output'!C74</f>
        <v>1787.60015164788</v>
      </c>
      <c r="D52" s="35">
        <f>'TP Raw Model Output'!D74</f>
        <v>3572.0817595531898</v>
      </c>
      <c r="E52" s="35">
        <f>'TP Raw Model Output'!E74</f>
        <v>1663.6191596357</v>
      </c>
      <c r="F52" s="35">
        <f>'TP Raw Model Output'!F74</f>
        <v>1026.23165112212</v>
      </c>
      <c r="G52" s="35">
        <f>'TP Raw Model Output'!G74</f>
        <v>2231.7906181078001</v>
      </c>
      <c r="H52" s="35">
        <f>'TP Raw Model Output'!H74</f>
        <v>1616.7615422942099</v>
      </c>
      <c r="I52" s="35">
        <f>'TP Raw Model Output'!I74</f>
        <v>1566.89020893318</v>
      </c>
      <c r="J52" s="35">
        <f>'TP Raw Model Output'!J74</f>
        <v>1399.49932205659</v>
      </c>
      <c r="K52" s="35">
        <f>'TP Raw Model Output'!K74</f>
        <v>1630.23430185608</v>
      </c>
      <c r="L52" s="35">
        <f>'TP Raw Model Output'!L74</f>
        <v>2940.9568589536502</v>
      </c>
      <c r="M52" s="8">
        <f t="shared" si="0"/>
        <v>1943.56655741604</v>
      </c>
    </row>
    <row r="53" spans="1:13" x14ac:dyDescent="0.25">
      <c r="A53" s="44" t="s">
        <v>34</v>
      </c>
      <c r="B53" s="44" t="s">
        <v>24</v>
      </c>
      <c r="C53" s="36">
        <f>'TP Raw Model Output'!C75</f>
        <v>1090.1980495414</v>
      </c>
      <c r="D53" s="36">
        <f>'TP Raw Model Output'!D75</f>
        <v>2243.4265798971101</v>
      </c>
      <c r="E53" s="36">
        <f>'TP Raw Model Output'!E75</f>
        <v>1791.0802345065699</v>
      </c>
      <c r="F53" s="36">
        <f>'TP Raw Model Output'!F75</f>
        <v>1330.78020107417</v>
      </c>
      <c r="G53" s="36">
        <f>'TP Raw Model Output'!G75</f>
        <v>2281.48241064992</v>
      </c>
      <c r="H53" s="36">
        <f>'TP Raw Model Output'!H75</f>
        <v>1647.2691827644001</v>
      </c>
      <c r="I53" s="36">
        <f>'TP Raw Model Output'!I75</f>
        <v>1414.89008590136</v>
      </c>
      <c r="J53" s="36">
        <f>'TP Raw Model Output'!J75</f>
        <v>1295.64472406391</v>
      </c>
      <c r="K53" s="36">
        <f>'TP Raw Model Output'!K75</f>
        <v>1352.4829109177499</v>
      </c>
      <c r="L53" s="36">
        <f>'TP Raw Model Output'!L75</f>
        <v>2166.8680088797501</v>
      </c>
      <c r="M53" s="8">
        <f t="shared" si="0"/>
        <v>1661.4122388196338</v>
      </c>
    </row>
    <row r="54" spans="1:13" x14ac:dyDescent="0.25">
      <c r="A54" s="44" t="s">
        <v>44</v>
      </c>
      <c r="B54" s="44" t="s">
        <v>24</v>
      </c>
      <c r="C54" s="36">
        <f>'TP Raw Model Output'!C76</f>
        <v>721.992057171581</v>
      </c>
      <c r="D54" s="36">
        <f>'TP Raw Model Output'!D76</f>
        <v>1323.5703949541701</v>
      </c>
      <c r="E54" s="36">
        <f>'TP Raw Model Output'!E76</f>
        <v>688.89231141251605</v>
      </c>
      <c r="F54" s="36">
        <f>'TP Raw Model Output'!F76</f>
        <v>919.80061052715598</v>
      </c>
      <c r="G54" s="36">
        <f>'TP Raw Model Output'!G76</f>
        <v>1350.6427133719701</v>
      </c>
      <c r="H54" s="36">
        <f>'TP Raw Model Output'!H76</f>
        <v>1084.9393733172799</v>
      </c>
      <c r="I54" s="36">
        <f>'TP Raw Model Output'!I76</f>
        <v>688.05761316236203</v>
      </c>
      <c r="J54" s="36">
        <f>'TP Raw Model Output'!J76</f>
        <v>597.97729050888302</v>
      </c>
      <c r="K54" s="36">
        <f>'TP Raw Model Output'!K76</f>
        <v>916.08045841253499</v>
      </c>
      <c r="L54" s="36">
        <f>'TP Raw Model Output'!L76</f>
        <v>1388.85535059272</v>
      </c>
      <c r="M54" s="8">
        <f t="shared" si="0"/>
        <v>968.08081734311725</v>
      </c>
    </row>
    <row r="55" spans="1:13" x14ac:dyDescent="0.25">
      <c r="A55" t="s">
        <v>45</v>
      </c>
      <c r="B55" t="s">
        <v>25</v>
      </c>
      <c r="C55" s="35">
        <f>'TP Raw Model Output'!C77</f>
        <v>813.22039074590896</v>
      </c>
      <c r="D55" s="35">
        <f>'TP Raw Model Output'!D77</f>
        <v>569.89551566691398</v>
      </c>
      <c r="E55" s="35">
        <f>'TP Raw Model Output'!E77</f>
        <v>598.78537507253895</v>
      </c>
      <c r="F55" s="35">
        <f>'TP Raw Model Output'!F77</f>
        <v>409.635197573384</v>
      </c>
      <c r="G55" s="35">
        <f>'TP Raw Model Output'!G77</f>
        <v>495.26814080773698</v>
      </c>
      <c r="H55" s="35">
        <f>'TP Raw Model Output'!H77</f>
        <v>660.27718095345801</v>
      </c>
      <c r="I55" s="35">
        <f>'TP Raw Model Output'!I77</f>
        <v>774.28469046114196</v>
      </c>
      <c r="J55" s="35">
        <f>'TP Raw Model Output'!J77</f>
        <v>437.93407366125598</v>
      </c>
      <c r="K55" s="35">
        <f>'TP Raw Model Output'!K77</f>
        <v>559.34512505584701</v>
      </c>
      <c r="L55" s="35">
        <f>'TP Raw Model Output'!L77</f>
        <v>623.64470418982</v>
      </c>
      <c r="M55" s="8">
        <f t="shared" si="0"/>
        <v>594.22903941880054</v>
      </c>
    </row>
    <row r="56" spans="1:13" x14ac:dyDescent="0.25">
      <c r="A56" s="58" t="s">
        <v>34</v>
      </c>
      <c r="B56" s="58" t="s">
        <v>26</v>
      </c>
      <c r="C56" s="36">
        <f>'TP Raw Model Output'!C78</f>
        <v>440.523872956525</v>
      </c>
      <c r="D56" s="36">
        <f>'TP Raw Model Output'!D78</f>
        <v>409.83381778293102</v>
      </c>
      <c r="E56" s="36">
        <f>'TP Raw Model Output'!E78</f>
        <v>345.62159823223999</v>
      </c>
      <c r="F56" s="36">
        <f>'TP Raw Model Output'!F78</f>
        <v>302.30677348704</v>
      </c>
      <c r="G56" s="36">
        <f>'TP Raw Model Output'!G78</f>
        <v>330.366748558187</v>
      </c>
      <c r="H56" s="36">
        <f>'TP Raw Model Output'!H78</f>
        <v>359.40302916139098</v>
      </c>
      <c r="I56" s="36">
        <f>'TP Raw Model Output'!I78</f>
        <v>409.83503323702399</v>
      </c>
      <c r="J56" s="36">
        <f>'TP Raw Model Output'!J78</f>
        <v>297.13622365397799</v>
      </c>
      <c r="K56" s="36">
        <f>'TP Raw Model Output'!K78</f>
        <v>393.55949269596999</v>
      </c>
      <c r="L56" s="36">
        <f>'TP Raw Model Output'!L78</f>
        <v>344.72158920265201</v>
      </c>
      <c r="M56" s="8">
        <f t="shared" si="0"/>
        <v>363.33081789679386</v>
      </c>
    </row>
    <row r="57" spans="1:13" x14ac:dyDescent="0.25">
      <c r="A57" s="58" t="s">
        <v>46</v>
      </c>
      <c r="B57" s="58" t="s">
        <v>26</v>
      </c>
      <c r="C57" s="36">
        <f>'TP Raw Model Output'!C79</f>
        <v>8.9058256402932106</v>
      </c>
      <c r="D57" s="36">
        <f>'TP Raw Model Output'!D79</f>
        <v>8.50242852448112</v>
      </c>
      <c r="E57" s="36">
        <f>'TP Raw Model Output'!E79</f>
        <v>7.2173006243330997</v>
      </c>
      <c r="F57" s="36">
        <f>'TP Raw Model Output'!F79</f>
        <v>6.1860440805002401</v>
      </c>
      <c r="G57" s="36">
        <f>'TP Raw Model Output'!G79</f>
        <v>6.8717897506529599</v>
      </c>
      <c r="H57" s="36">
        <f>'TP Raw Model Output'!H79</f>
        <v>7.6457670709030801</v>
      </c>
      <c r="I57" s="36">
        <f>'TP Raw Model Output'!I79</f>
        <v>8.2786119040715107</v>
      </c>
      <c r="J57" s="36">
        <f>'TP Raw Model Output'!J79</f>
        <v>6.0632689005367597</v>
      </c>
      <c r="K57" s="36">
        <f>'TP Raw Model Output'!K79</f>
        <v>7.9802059959288201</v>
      </c>
      <c r="L57" s="36">
        <f>'TP Raw Model Output'!L79</f>
        <v>6.8271324862085097</v>
      </c>
      <c r="M57" s="8">
        <f t="shared" si="0"/>
        <v>7.447837497790931</v>
      </c>
    </row>
    <row r="58" spans="1:13" x14ac:dyDescent="0.25">
      <c r="A58" t="s">
        <v>46</v>
      </c>
      <c r="B58" t="s">
        <v>27</v>
      </c>
      <c r="C58" s="35">
        <f>'TP Raw Model Output'!C80</f>
        <v>218.951628547224</v>
      </c>
      <c r="D58" s="35">
        <f>'TP Raw Model Output'!D80</f>
        <v>276.88967668280497</v>
      </c>
      <c r="E58" s="35">
        <f>'TP Raw Model Output'!E80</f>
        <v>131.10337544176301</v>
      </c>
      <c r="F58" s="35">
        <f>'TP Raw Model Output'!F80</f>
        <v>120.672901212234</v>
      </c>
      <c r="G58" s="35">
        <f>'TP Raw Model Output'!G80</f>
        <v>214.620261366862</v>
      </c>
      <c r="H58" s="35">
        <f>'TP Raw Model Output'!H80</f>
        <v>216.25171894604699</v>
      </c>
      <c r="I58" s="35">
        <f>'TP Raw Model Output'!I80</f>
        <v>164.52616460763599</v>
      </c>
      <c r="J58" s="35">
        <f>'TP Raw Model Output'!J80</f>
        <v>175.94037398725999</v>
      </c>
      <c r="K58" s="35">
        <f>'TP Raw Model Output'!K80</f>
        <v>191.184711851922</v>
      </c>
      <c r="L58" s="35">
        <f>'TP Raw Model Output'!L80</f>
        <v>235.42657255635999</v>
      </c>
      <c r="M58" s="8">
        <f t="shared" si="0"/>
        <v>194.55673852001129</v>
      </c>
    </row>
    <row r="59" spans="1:13" x14ac:dyDescent="0.25">
      <c r="A59" s="58" t="s">
        <v>34</v>
      </c>
      <c r="B59" s="58" t="s">
        <v>38</v>
      </c>
      <c r="C59" s="36">
        <f>'TP Raw Model Output'!C81</f>
        <v>1039.02532170723</v>
      </c>
      <c r="D59" s="36">
        <f>'TP Raw Model Output'!D81</f>
        <v>1878.92524960436</v>
      </c>
      <c r="E59" s="36">
        <f>'TP Raw Model Output'!E81</f>
        <v>1424.9616831401399</v>
      </c>
      <c r="F59" s="36">
        <f>'TP Raw Model Output'!F81</f>
        <v>885.08178334355398</v>
      </c>
      <c r="G59" s="36">
        <f>'TP Raw Model Output'!G81</f>
        <v>1903.5982647440901</v>
      </c>
      <c r="H59" s="36">
        <f>'TP Raw Model Output'!H81</f>
        <v>1280.75540878319</v>
      </c>
      <c r="I59" s="36">
        <f>'TP Raw Model Output'!I81</f>
        <v>1601.7167967744399</v>
      </c>
      <c r="J59" s="36">
        <f>'TP Raw Model Output'!J81</f>
        <v>1091.0144816678201</v>
      </c>
      <c r="K59" s="36">
        <f>'TP Raw Model Output'!K81</f>
        <v>1123.19226106836</v>
      </c>
      <c r="L59" s="36">
        <f>'TP Raw Model Output'!L81</f>
        <v>1308.1240080463299</v>
      </c>
      <c r="M59" s="8">
        <f t="shared" si="0"/>
        <v>1353.6395258879515</v>
      </c>
    </row>
    <row r="60" spans="1:13" x14ac:dyDescent="0.25">
      <c r="A60" s="58" t="s">
        <v>44</v>
      </c>
      <c r="B60" s="58" t="s">
        <v>38</v>
      </c>
      <c r="C60" s="36">
        <f>'TP Raw Model Output'!C82</f>
        <v>6009.7012212514101</v>
      </c>
      <c r="D60" s="36">
        <f>'TP Raw Model Output'!D82</f>
        <v>8001.6907235525396</v>
      </c>
      <c r="E60" s="36">
        <f>'TP Raw Model Output'!E82</f>
        <v>5076.8740108791999</v>
      </c>
      <c r="F60" s="36">
        <f>'TP Raw Model Output'!F82</f>
        <v>3193.35363518032</v>
      </c>
      <c r="G60" s="36">
        <f>'TP Raw Model Output'!G82</f>
        <v>7115.7863776218301</v>
      </c>
      <c r="H60" s="36">
        <f>'TP Raw Model Output'!H82</f>
        <v>4760.68443382634</v>
      </c>
      <c r="I60" s="36">
        <f>'TP Raw Model Output'!I82</f>
        <v>5912.36005843781</v>
      </c>
      <c r="J60" s="36">
        <f>'TP Raw Model Output'!J82</f>
        <v>4458.0835063141503</v>
      </c>
      <c r="K60" s="36">
        <f>'TP Raw Model Output'!K82</f>
        <v>4506.5294649214602</v>
      </c>
      <c r="L60" s="36">
        <f>'TP Raw Model Output'!L82</f>
        <v>6230.29445451845</v>
      </c>
      <c r="M60" s="8">
        <f t="shared" si="0"/>
        <v>5526.5357886503507</v>
      </c>
    </row>
    <row r="61" spans="1:13" x14ac:dyDescent="0.25">
      <c r="A61" s="58" t="s">
        <v>46</v>
      </c>
      <c r="B61" s="58" t="s">
        <v>38</v>
      </c>
      <c r="C61" s="36">
        <f>'TP Raw Model Output'!C83</f>
        <v>22076.7465440167</v>
      </c>
      <c r="D61" s="36">
        <f>'TP Raw Model Output'!D83</f>
        <v>29402.059281997401</v>
      </c>
      <c r="E61" s="36">
        <f>'TP Raw Model Output'!E83</f>
        <v>12698.463686393199</v>
      </c>
      <c r="F61" s="36">
        <f>'TP Raw Model Output'!F83</f>
        <v>12511.456197731601</v>
      </c>
      <c r="G61" s="36">
        <f>'TP Raw Model Output'!G83</f>
        <v>23625.0491835026</v>
      </c>
      <c r="H61" s="36">
        <f>'TP Raw Model Output'!H83</f>
        <v>20175.944822747901</v>
      </c>
      <c r="I61" s="36">
        <f>'TP Raw Model Output'!I83</f>
        <v>17016.081726466</v>
      </c>
      <c r="J61" s="36">
        <f>'TP Raw Model Output'!J83</f>
        <v>18077.250853260601</v>
      </c>
      <c r="K61" s="36">
        <f>'TP Raw Model Output'!K83</f>
        <v>20801.6164012148</v>
      </c>
      <c r="L61" s="36">
        <f>'TP Raw Model Output'!L83</f>
        <v>25643.8839548998</v>
      </c>
      <c r="M61" s="8">
        <f t="shared" si="0"/>
        <v>20202.855265223057</v>
      </c>
    </row>
    <row r="62" spans="1:13" x14ac:dyDescent="0.25">
      <c r="A62" s="58" t="s">
        <v>42</v>
      </c>
      <c r="B62" s="58" t="s">
        <v>38</v>
      </c>
      <c r="C62" s="36">
        <f>'TP Raw Model Output'!C85</f>
        <v>5535.4641676192095</v>
      </c>
      <c r="D62" s="36">
        <f>'TP Raw Model Output'!D85</f>
        <v>10914.6093268368</v>
      </c>
      <c r="E62" s="36">
        <f>'TP Raw Model Output'!E85</f>
        <v>5426.5630694260199</v>
      </c>
      <c r="F62" s="36">
        <f>'TP Raw Model Output'!F85</f>
        <v>3668.7965065291501</v>
      </c>
      <c r="G62" s="36">
        <f>'TP Raw Model Output'!G85</f>
        <v>7158.9668033192102</v>
      </c>
      <c r="H62" s="36">
        <f>'TP Raw Model Output'!H85</f>
        <v>5444.5303300220003</v>
      </c>
      <c r="I62" s="36">
        <f>'TP Raw Model Output'!I85</f>
        <v>5422.5628007335999</v>
      </c>
      <c r="J62" s="36">
        <f>'TP Raw Model Output'!J85</f>
        <v>5144.5686333268904</v>
      </c>
      <c r="K62" s="36">
        <f>'TP Raw Model Output'!K85</f>
        <v>5501.1196083407203</v>
      </c>
      <c r="L62" s="36">
        <f>'TP Raw Model Output'!L85</f>
        <v>9245.4918390170005</v>
      </c>
      <c r="M62" s="8">
        <f t="shared" si="0"/>
        <v>6346.2673085170591</v>
      </c>
    </row>
    <row r="63" spans="1:13" x14ac:dyDescent="0.25">
      <c r="A63" t="s">
        <v>46</v>
      </c>
      <c r="B63" t="s">
        <v>39</v>
      </c>
      <c r="C63" s="35">
        <f>'TP Raw Model Output'!C86</f>
        <v>7798.8322119331197</v>
      </c>
      <c r="D63" s="35">
        <f>'TP Raw Model Output'!D86</f>
        <v>9825.3984284891194</v>
      </c>
      <c r="E63" s="35">
        <f>'TP Raw Model Output'!E86</f>
        <v>6217.2997441048601</v>
      </c>
      <c r="F63" s="35">
        <f>'TP Raw Model Output'!F86</f>
        <v>4595.2241606341604</v>
      </c>
      <c r="G63" s="35">
        <f>'TP Raw Model Output'!G86</f>
        <v>7822.9548701186905</v>
      </c>
      <c r="H63" s="35">
        <f>'TP Raw Model Output'!H86</f>
        <v>6572.1411474247298</v>
      </c>
      <c r="I63" s="35">
        <f>'TP Raw Model Output'!I86</f>
        <v>6047.8873287903398</v>
      </c>
      <c r="J63" s="35">
        <f>'TP Raw Model Output'!J86</f>
        <v>6070.8363920530001</v>
      </c>
      <c r="K63" s="35">
        <f>'TP Raw Model Output'!K86</f>
        <v>6478.4423346208696</v>
      </c>
      <c r="L63" s="35">
        <f>'TP Raw Model Output'!L86</f>
        <v>8245.6211145064808</v>
      </c>
      <c r="M63" s="8">
        <f t="shared" si="0"/>
        <v>6967.4637732675383</v>
      </c>
    </row>
    <row r="64" spans="1:13" x14ac:dyDescent="0.25">
      <c r="A64" s="58" t="s">
        <v>46</v>
      </c>
      <c r="B64" s="58" t="s">
        <v>28</v>
      </c>
      <c r="C64" s="36">
        <f>'TP Raw Model Output'!C87</f>
        <v>1519.46331965939</v>
      </c>
      <c r="D64" s="36">
        <f>'TP Raw Model Output'!D87</f>
        <v>1531.3996765662</v>
      </c>
      <c r="E64" s="36">
        <f>'TP Raw Model Output'!E87</f>
        <v>982.79910327823495</v>
      </c>
      <c r="F64" s="36">
        <f>'TP Raw Model Output'!F87</f>
        <v>790.40601093963505</v>
      </c>
      <c r="G64" s="36">
        <f>'TP Raw Model Output'!G87</f>
        <v>1077.6578667768099</v>
      </c>
      <c r="H64" s="36">
        <f>'TP Raw Model Output'!H87</f>
        <v>1199.3087772040401</v>
      </c>
      <c r="I64" s="36">
        <f>'TP Raw Model Output'!I87</f>
        <v>1324.87365462714</v>
      </c>
      <c r="J64" s="36">
        <f>'TP Raw Model Output'!J87</f>
        <v>1169.0170127277499</v>
      </c>
      <c r="K64" s="36">
        <f>'TP Raw Model Output'!K87</f>
        <v>1493.34209701344</v>
      </c>
      <c r="L64" s="36">
        <f>'TP Raw Model Output'!L87</f>
        <v>1622.42359153032</v>
      </c>
      <c r="M64" s="8">
        <f t="shared" si="0"/>
        <v>1271.069111032296</v>
      </c>
    </row>
    <row r="65" spans="1:15" x14ac:dyDescent="0.25">
      <c r="A65" t="s">
        <v>49</v>
      </c>
      <c r="B65" t="s">
        <v>40</v>
      </c>
      <c r="C65" s="70">
        <v>315.45804966981399</v>
      </c>
      <c r="D65" s="70">
        <v>378.938112799431</v>
      </c>
      <c r="E65" s="70">
        <v>149.55575489035201</v>
      </c>
      <c r="F65" s="70">
        <v>203.381715002368</v>
      </c>
      <c r="G65" s="70">
        <v>258.30347363675003</v>
      </c>
      <c r="H65" s="70">
        <v>189.40634994618</v>
      </c>
      <c r="I65" s="70">
        <v>215.908655894036</v>
      </c>
      <c r="J65" s="70">
        <v>203.862257168752</v>
      </c>
      <c r="K65" s="70">
        <v>232.59579716699301</v>
      </c>
      <c r="L65" s="70">
        <v>273.591715930389</v>
      </c>
      <c r="M65" s="8">
        <f>AVERAGE(C65:L65)+N65</f>
        <v>319.40562900910646</v>
      </c>
      <c r="N65">
        <v>77.305440798600003</v>
      </c>
      <c r="O65" s="70" t="s">
        <v>145</v>
      </c>
    </row>
    <row r="66" spans="1:15" x14ac:dyDescent="0.25">
      <c r="A66" s="58" t="s">
        <v>34</v>
      </c>
      <c r="B66" s="58" t="s">
        <v>29</v>
      </c>
      <c r="C66" s="36">
        <f>'TP Raw Model Output'!C90</f>
        <v>0.79820883276681798</v>
      </c>
      <c r="D66" s="36">
        <f>'TP Raw Model Output'!D90</f>
        <v>0.752363170566682</v>
      </c>
      <c r="E66" s="36">
        <f>'TP Raw Model Output'!E90</f>
        <v>0.57165669988877899</v>
      </c>
      <c r="F66" s="36">
        <f>'TP Raw Model Output'!F90</f>
        <v>0.40578833425299199</v>
      </c>
      <c r="G66" s="36">
        <f>'TP Raw Model Output'!G90</f>
        <v>0.53491419473577195</v>
      </c>
      <c r="H66" s="36">
        <f>'TP Raw Model Output'!H90</f>
        <v>0.52267886518245699</v>
      </c>
      <c r="I66" s="36">
        <f>'TP Raw Model Output'!I90</f>
        <v>0.52173677967944498</v>
      </c>
      <c r="J66" s="36">
        <f>'TP Raw Model Output'!J90</f>
        <v>0.27166497923779998</v>
      </c>
      <c r="K66" s="36">
        <f>'TP Raw Model Output'!K90</f>
        <v>0.40757240337329598</v>
      </c>
      <c r="L66" s="36">
        <f>'TP Raw Model Output'!L90</f>
        <v>0.33595121286102197</v>
      </c>
      <c r="M66" s="8">
        <f t="shared" si="0"/>
        <v>0.51225354725450623</v>
      </c>
    </row>
    <row r="67" spans="1:15" x14ac:dyDescent="0.25">
      <c r="A67" s="58" t="s">
        <v>44</v>
      </c>
      <c r="B67" s="58" t="s">
        <v>29</v>
      </c>
      <c r="C67" s="36">
        <f>'TP Raw Model Output'!C91</f>
        <v>3054.2519948315598</v>
      </c>
      <c r="D67" s="36">
        <f>'TP Raw Model Output'!D91</f>
        <v>2958.9585837866698</v>
      </c>
      <c r="E67" s="36">
        <f>'TP Raw Model Output'!E91</f>
        <v>2607.9734746601598</v>
      </c>
      <c r="F67" s="36">
        <f>'TP Raw Model Output'!F91</f>
        <v>1914.2410623644801</v>
      </c>
      <c r="G67" s="36">
        <f>'TP Raw Model Output'!G91</f>
        <v>2852.2549226951801</v>
      </c>
      <c r="H67" s="36">
        <f>'TP Raw Model Output'!H91</f>
        <v>2507.3465686331901</v>
      </c>
      <c r="I67" s="36">
        <f>'TP Raw Model Output'!I91</f>
        <v>2730.9343083400599</v>
      </c>
      <c r="J67" s="36">
        <f>'TP Raw Model Output'!J91</f>
        <v>1835.09204625343</v>
      </c>
      <c r="K67" s="36">
        <f>'TP Raw Model Output'!K91</f>
        <v>2327.1626520493201</v>
      </c>
      <c r="L67" s="36">
        <f>'TP Raw Model Output'!L91</f>
        <v>2377.7428622063599</v>
      </c>
      <c r="M67" s="8">
        <f t="shared" ref="M67:M84" si="1">AVERAGE(C67:L67)</f>
        <v>2516.5958475820407</v>
      </c>
    </row>
    <row r="68" spans="1:15" x14ac:dyDescent="0.25">
      <c r="A68" s="58" t="s">
        <v>46</v>
      </c>
      <c r="B68" s="58" t="s">
        <v>29</v>
      </c>
      <c r="C68" s="36">
        <f>'TP Raw Model Output'!C92</f>
        <v>55.434526988355103</v>
      </c>
      <c r="D68" s="36">
        <f>'TP Raw Model Output'!D92</f>
        <v>48.686006839924197</v>
      </c>
      <c r="E68" s="36">
        <f>'TP Raw Model Output'!E92</f>
        <v>44.288577749146</v>
      </c>
      <c r="F68" s="36">
        <f>'TP Raw Model Output'!F92</f>
        <v>33.381766380069998</v>
      </c>
      <c r="G68" s="36">
        <f>'TP Raw Model Output'!G92</f>
        <v>42.637201409638202</v>
      </c>
      <c r="H68" s="36">
        <f>'TP Raw Model Output'!H92</f>
        <v>47.1413741810779</v>
      </c>
      <c r="I68" s="36">
        <f>'TP Raw Model Output'!I92</f>
        <v>49.9115251950344</v>
      </c>
      <c r="J68" s="36">
        <f>'TP Raw Model Output'!J92</f>
        <v>34.035171815857801</v>
      </c>
      <c r="K68" s="36">
        <f>'TP Raw Model Output'!K92</f>
        <v>46.223878405884598</v>
      </c>
      <c r="L68" s="36">
        <f>'TP Raw Model Output'!L92</f>
        <v>42.532040978668803</v>
      </c>
      <c r="M68" s="8">
        <f t="shared" si="1"/>
        <v>44.427206994365697</v>
      </c>
    </row>
    <row r="69" spans="1:15" x14ac:dyDescent="0.25">
      <c r="A69" t="s">
        <v>45</v>
      </c>
      <c r="B69" t="s">
        <v>30</v>
      </c>
      <c r="C69" s="35">
        <f>'TP Raw Model Output'!C93</f>
        <v>291.91809506599401</v>
      </c>
      <c r="D69" s="35">
        <f>'TP Raw Model Output'!D93</f>
        <v>367.85253463876597</v>
      </c>
      <c r="E69" s="35">
        <f>'TP Raw Model Output'!E93</f>
        <v>198.203024353258</v>
      </c>
      <c r="F69" s="35">
        <f>'TP Raw Model Output'!F93</f>
        <v>188.15036487239399</v>
      </c>
      <c r="G69" s="35">
        <f>'TP Raw Model Output'!G93</f>
        <v>156.42281931931601</v>
      </c>
      <c r="H69" s="35">
        <f>'TP Raw Model Output'!H93</f>
        <v>280.71579029849102</v>
      </c>
      <c r="I69" s="35">
        <f>'TP Raw Model Output'!I93</f>
        <v>332.312039941401</v>
      </c>
      <c r="J69" s="35">
        <f>'TP Raw Model Output'!J93</f>
        <v>209.539252016441</v>
      </c>
      <c r="K69" s="35">
        <f>'TP Raw Model Output'!K93</f>
        <v>160.22535005893701</v>
      </c>
      <c r="L69" s="35">
        <f>'TP Raw Model Output'!L93</f>
        <v>208.78751403765901</v>
      </c>
      <c r="M69" s="8">
        <f t="shared" si="1"/>
        <v>239.41267846026577</v>
      </c>
    </row>
    <row r="70" spans="1:15" x14ac:dyDescent="0.25">
      <c r="A70" s="58" t="s">
        <v>43</v>
      </c>
      <c r="B70" s="58" t="s">
        <v>3</v>
      </c>
      <c r="C70" s="36">
        <f>SUM('TP Raw Model Output'!C94:C95)</f>
        <v>410.02782093928755</v>
      </c>
      <c r="D70" s="36">
        <f>SUM('TP Raw Model Output'!D94:D95)</f>
        <v>449.96395207326071</v>
      </c>
      <c r="E70" s="36">
        <f>SUM('TP Raw Model Output'!E94:E95)</f>
        <v>210.52781647390825</v>
      </c>
      <c r="F70" s="36">
        <f>SUM('TP Raw Model Output'!F94:F95)</f>
        <v>210.34490173249787</v>
      </c>
      <c r="G70" s="36">
        <f>SUM('TP Raw Model Output'!G94:G95)</f>
        <v>260.80330352417252</v>
      </c>
      <c r="H70" s="36">
        <f>SUM('TP Raw Model Output'!H94:H95)</f>
        <v>281.59728043351396</v>
      </c>
      <c r="I70" s="36">
        <f>SUM('TP Raw Model Output'!I94:I95)</f>
        <v>282.07648985968524</v>
      </c>
      <c r="J70" s="36">
        <f>SUM('TP Raw Model Output'!J94:J95)</f>
        <v>277.90463755720737</v>
      </c>
      <c r="K70" s="36">
        <f>SUM('TP Raw Model Output'!K94:K95)</f>
        <v>271.42881755838863</v>
      </c>
      <c r="L70" s="36">
        <f>SUM('TP Raw Model Output'!L94:L95)</f>
        <v>402.56166682537872</v>
      </c>
      <c r="M70" s="8">
        <f t="shared" si="1"/>
        <v>305.72366869773009</v>
      </c>
    </row>
    <row r="71" spans="1:15" x14ac:dyDescent="0.25">
      <c r="A71" s="58" t="s">
        <v>34</v>
      </c>
      <c r="B71" s="58" t="s">
        <v>3</v>
      </c>
      <c r="C71" s="36">
        <f>'TP Raw Model Output'!C96</f>
        <v>4.7558357648020397</v>
      </c>
      <c r="D71" s="36">
        <f>'TP Raw Model Output'!D96</f>
        <v>5.5924916187529004</v>
      </c>
      <c r="E71" s="36">
        <f>'TP Raw Model Output'!E96</f>
        <v>2.5665523918603599</v>
      </c>
      <c r="F71" s="36">
        <f>'TP Raw Model Output'!F96</f>
        <v>2.4044928048186001</v>
      </c>
      <c r="G71" s="36">
        <f>'TP Raw Model Output'!G96</f>
        <v>2.9459303150539999</v>
      </c>
      <c r="H71" s="36">
        <f>'TP Raw Model Output'!H96</f>
        <v>3.7456050600893902</v>
      </c>
      <c r="I71" s="36">
        <f>'TP Raw Model Output'!I96</f>
        <v>4.1698853373998501</v>
      </c>
      <c r="J71" s="36">
        <f>'TP Raw Model Output'!J96</f>
        <v>3.5901753333216799</v>
      </c>
      <c r="K71" s="36">
        <f>'TP Raw Model Output'!K96</f>
        <v>4.2159117647210298</v>
      </c>
      <c r="L71" s="36">
        <f>'TP Raw Model Output'!L96</f>
        <v>5.5743146523012896</v>
      </c>
      <c r="M71" s="8">
        <f t="shared" si="1"/>
        <v>3.956119504312114</v>
      </c>
    </row>
    <row r="72" spans="1:15" x14ac:dyDescent="0.25">
      <c r="A72" s="58" t="s">
        <v>46</v>
      </c>
      <c r="B72" s="58" t="s">
        <v>3</v>
      </c>
      <c r="C72" s="36">
        <f>'TP Raw Model Output'!C97</f>
        <v>1719.3691168338628</v>
      </c>
      <c r="D72" s="36">
        <f>'TP Raw Model Output'!D97</f>
        <v>2273.7913050491939</v>
      </c>
      <c r="E72" s="36">
        <f>'TP Raw Model Output'!E97</f>
        <v>1254.8838584542482</v>
      </c>
      <c r="F72" s="36">
        <f>'TP Raw Model Output'!F97</f>
        <v>973.14107172718332</v>
      </c>
      <c r="G72" s="36">
        <f>'TP Raw Model Output'!G97</f>
        <v>1627.8257298093711</v>
      </c>
      <c r="H72" s="36">
        <f>'TP Raw Model Output'!H97</f>
        <v>1455.7395786867817</v>
      </c>
      <c r="I72" s="36">
        <f>'TP Raw Model Output'!I97</f>
        <v>1346.4822393425002</v>
      </c>
      <c r="J72" s="36">
        <f>'TP Raw Model Output'!J97</f>
        <v>1416.9872202106953</v>
      </c>
      <c r="K72" s="36">
        <f>'TP Raw Model Output'!K97</f>
        <v>1507.8505613708539</v>
      </c>
      <c r="L72" s="36">
        <f>'TP Raw Model Output'!L97</f>
        <v>2047.8206657356061</v>
      </c>
      <c r="M72" s="8">
        <f t="shared" si="1"/>
        <v>1562.3891347220294</v>
      </c>
    </row>
    <row r="73" spans="1:15" x14ac:dyDescent="0.25">
      <c r="A73" s="58" t="s">
        <v>47</v>
      </c>
      <c r="B73" s="58" t="s">
        <v>3</v>
      </c>
      <c r="C73" s="36">
        <f>'TP Raw Model Output'!C98</f>
        <v>503.4260637164831</v>
      </c>
      <c r="D73" s="36">
        <f>'TP Raw Model Output'!D98</f>
        <v>511.71475766544307</v>
      </c>
      <c r="E73" s="36">
        <f>'TP Raw Model Output'!E98</f>
        <v>338.92798108936074</v>
      </c>
      <c r="F73" s="36">
        <f>'TP Raw Model Output'!F98</f>
        <v>305.16162091112113</v>
      </c>
      <c r="G73" s="36">
        <f>'TP Raw Model Output'!G98</f>
        <v>456.93942218945068</v>
      </c>
      <c r="H73" s="36">
        <f>'TP Raw Model Output'!H98</f>
        <v>409.35018997185932</v>
      </c>
      <c r="I73" s="36">
        <f>'TP Raw Model Output'!I98</f>
        <v>320.94010436747106</v>
      </c>
      <c r="J73" s="36">
        <f>'TP Raw Model Output'!J98</f>
        <v>426.22258497264676</v>
      </c>
      <c r="K73" s="36">
        <f>'TP Raw Model Output'!K98</f>
        <v>282.93513603759442</v>
      </c>
      <c r="L73" s="36">
        <f>'TP Raw Model Output'!L98</f>
        <v>432.77024200243005</v>
      </c>
      <c r="M73" s="8">
        <f t="shared" si="1"/>
        <v>398.83881029238609</v>
      </c>
    </row>
    <row r="74" spans="1:15" x14ac:dyDescent="0.25">
      <c r="A74" s="58" t="s">
        <v>42</v>
      </c>
      <c r="B74" s="58" t="s">
        <v>3</v>
      </c>
      <c r="C74" s="36">
        <f>'TP Raw Model Output'!C100</f>
        <v>8.7439983799772101</v>
      </c>
      <c r="D74" s="36">
        <f>'TP Raw Model Output'!D100</f>
        <v>14.225787835827401</v>
      </c>
      <c r="E74" s="36">
        <f>'TP Raw Model Output'!E100</f>
        <v>7.2313883575068996</v>
      </c>
      <c r="F74" s="36">
        <f>'TP Raw Model Output'!F100</f>
        <v>4.8108706766819997</v>
      </c>
      <c r="G74" s="36">
        <f>'TP Raw Model Output'!G100</f>
        <v>9.0081265002510804</v>
      </c>
      <c r="H74" s="36">
        <f>'TP Raw Model Output'!H100</f>
        <v>6.7512711185308003</v>
      </c>
      <c r="I74" s="36">
        <f>'TP Raw Model Output'!I100</f>
        <v>5.3816276022376996</v>
      </c>
      <c r="J74" s="36">
        <f>'TP Raw Model Output'!J100</f>
        <v>6.5272857347016799</v>
      </c>
      <c r="K74" s="36">
        <f>'TP Raw Model Output'!K100</f>
        <v>6.3912477941175396</v>
      </c>
      <c r="L74" s="36">
        <f>'TP Raw Model Output'!L100</f>
        <v>14.116658977974</v>
      </c>
      <c r="M74" s="8">
        <f t="shared" si="1"/>
        <v>8.3188262977806318</v>
      </c>
    </row>
    <row r="75" spans="1:15" x14ac:dyDescent="0.25">
      <c r="A75" t="s">
        <v>46</v>
      </c>
      <c r="B75" t="s">
        <v>32</v>
      </c>
      <c r="C75" s="35">
        <f>'TP Raw Model Output'!C102</f>
        <v>87.829372279119497</v>
      </c>
      <c r="D75" s="35">
        <f>'TP Raw Model Output'!D102</f>
        <v>89.786611465880299</v>
      </c>
      <c r="E75" s="35">
        <f>'TP Raw Model Output'!E102</f>
        <v>43.973811956658601</v>
      </c>
      <c r="F75" s="35">
        <f>'TP Raw Model Output'!F102</f>
        <v>31.850254411753401</v>
      </c>
      <c r="G75" s="35">
        <f>'TP Raw Model Output'!G102</f>
        <v>52.2903948645409</v>
      </c>
      <c r="H75" s="35">
        <f>'TP Raw Model Output'!H102</f>
        <v>58.279004972565701</v>
      </c>
      <c r="I75" s="35">
        <f>'TP Raw Model Output'!I102</f>
        <v>68.586184721861201</v>
      </c>
      <c r="J75" s="35">
        <f>'TP Raw Model Output'!J102</f>
        <v>47.240037996170201</v>
      </c>
      <c r="K75" s="35">
        <f>'TP Raw Model Output'!K102</f>
        <v>70.417487743208895</v>
      </c>
      <c r="L75" s="35">
        <f>'TP Raw Model Output'!L102</f>
        <v>78.470226699275202</v>
      </c>
      <c r="M75" s="8">
        <f t="shared" si="1"/>
        <v>62.87233871110341</v>
      </c>
    </row>
    <row r="76" spans="1:15" x14ac:dyDescent="0.25">
      <c r="A76" s="58" t="s">
        <v>44</v>
      </c>
      <c r="B76" s="58" t="s">
        <v>31</v>
      </c>
      <c r="C76" s="36">
        <f>'TP Raw Model Output'!C101</f>
        <v>413.27888495936202</v>
      </c>
      <c r="D76" s="36">
        <f>'TP Raw Model Output'!D101</f>
        <v>519.37697531946696</v>
      </c>
      <c r="E76" s="36">
        <f>'TP Raw Model Output'!E101</f>
        <v>337.95413876259897</v>
      </c>
      <c r="F76" s="36">
        <f>'TP Raw Model Output'!F101</f>
        <v>210.85626441378801</v>
      </c>
      <c r="G76" s="36">
        <f>'TP Raw Model Output'!G101</f>
        <v>444.14493701560502</v>
      </c>
      <c r="H76" s="36">
        <f>'TP Raw Model Output'!H101</f>
        <v>333.30685445024301</v>
      </c>
      <c r="I76" s="36">
        <f>'TP Raw Model Output'!I101</f>
        <v>406.90070046449603</v>
      </c>
      <c r="J76" s="36">
        <f>'TP Raw Model Output'!J101</f>
        <v>279.24538544920102</v>
      </c>
      <c r="K76" s="36">
        <f>'TP Raw Model Output'!K101</f>
        <v>282.82649685238198</v>
      </c>
      <c r="L76" s="36">
        <f>'TP Raw Model Output'!L101</f>
        <v>436.16234785197798</v>
      </c>
      <c r="M76" s="8">
        <f t="shared" si="1"/>
        <v>366.40529855391208</v>
      </c>
    </row>
    <row r="77" spans="1:15" x14ac:dyDescent="0.25">
      <c r="A77" t="s">
        <v>46</v>
      </c>
      <c r="B77" t="s">
        <v>33</v>
      </c>
      <c r="C77" s="35">
        <f>'TP Raw Model Output'!C104</f>
        <v>70.910023765530099</v>
      </c>
      <c r="D77" s="35">
        <f>'TP Raw Model Output'!D104</f>
        <v>87.243789204433298</v>
      </c>
      <c r="E77" s="35">
        <f>'TP Raw Model Output'!E104</f>
        <v>50.462925191683397</v>
      </c>
      <c r="F77" s="35">
        <f>'TP Raw Model Output'!F104</f>
        <v>32.224446023836599</v>
      </c>
      <c r="G77" s="35">
        <f>'TP Raw Model Output'!G104</f>
        <v>65.382612560633007</v>
      </c>
      <c r="H77" s="35">
        <f>'TP Raw Model Output'!H104</f>
        <v>54.811117352949999</v>
      </c>
      <c r="I77" s="35">
        <f>'TP Raw Model Output'!I104</f>
        <v>49.1461280190846</v>
      </c>
      <c r="J77" s="35">
        <f>'TP Raw Model Output'!J104</f>
        <v>49.461899245767597</v>
      </c>
      <c r="K77" s="35">
        <f>'TP Raw Model Output'!K104</f>
        <v>60.495794602560501</v>
      </c>
      <c r="L77" s="35">
        <f>'TP Raw Model Output'!L104</f>
        <v>80.330201737476301</v>
      </c>
      <c r="M77" s="8">
        <f t="shared" si="1"/>
        <v>60.046893770395535</v>
      </c>
    </row>
    <row r="78" spans="1:15" x14ac:dyDescent="0.25">
      <c r="A78" s="58" t="s">
        <v>43</v>
      </c>
      <c r="B78" s="58" t="s">
        <v>41</v>
      </c>
      <c r="C78" s="36">
        <f>SUM('TP Raw Model Output'!C105)</f>
        <v>39.533829682953701</v>
      </c>
      <c r="D78" s="36">
        <f>SUM('TP Raw Model Output'!D105)</f>
        <v>43.802364343570297</v>
      </c>
      <c r="E78" s="36">
        <f>SUM('TP Raw Model Output'!E105)</f>
        <v>21.6920610487037</v>
      </c>
      <c r="F78" s="36">
        <f>SUM('TP Raw Model Output'!F105)</f>
        <v>21.915769493299202</v>
      </c>
      <c r="G78" s="36">
        <f>SUM('TP Raw Model Output'!G105)</f>
        <v>28.321660470940301</v>
      </c>
      <c r="H78" s="36">
        <f>SUM('TP Raw Model Output'!H105)</f>
        <v>28.432246738866301</v>
      </c>
      <c r="I78" s="36">
        <f>SUM('TP Raw Model Output'!I105)</f>
        <v>32.439561921723801</v>
      </c>
      <c r="J78" s="36">
        <f>SUM('TP Raw Model Output'!J105)</f>
        <v>28.890316073362399</v>
      </c>
      <c r="K78" s="36">
        <f>SUM('TP Raw Model Output'!K105)</f>
        <v>34.114755914514198</v>
      </c>
      <c r="L78" s="36">
        <f>SUM('TP Raw Model Output'!L105)</f>
        <v>42.324287223454903</v>
      </c>
      <c r="M78" s="8">
        <f t="shared" si="1"/>
        <v>32.14668529113888</v>
      </c>
    </row>
    <row r="79" spans="1:15" x14ac:dyDescent="0.25">
      <c r="A79" s="58" t="s">
        <v>34</v>
      </c>
      <c r="B79" s="58" t="s">
        <v>41</v>
      </c>
      <c r="C79" s="36">
        <f>'TP Raw Model Output'!C106</f>
        <v>16471.577948541799</v>
      </c>
      <c r="D79" s="36">
        <f>'TP Raw Model Output'!D106</f>
        <v>19339.486186334001</v>
      </c>
      <c r="E79" s="36">
        <f>'TP Raw Model Output'!E106</f>
        <v>14942.0592717118</v>
      </c>
      <c r="F79" s="36">
        <f>'TP Raw Model Output'!F106</f>
        <v>11731.039019169501</v>
      </c>
      <c r="G79" s="36">
        <f>'TP Raw Model Output'!G106</f>
        <v>10542.7219222231</v>
      </c>
      <c r="H79" s="36">
        <f>'TP Raw Model Output'!H106</f>
        <v>13361.512642486399</v>
      </c>
      <c r="I79" s="36">
        <f>'TP Raw Model Output'!I106</f>
        <v>20448.8597519387</v>
      </c>
      <c r="J79" s="36">
        <f>'TP Raw Model Output'!J106</f>
        <v>14136.2462079039</v>
      </c>
      <c r="K79" s="36">
        <f>'TP Raw Model Output'!K106</f>
        <v>14107.2069958599</v>
      </c>
      <c r="L79" s="36">
        <f>'TP Raw Model Output'!L106</f>
        <v>17010.341157046201</v>
      </c>
      <c r="M79" s="8">
        <f t="shared" si="1"/>
        <v>15209.105110321529</v>
      </c>
    </row>
    <row r="80" spans="1:15" x14ac:dyDescent="0.25">
      <c r="A80" s="58" t="s">
        <v>44</v>
      </c>
      <c r="B80" s="58" t="s">
        <v>41</v>
      </c>
      <c r="C80" s="36">
        <f>'TP Raw Model Output'!C107</f>
        <v>1415.7293023065899</v>
      </c>
      <c r="D80" s="36">
        <f>'TP Raw Model Output'!D107</f>
        <v>2210.0864090643099</v>
      </c>
      <c r="E80" s="36">
        <f>'TP Raw Model Output'!E107</f>
        <v>1922.98624815016</v>
      </c>
      <c r="F80" s="36">
        <f>'TP Raw Model Output'!F107</f>
        <v>1136.4757774157199</v>
      </c>
      <c r="G80" s="36">
        <f>'TP Raw Model Output'!G107</f>
        <v>2069.6252124470798</v>
      </c>
      <c r="H80" s="36">
        <f>'TP Raw Model Output'!H107</f>
        <v>1412.8279239725</v>
      </c>
      <c r="I80" s="36">
        <f>'TP Raw Model Output'!I107</f>
        <v>961.570678988792</v>
      </c>
      <c r="J80" s="36">
        <f>'TP Raw Model Output'!J107</f>
        <v>893.72848433767001</v>
      </c>
      <c r="K80" s="36">
        <f>'TP Raw Model Output'!K107</f>
        <v>1213.2957531197201</v>
      </c>
      <c r="L80" s="36">
        <f>'TP Raw Model Output'!L107</f>
        <v>1653.9754391444601</v>
      </c>
      <c r="M80" s="8">
        <f t="shared" si="1"/>
        <v>1489.0301228947001</v>
      </c>
    </row>
    <row r="81" spans="1:14" x14ac:dyDescent="0.25">
      <c r="A81" s="58" t="s">
        <v>45</v>
      </c>
      <c r="B81" s="58" t="s">
        <v>41</v>
      </c>
      <c r="C81" s="36">
        <f>SUM('TP Raw Model Output'!C108,'TP Raw Model Output'!C110)</f>
        <v>23227.672202852216</v>
      </c>
      <c r="D81" s="36">
        <f>SUM('TP Raw Model Output'!D108,'TP Raw Model Output'!D110)</f>
        <v>25012.926200641541</v>
      </c>
      <c r="E81" s="36">
        <f>SUM('TP Raw Model Output'!E108,'TP Raw Model Output'!E110)</f>
        <v>17161.252460464995</v>
      </c>
      <c r="F81" s="36">
        <f>SUM('TP Raw Model Output'!F108,'TP Raw Model Output'!F110)</f>
        <v>15437.358378842611</v>
      </c>
      <c r="G81" s="36">
        <f>SUM('TP Raw Model Output'!G108,'TP Raw Model Output'!G110)</f>
        <v>10214.700754356389</v>
      </c>
      <c r="H81" s="36">
        <f>SUM('TP Raw Model Output'!H108,'TP Raw Model Output'!H110)</f>
        <v>24297.605100480901</v>
      </c>
      <c r="I81" s="36">
        <f>SUM('TP Raw Model Output'!I108,'TP Raw Model Output'!I110)</f>
        <v>22566.201723340473</v>
      </c>
      <c r="J81" s="36">
        <f>SUM('TP Raw Model Output'!J108,'TP Raw Model Output'!J110)</f>
        <v>18677.542588073506</v>
      </c>
      <c r="K81" s="36">
        <f>SUM('TP Raw Model Output'!K108,'TP Raw Model Output'!K110)</f>
        <v>13154.750850796412</v>
      </c>
      <c r="L81" s="36">
        <f>SUM('TP Raw Model Output'!L108,'TP Raw Model Output'!L110)</f>
        <v>21956.184868953816</v>
      </c>
      <c r="M81" s="8">
        <f t="shared" si="1"/>
        <v>19170.619512880286</v>
      </c>
    </row>
    <row r="82" spans="1:14" x14ac:dyDescent="0.25">
      <c r="A82" s="58" t="s">
        <v>46</v>
      </c>
      <c r="B82" s="58" t="s">
        <v>41</v>
      </c>
      <c r="C82" s="36">
        <f>'TP Raw Model Output'!C109</f>
        <v>98.5729842357281</v>
      </c>
      <c r="D82" s="36">
        <f>'TP Raw Model Output'!D109</f>
        <v>140.55274891808</v>
      </c>
      <c r="E82" s="36">
        <f>'TP Raw Model Output'!E109</f>
        <v>56.274123310017004</v>
      </c>
      <c r="F82" s="36">
        <f>'TP Raw Model Output'!F109</f>
        <v>47.536626855985801</v>
      </c>
      <c r="G82" s="36">
        <f>'TP Raw Model Output'!G109</f>
        <v>95.144431713684696</v>
      </c>
      <c r="H82" s="36">
        <f>'TP Raw Model Output'!H109</f>
        <v>91.722695012234695</v>
      </c>
      <c r="I82" s="36">
        <f>'TP Raw Model Output'!I109</f>
        <v>94.240802099707096</v>
      </c>
      <c r="J82" s="36">
        <f>'TP Raw Model Output'!J109</f>
        <v>90.361662634646706</v>
      </c>
      <c r="K82" s="36">
        <f>'TP Raw Model Output'!K109</f>
        <v>81.811103796385893</v>
      </c>
      <c r="L82" s="36">
        <f>'TP Raw Model Output'!L109</f>
        <v>136.03550684092301</v>
      </c>
      <c r="M82" s="8">
        <f t="shared" si="1"/>
        <v>93.225268541739297</v>
      </c>
    </row>
    <row r="83" spans="1:14" x14ac:dyDescent="0.25">
      <c r="A83" s="58" t="s">
        <v>42</v>
      </c>
      <c r="B83" s="58" t="s">
        <v>41</v>
      </c>
      <c r="C83" s="36">
        <f>'TP Raw Model Output'!C112</f>
        <v>1050.70363171908</v>
      </c>
      <c r="D83" s="36">
        <f>'TP Raw Model Output'!D112</f>
        <v>1814.7278273376301</v>
      </c>
      <c r="E83" s="36">
        <f>'TP Raw Model Output'!E112</f>
        <v>681.44863886472206</v>
      </c>
      <c r="F83" s="36">
        <f>'TP Raw Model Output'!F112</f>
        <v>486.21240558501802</v>
      </c>
      <c r="G83" s="36">
        <f>'TP Raw Model Output'!G112</f>
        <v>1093.0897887645899</v>
      </c>
      <c r="H83" s="36">
        <f>'TP Raw Model Output'!H112</f>
        <v>1205.09020111158</v>
      </c>
      <c r="I83" s="36">
        <f>'TP Raw Model Output'!I112</f>
        <v>1385.37935689496</v>
      </c>
      <c r="J83" s="36">
        <f>'TP Raw Model Output'!J112</f>
        <v>1296.2982374552701</v>
      </c>
      <c r="K83" s="36">
        <f>'TP Raw Model Output'!K112</f>
        <v>904.56981586334496</v>
      </c>
      <c r="L83" s="36">
        <f>'TP Raw Model Output'!L112</f>
        <v>1743.24535830786</v>
      </c>
      <c r="M83" s="8">
        <f t="shared" si="1"/>
        <v>1166.0765261904057</v>
      </c>
    </row>
    <row r="84" spans="1:14" x14ac:dyDescent="0.25">
      <c r="A84" s="57" t="s">
        <v>45</v>
      </c>
      <c r="B84" s="57" t="s">
        <v>118</v>
      </c>
      <c r="C84" s="35">
        <f>'TP Raw Model Output'!C103</f>
        <v>3455.5410177697499</v>
      </c>
      <c r="D84" s="35">
        <f>'TP Raw Model Output'!D103</f>
        <v>3579.77145254674</v>
      </c>
      <c r="E84" s="35">
        <f>'TP Raw Model Output'!E103</f>
        <v>2810.28349785418</v>
      </c>
      <c r="F84" s="35">
        <f>'TP Raw Model Output'!F103</f>
        <v>2417.9196014715199</v>
      </c>
      <c r="G84" s="35">
        <f>'TP Raw Model Output'!G103</f>
        <v>2359.7230064904702</v>
      </c>
      <c r="H84" s="35">
        <f>'TP Raw Model Output'!H103</f>
        <v>2796.8107276798901</v>
      </c>
      <c r="I84" s="35">
        <f>'TP Raw Model Output'!I103</f>
        <v>3273.64933884124</v>
      </c>
      <c r="J84" s="35">
        <f>'TP Raw Model Output'!J103</f>
        <v>2497.1334128775902</v>
      </c>
      <c r="K84" s="35">
        <f>'TP Raw Model Output'!K103</f>
        <v>2386.7473487345601</v>
      </c>
      <c r="L84" s="35">
        <f>'TP Raw Model Output'!L103</f>
        <v>2225.8937634771301</v>
      </c>
      <c r="M84" s="8">
        <f t="shared" si="1"/>
        <v>2780.3473167743068</v>
      </c>
    </row>
    <row r="86" spans="1:14" x14ac:dyDescent="0.25">
      <c r="A86" s="45" t="s">
        <v>131</v>
      </c>
      <c r="L86" s="80" t="s">
        <v>126</v>
      </c>
      <c r="M86" s="71">
        <f>SUM(M2:M84)</f>
        <v>876285.76782867371</v>
      </c>
      <c r="N86" s="70" t="s">
        <v>127</v>
      </c>
    </row>
    <row r="87" spans="1:14" x14ac:dyDescent="0.25">
      <c r="L87" s="80" t="s">
        <v>86</v>
      </c>
      <c r="M87" s="71">
        <v>6960.933671775656</v>
      </c>
      <c r="N87" s="70" t="s">
        <v>128</v>
      </c>
    </row>
    <row r="88" spans="1:14" x14ac:dyDescent="0.25">
      <c r="L88" s="80" t="s">
        <v>71</v>
      </c>
      <c r="M88" s="81">
        <f>SUM(M86:M87)</f>
        <v>883246.70150044933</v>
      </c>
      <c r="N88" s="70" t="s">
        <v>129</v>
      </c>
    </row>
  </sheetData>
  <autoFilter ref="A1:L83" xr:uid="{00000000-0009-0000-0000-000001000000}"/>
  <sortState xmlns:xlrd2="http://schemas.microsoft.com/office/spreadsheetml/2017/richdata2" ref="A2:M83">
    <sortCondition ref="B2:B83"/>
    <sortCondition ref="A2:A83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6"/>
  <sheetViews>
    <sheetView zoomScale="90" zoomScaleNormal="90" workbookViewId="0">
      <selection activeCell="N17" sqref="N17"/>
    </sheetView>
  </sheetViews>
  <sheetFormatPr defaultColWidth="9.140625" defaultRowHeight="15" x14ac:dyDescent="0.25"/>
  <cols>
    <col min="1" max="1" width="27.7109375" style="9" bestFit="1" customWidth="1"/>
    <col min="2" max="6" width="9" style="9" bestFit="1" customWidth="1"/>
    <col min="7" max="7" width="11.5703125" style="9" bestFit="1" customWidth="1"/>
    <col min="8" max="8" width="9" style="9" bestFit="1" customWidth="1"/>
    <col min="9" max="9" width="19.42578125" style="9" bestFit="1" customWidth="1"/>
    <col min="10" max="10" width="9.7109375" style="9" bestFit="1" customWidth="1"/>
    <col min="11" max="11" width="10.7109375" style="9" bestFit="1" customWidth="1"/>
    <col min="12" max="13" width="9.140625" style="9"/>
    <col min="14" max="14" width="11.140625" style="9" bestFit="1" customWidth="1"/>
    <col min="15" max="16" width="9.140625" style="9"/>
    <col min="17" max="17" width="12" style="9" customWidth="1"/>
    <col min="18" max="18" width="12" style="9" bestFit="1" customWidth="1"/>
    <col min="19" max="19" width="9.140625" style="9"/>
    <col min="20" max="20" width="11" style="9" customWidth="1"/>
    <col min="21" max="22" width="9.140625" style="9"/>
    <col min="23" max="23" width="11.5703125" style="9" customWidth="1"/>
    <col min="24" max="16384" width="9.140625" style="9"/>
  </cols>
  <sheetData>
    <row r="1" spans="1:11" x14ac:dyDescent="0.25">
      <c r="A1" s="11" t="s">
        <v>51</v>
      </c>
    </row>
    <row r="2" spans="1:11" s="10" customFormat="1" ht="28.5" x14ac:dyDescent="0.2">
      <c r="A2" s="21" t="s">
        <v>1</v>
      </c>
      <c r="B2" s="21" t="s">
        <v>43</v>
      </c>
      <c r="C2" s="21" t="s">
        <v>34</v>
      </c>
      <c r="D2" s="21" t="s">
        <v>44</v>
      </c>
      <c r="E2" s="21" t="s">
        <v>45</v>
      </c>
      <c r="F2" s="21" t="s">
        <v>46</v>
      </c>
      <c r="G2" s="21" t="s">
        <v>49</v>
      </c>
      <c r="H2" s="21" t="s">
        <v>47</v>
      </c>
      <c r="I2" s="21" t="s">
        <v>50</v>
      </c>
      <c r="J2" s="21" t="s">
        <v>42</v>
      </c>
      <c r="K2" s="21" t="s">
        <v>52</v>
      </c>
    </row>
    <row r="3" spans="1:11" x14ac:dyDescent="0.25">
      <c r="A3" s="12" t="s">
        <v>16</v>
      </c>
      <c r="B3" s="13">
        <f>'TN by Subbasin from Model'!M2</f>
        <v>23272.02927639725</v>
      </c>
      <c r="C3" s="13">
        <f>'TN by Subbasin from Model'!M3</f>
        <v>586881.99640022893</v>
      </c>
      <c r="D3" s="13">
        <f>'TN by Subbasin from Model'!M4</f>
        <v>492843.87230619957</v>
      </c>
      <c r="E3" s="13">
        <f>'TN by Subbasin from Model'!M5</f>
        <v>592294.69570547959</v>
      </c>
      <c r="F3" s="13">
        <f>'TN by Subbasin from Model'!M6</f>
        <v>51512.659583610082</v>
      </c>
      <c r="G3" s="13"/>
      <c r="H3" s="13">
        <f>'TN by Subbasin from Model'!M7</f>
        <v>165320.85441751132</v>
      </c>
      <c r="I3" s="13">
        <f>'TN by Subbasin from Model'!M8</f>
        <v>385.95077696449414</v>
      </c>
      <c r="J3" s="13">
        <f>'TN by Subbasin from Model'!M9</f>
        <v>216174.79188021753</v>
      </c>
      <c r="K3" s="13">
        <f>SUM(B3:J3)</f>
        <v>2128686.8503466086</v>
      </c>
    </row>
    <row r="4" spans="1:11" x14ac:dyDescent="0.25">
      <c r="A4" s="12" t="s">
        <v>17</v>
      </c>
      <c r="B4" s="13"/>
      <c r="C4" s="13"/>
      <c r="D4" s="13"/>
      <c r="E4" s="13"/>
      <c r="F4" s="13">
        <f>'TN by Subbasin from Model'!M10</f>
        <v>44676.171677294733</v>
      </c>
      <c r="G4" s="13"/>
      <c r="H4" s="13"/>
      <c r="I4" s="13"/>
      <c r="J4" s="13">
        <f>'TN by Subbasin from Model'!M11</f>
        <v>6.6435974986876953</v>
      </c>
      <c r="K4" s="13">
        <f t="shared" ref="K4:K23" si="0">SUM(B4:J4)</f>
        <v>44682.815274793422</v>
      </c>
    </row>
    <row r="5" spans="1:11" x14ac:dyDescent="0.25">
      <c r="A5" s="12" t="s">
        <v>35</v>
      </c>
      <c r="B5" s="13"/>
      <c r="C5" s="13">
        <f>'TN by Subbasin from Model'!M12</f>
        <v>7802.2223444314996</v>
      </c>
      <c r="D5" s="13">
        <f>'TN by Subbasin from Model'!M13</f>
        <v>17471.881277005283</v>
      </c>
      <c r="E5" s="13"/>
      <c r="F5" s="13">
        <f>'TN by Subbasin from Model'!M14</f>
        <v>375920.84322975244</v>
      </c>
      <c r="G5" s="13"/>
      <c r="H5" s="13"/>
      <c r="I5" s="13"/>
      <c r="J5" s="13">
        <f>'TN by Subbasin from Model'!M15</f>
        <v>548.23305230414257</v>
      </c>
      <c r="K5" s="13">
        <f t="shared" si="0"/>
        <v>401743.17990349338</v>
      </c>
    </row>
    <row r="6" spans="1:11" x14ac:dyDescent="0.25">
      <c r="A6" s="12" t="s">
        <v>18</v>
      </c>
      <c r="B6" s="13"/>
      <c r="C6" s="13"/>
      <c r="D6" s="13"/>
      <c r="E6" s="13"/>
      <c r="F6" s="13">
        <f>'TN by Subbasin from Model'!M16</f>
        <v>911.25503420453038</v>
      </c>
      <c r="G6" s="13">
        <f>'TN by Subbasin from Model'!M17</f>
        <v>2836.2637636194831</v>
      </c>
      <c r="H6" s="13">
        <f>'TN by Subbasin from Model'!M18</f>
        <v>18634.854086327374</v>
      </c>
      <c r="I6" s="13">
        <f>'TN by Subbasin from Model'!M19</f>
        <v>14511.016304920373</v>
      </c>
      <c r="J6" s="13"/>
      <c r="K6" s="13">
        <f t="shared" si="0"/>
        <v>36893.389189071764</v>
      </c>
    </row>
    <row r="7" spans="1:11" x14ac:dyDescent="0.25">
      <c r="A7" s="12" t="s">
        <v>19</v>
      </c>
      <c r="B7" s="13"/>
      <c r="C7" s="13"/>
      <c r="D7" s="13">
        <f>'TN by Subbasin from Model'!M20</f>
        <v>2590.5828641964263</v>
      </c>
      <c r="E7" s="13"/>
      <c r="F7" s="13"/>
      <c r="G7" s="13"/>
      <c r="H7" s="13"/>
      <c r="I7" s="13"/>
      <c r="J7" s="13"/>
      <c r="K7" s="13">
        <f t="shared" si="0"/>
        <v>2590.5828641964263</v>
      </c>
    </row>
    <row r="8" spans="1:11" x14ac:dyDescent="0.25">
      <c r="A8" s="12" t="s">
        <v>20</v>
      </c>
      <c r="B8" s="13"/>
      <c r="C8" s="13"/>
      <c r="D8" s="13"/>
      <c r="E8" s="13"/>
      <c r="F8" s="13"/>
      <c r="G8" s="13"/>
      <c r="H8" s="13"/>
      <c r="I8" s="13"/>
      <c r="J8" s="13">
        <f>'TN by Subbasin from Model'!M21</f>
        <v>1695.0884742514324</v>
      </c>
      <c r="K8" s="13">
        <f t="shared" si="0"/>
        <v>1695.0884742514324</v>
      </c>
    </row>
    <row r="9" spans="1:11" x14ac:dyDescent="0.25">
      <c r="A9" s="12" t="s">
        <v>21</v>
      </c>
      <c r="B9" s="13">
        <f>'TN by Subbasin from Model'!M22</f>
        <v>1799.353118499889</v>
      </c>
      <c r="C9" s="13">
        <f>'TN by Subbasin from Model'!M23</f>
        <v>8172.0864990723812</v>
      </c>
      <c r="D9" s="13">
        <f>'TN by Subbasin from Model'!M24</f>
        <v>3774.4926439506576</v>
      </c>
      <c r="E9" s="13">
        <f>'TN by Subbasin from Model'!M25</f>
        <v>6808.3193571685351</v>
      </c>
      <c r="F9" s="13">
        <f>'TN by Subbasin from Model'!M26</f>
        <v>12836.519961969469</v>
      </c>
      <c r="G9" s="13">
        <f>'TN by Subbasin from Model'!M27</f>
        <v>463.53276099596343</v>
      </c>
      <c r="H9" s="13">
        <f>'TN by Subbasin from Model'!M28</f>
        <v>6905.6577472675108</v>
      </c>
      <c r="I9" s="13">
        <f>'TN by Subbasin from Model'!M29</f>
        <v>583.18944788393014</v>
      </c>
      <c r="J9" s="13">
        <f>'TN by Subbasin from Model'!M30</f>
        <v>2355.4701836337376</v>
      </c>
      <c r="K9" s="13">
        <f t="shared" si="0"/>
        <v>43698.621720442083</v>
      </c>
    </row>
    <row r="10" spans="1:11" x14ac:dyDescent="0.25">
      <c r="A10" s="12" t="s">
        <v>22</v>
      </c>
      <c r="B10" s="13"/>
      <c r="C10" s="13">
        <f>'TN by Subbasin from Model'!M31</f>
        <v>1013.1594456376636</v>
      </c>
      <c r="D10" s="13"/>
      <c r="E10" s="13"/>
      <c r="F10" s="13"/>
      <c r="G10" s="13"/>
      <c r="H10" s="13"/>
      <c r="I10" s="13"/>
      <c r="J10" s="13"/>
      <c r="K10" s="13">
        <f t="shared" si="0"/>
        <v>1013.1594456376636</v>
      </c>
    </row>
    <row r="11" spans="1:11" x14ac:dyDescent="0.25">
      <c r="A11" s="12" t="s">
        <v>23</v>
      </c>
      <c r="B11" s="13">
        <f>'TN by Subbasin from Model'!M34</f>
        <v>88436.179133168131</v>
      </c>
      <c r="C11" s="13">
        <f>'TN by Subbasin from Model'!M35</f>
        <v>12022.089008802481</v>
      </c>
      <c r="D11" s="13"/>
      <c r="E11" s="13">
        <f>'TN by Subbasin from Model'!M36</f>
        <v>30025.542383803248</v>
      </c>
      <c r="F11" s="13">
        <f>'TN by Subbasin from Model'!M37</f>
        <v>25424.85315915574</v>
      </c>
      <c r="G11" s="13">
        <f>'TN by Subbasin from Model'!M38</f>
        <v>25113.21698573976</v>
      </c>
      <c r="H11" s="13">
        <f>'TN by Subbasin from Model'!M39</f>
        <v>122195.30754942037</v>
      </c>
      <c r="I11" s="13">
        <f>'TN by Subbasin from Model'!M40</f>
        <v>85420.401482275061</v>
      </c>
      <c r="J11" s="13"/>
      <c r="K11" s="13">
        <f t="shared" si="0"/>
        <v>388637.58970236481</v>
      </c>
    </row>
    <row r="12" spans="1:11" x14ac:dyDescent="0.25">
      <c r="A12" s="12" t="s">
        <v>24</v>
      </c>
      <c r="B12" s="13"/>
      <c r="C12" s="13">
        <f>'TN by Subbasin from Model'!M53</f>
        <v>7701.2462607548005</v>
      </c>
      <c r="D12" s="13">
        <f>'TN by Subbasin from Model'!M54</f>
        <v>5933.8631380152046</v>
      </c>
      <c r="E12" s="13"/>
      <c r="F12" s="13"/>
      <c r="G12" s="13"/>
      <c r="H12" s="13"/>
      <c r="I12" s="13"/>
      <c r="J12" s="13"/>
      <c r="K12" s="13">
        <f t="shared" si="0"/>
        <v>13635.109398770004</v>
      </c>
    </row>
    <row r="13" spans="1:11" x14ac:dyDescent="0.25">
      <c r="A13" s="12" t="s">
        <v>26</v>
      </c>
      <c r="B13" s="13"/>
      <c r="C13" s="13">
        <f>'TN by Subbasin from Model'!M56</f>
        <v>2142.6936281200551</v>
      </c>
      <c r="D13" s="13"/>
      <c r="E13" s="13"/>
      <c r="F13" s="13">
        <f>'TN by Subbasin from Model'!M57</f>
        <v>43.760579504777994</v>
      </c>
      <c r="G13" s="13"/>
      <c r="H13" s="13"/>
      <c r="I13" s="13"/>
      <c r="J13" s="13"/>
      <c r="K13" s="13">
        <f t="shared" si="0"/>
        <v>2186.4542076248331</v>
      </c>
    </row>
    <row r="14" spans="1:11" x14ac:dyDescent="0.25">
      <c r="A14" s="12" t="s">
        <v>27</v>
      </c>
      <c r="B14" s="13"/>
      <c r="C14" s="13"/>
      <c r="D14" s="13"/>
      <c r="E14" s="13"/>
      <c r="F14" s="13">
        <f>'TN by Subbasin from Model'!M58</f>
        <v>1165.5111399513676</v>
      </c>
      <c r="G14" s="13"/>
      <c r="H14" s="13"/>
      <c r="I14" s="13"/>
      <c r="J14" s="13"/>
      <c r="K14" s="13">
        <f t="shared" si="0"/>
        <v>1165.5111399513676</v>
      </c>
    </row>
    <row r="15" spans="1:11" x14ac:dyDescent="0.25">
      <c r="A15" s="12" t="s">
        <v>38</v>
      </c>
      <c r="B15" s="13"/>
      <c r="C15" s="13">
        <f>'TN by Subbasin from Model'!M59</f>
        <v>6439.7469939206348</v>
      </c>
      <c r="D15" s="13">
        <f>'TN by Subbasin from Model'!M60</f>
        <v>31205.446575540136</v>
      </c>
      <c r="E15" s="13"/>
      <c r="F15" s="13">
        <f>'TN by Subbasin from Model'!M61</f>
        <v>114699.61593151845</v>
      </c>
      <c r="G15" s="13"/>
      <c r="H15" s="13"/>
      <c r="I15" s="13"/>
      <c r="J15" s="13">
        <f>'TN by Subbasin from Model'!M62</f>
        <v>33012.744220548768</v>
      </c>
      <c r="K15" s="13">
        <f t="shared" si="0"/>
        <v>185357.55372152798</v>
      </c>
    </row>
    <row r="16" spans="1:11" x14ac:dyDescent="0.25">
      <c r="A16" s="41" t="s">
        <v>70</v>
      </c>
      <c r="B16" s="13"/>
      <c r="C16" s="13"/>
      <c r="D16" s="13"/>
      <c r="E16" s="13"/>
      <c r="F16" s="13">
        <f>'TN by Subbasin from Model'!M63</f>
        <v>40406.332543740034</v>
      </c>
      <c r="G16" s="13"/>
      <c r="H16" s="13"/>
      <c r="I16" s="13"/>
      <c r="J16" s="13"/>
      <c r="K16" s="13">
        <f t="shared" si="0"/>
        <v>40406.332543740034</v>
      </c>
    </row>
    <row r="17" spans="1:24" x14ac:dyDescent="0.25">
      <c r="A17" s="12" t="s">
        <v>28</v>
      </c>
      <c r="B17" s="13"/>
      <c r="C17" s="13"/>
      <c r="D17" s="13"/>
      <c r="E17" s="13"/>
      <c r="F17" s="13">
        <f>'TN by Subbasin from Model'!M64</f>
        <v>7755.5842133435126</v>
      </c>
      <c r="G17" s="13"/>
      <c r="H17" s="13"/>
      <c r="I17" s="13"/>
      <c r="J17" s="13"/>
      <c r="K17" s="13">
        <f t="shared" si="0"/>
        <v>7755.5842133435126</v>
      </c>
    </row>
    <row r="18" spans="1:24" x14ac:dyDescent="0.25">
      <c r="A18" s="12" t="s">
        <v>40</v>
      </c>
      <c r="B18" s="13"/>
      <c r="C18" s="13"/>
      <c r="D18" s="13"/>
      <c r="E18" s="13"/>
      <c r="F18" s="13"/>
      <c r="G18" s="13">
        <f>'TN by Subbasin from Model'!M65</f>
        <v>1918.8464531457189</v>
      </c>
      <c r="H18" s="13"/>
      <c r="I18" s="13"/>
      <c r="J18" s="13"/>
      <c r="K18" s="13">
        <f t="shared" si="0"/>
        <v>1918.8464531457189</v>
      </c>
    </row>
    <row r="19" spans="1:24" x14ac:dyDescent="0.25">
      <c r="A19" s="12" t="s">
        <v>29</v>
      </c>
      <c r="B19" s="13"/>
      <c r="C19" s="13">
        <f>'TN by Subbasin from Model'!M66</f>
        <v>2.2174675893243569</v>
      </c>
      <c r="D19" s="13">
        <f>'TN by Subbasin from Model'!M67</f>
        <v>14339.879350442643</v>
      </c>
      <c r="E19" s="13"/>
      <c r="F19" s="13">
        <f>'TN by Subbasin from Model'!M68</f>
        <v>279.13624827911929</v>
      </c>
      <c r="G19" s="13"/>
      <c r="H19" s="13"/>
      <c r="I19" s="13"/>
      <c r="J19" s="13"/>
      <c r="K19" s="13">
        <f t="shared" si="0"/>
        <v>14621.233066311086</v>
      </c>
    </row>
    <row r="20" spans="1:24" x14ac:dyDescent="0.25">
      <c r="A20" s="12" t="s">
        <v>3</v>
      </c>
      <c r="B20" s="13">
        <f>'TN by Subbasin from Model'!M70</f>
        <v>1807.6396873383333</v>
      </c>
      <c r="C20" s="13">
        <f>'TN by Subbasin from Model'!M71</f>
        <v>18.753152062584658</v>
      </c>
      <c r="D20" s="13"/>
      <c r="E20" s="13"/>
      <c r="F20" s="13">
        <f>'TN by Subbasin from Model'!M72</f>
        <v>9582.9900748525997</v>
      </c>
      <c r="G20" s="13"/>
      <c r="H20" s="13">
        <f>'TN by Subbasin from Model'!M73</f>
        <v>2382.1115105184181</v>
      </c>
      <c r="I20" s="13"/>
      <c r="J20" s="13">
        <f>'TN by Subbasin from Model'!M74</f>
        <v>36.775319013058237</v>
      </c>
      <c r="K20" s="13">
        <f t="shared" si="0"/>
        <v>13828.269743784995</v>
      </c>
    </row>
    <row r="21" spans="1:24" x14ac:dyDescent="0.25">
      <c r="A21" s="12" t="s">
        <v>32</v>
      </c>
      <c r="B21" s="13"/>
      <c r="C21" s="13"/>
      <c r="D21" s="13"/>
      <c r="E21" s="13"/>
      <c r="F21" s="13">
        <f>'TN by Subbasin from Model'!M75</f>
        <v>558.34048034981856</v>
      </c>
      <c r="G21" s="13"/>
      <c r="H21" s="13"/>
      <c r="I21" s="13"/>
      <c r="J21" s="13"/>
      <c r="K21" s="13">
        <f t="shared" si="0"/>
        <v>558.34048034981856</v>
      </c>
    </row>
    <row r="22" spans="1:24" x14ac:dyDescent="0.25">
      <c r="A22" s="12" t="s">
        <v>31</v>
      </c>
      <c r="B22" s="13"/>
      <c r="C22" s="13"/>
      <c r="D22" s="13">
        <f>'TN by Subbasin from Model'!M76</f>
        <v>1778.1887878413629</v>
      </c>
      <c r="E22" s="13"/>
      <c r="F22" s="13"/>
      <c r="G22" s="13"/>
      <c r="H22" s="13"/>
      <c r="I22" s="13"/>
      <c r="J22" s="13"/>
      <c r="K22" s="13">
        <f t="shared" si="0"/>
        <v>1778.1887878413629</v>
      </c>
    </row>
    <row r="23" spans="1:24" x14ac:dyDescent="0.25">
      <c r="A23" s="12" t="s">
        <v>33</v>
      </c>
      <c r="B23" s="13"/>
      <c r="C23" s="13"/>
      <c r="D23" s="13"/>
      <c r="E23" s="13"/>
      <c r="F23" s="13">
        <f>'TN by Subbasin from Model'!M77</f>
        <v>357.27882544409294</v>
      </c>
      <c r="G23" s="13"/>
      <c r="H23" s="13"/>
      <c r="I23" s="13"/>
      <c r="J23" s="13"/>
      <c r="K23" s="13">
        <f t="shared" si="0"/>
        <v>357.27882544409294</v>
      </c>
    </row>
    <row r="24" spans="1:24" x14ac:dyDescent="0.25">
      <c r="A24" s="12" t="s">
        <v>118</v>
      </c>
      <c r="B24" s="13"/>
      <c r="C24" s="13"/>
      <c r="D24" s="13"/>
      <c r="E24" s="13">
        <f>'TN by Subbasin from Model'!M84</f>
        <v>16560.483697185209</v>
      </c>
      <c r="F24" s="13"/>
      <c r="G24" s="13"/>
      <c r="H24" s="13"/>
      <c r="I24" s="13"/>
      <c r="J24" s="13"/>
      <c r="K24" s="13">
        <f>SUM(B24:J24)</f>
        <v>16560.483697185209</v>
      </c>
    </row>
    <row r="25" spans="1:24" x14ac:dyDescent="0.25">
      <c r="A25" s="59" t="s">
        <v>71</v>
      </c>
      <c r="B25" s="60">
        <f t="shared" ref="B25:J25" si="1">SUM(B3:B24)</f>
        <v>115315.20121540361</v>
      </c>
      <c r="C25" s="60">
        <f t="shared" si="1"/>
        <v>632196.21120062016</v>
      </c>
      <c r="D25" s="60">
        <f t="shared" si="1"/>
        <v>569938.20694319136</v>
      </c>
      <c r="E25" s="60">
        <f t="shared" si="1"/>
        <v>645689.04114363657</v>
      </c>
      <c r="F25" s="60">
        <f t="shared" si="1"/>
        <v>686130.85268297081</v>
      </c>
      <c r="G25" s="60">
        <f t="shared" si="1"/>
        <v>30331.859963500923</v>
      </c>
      <c r="H25" s="60">
        <f t="shared" si="1"/>
        <v>315438.78531104495</v>
      </c>
      <c r="I25" s="60">
        <f t="shared" si="1"/>
        <v>100900.55801204385</v>
      </c>
      <c r="J25" s="60">
        <f t="shared" si="1"/>
        <v>253829.74672746734</v>
      </c>
      <c r="K25" s="60">
        <f>SUM(K3:K24)</f>
        <v>3349770.4631998795</v>
      </c>
    </row>
    <row r="26" spans="1:24" x14ac:dyDescent="0.25">
      <c r="B26" s="14"/>
      <c r="C26" s="14"/>
      <c r="D26" s="14"/>
      <c r="E26" s="14"/>
      <c r="F26" s="14"/>
      <c r="G26" s="14"/>
      <c r="H26" s="14"/>
      <c r="I26" s="14"/>
      <c r="J26" s="91"/>
      <c r="K26" s="92"/>
    </row>
    <row r="27" spans="1:24" x14ac:dyDescent="0.25">
      <c r="A27" s="11" t="s">
        <v>55</v>
      </c>
    </row>
    <row r="28" spans="1:24" ht="29.25" x14ac:dyDescent="0.25">
      <c r="A28" s="21" t="s">
        <v>1</v>
      </c>
      <c r="B28" s="21" t="s">
        <v>43</v>
      </c>
      <c r="C28" s="21" t="s">
        <v>34</v>
      </c>
      <c r="D28" s="21" t="s">
        <v>44</v>
      </c>
      <c r="E28" s="21" t="s">
        <v>45</v>
      </c>
      <c r="F28" s="21" t="s">
        <v>46</v>
      </c>
      <c r="G28" s="21" t="s">
        <v>49</v>
      </c>
      <c r="H28" s="21" t="s">
        <v>47</v>
      </c>
      <c r="I28" s="21" t="s">
        <v>50</v>
      </c>
      <c r="J28" s="21" t="s">
        <v>42</v>
      </c>
      <c r="K28" s="21" t="s">
        <v>52</v>
      </c>
      <c r="N28" s="9" t="s">
        <v>143</v>
      </c>
      <c r="T28" s="9" t="s">
        <v>144</v>
      </c>
    </row>
    <row r="29" spans="1:24" x14ac:dyDescent="0.25">
      <c r="A29" s="12" t="s">
        <v>16</v>
      </c>
      <c r="B29" s="13">
        <f>'TP by Subbasin from Model'!M2</f>
        <v>4970.6454480694001</v>
      </c>
      <c r="C29" s="13">
        <f>'TP by Subbasin from Model'!M3</f>
        <v>158997.33626411177</v>
      </c>
      <c r="D29" s="13">
        <f>'TP by Subbasin from Model'!M4</f>
        <v>109203.98607583382</v>
      </c>
      <c r="E29" s="13">
        <f>'TP by Subbasin from Model'!M5</f>
        <v>106968.05552181217</v>
      </c>
      <c r="F29" s="13">
        <f>'TP by Subbasin from Model'!M6</f>
        <v>10842.160841412388</v>
      </c>
      <c r="G29" s="13"/>
      <c r="H29" s="13">
        <f>'TP by Subbasin from Model'!M7</f>
        <v>35889.694202595703</v>
      </c>
      <c r="I29" s="13">
        <f>'TP by Subbasin from Model'!M8</f>
        <v>64.854708502950558</v>
      </c>
      <c r="J29" s="13">
        <f>'TP by Subbasin from Model'!M9</f>
        <v>45485.96682362946</v>
      </c>
      <c r="K29" s="13">
        <f>SUM(B29:J29)</f>
        <v>472422.69988596765</v>
      </c>
      <c r="N29" s="9" t="s">
        <v>138</v>
      </c>
      <c r="Q29" s="9" t="s">
        <v>139</v>
      </c>
      <c r="T29" s="9" t="s">
        <v>138</v>
      </c>
      <c r="W29" s="9" t="s">
        <v>139</v>
      </c>
    </row>
    <row r="30" spans="1:24" x14ac:dyDescent="0.25">
      <c r="A30" s="12" t="s">
        <v>17</v>
      </c>
      <c r="B30" s="13"/>
      <c r="C30" s="13"/>
      <c r="D30" s="13"/>
      <c r="E30" s="13"/>
      <c r="F30" s="13">
        <f>'TP by Subbasin from Model'!M10</f>
        <v>7408.338307391602</v>
      </c>
      <c r="G30" s="13"/>
      <c r="H30" s="13"/>
      <c r="I30" s="13"/>
      <c r="J30" s="13">
        <f>'TP by Subbasin from Model'!M11</f>
        <v>0.79403229414119569</v>
      </c>
      <c r="K30" s="13">
        <f t="shared" ref="K30:K49" si="2">SUM(B30:J30)</f>
        <v>7409.1323396857433</v>
      </c>
    </row>
    <row r="31" spans="1:24" x14ac:dyDescent="0.25">
      <c r="A31" s="12" t="s">
        <v>35</v>
      </c>
      <c r="B31" s="13"/>
      <c r="C31" s="13">
        <f>'TP by Subbasin from Model'!M12</f>
        <v>1329.5797577465669</v>
      </c>
      <c r="D31" s="13">
        <f>'TP by Subbasin from Model'!M13</f>
        <v>3048.7500599828427</v>
      </c>
      <c r="E31" s="13"/>
      <c r="F31" s="13">
        <f>'TP by Subbasin from Model'!M14</f>
        <v>63687.571264098704</v>
      </c>
      <c r="G31" s="13"/>
      <c r="H31" s="13"/>
      <c r="I31" s="13"/>
      <c r="J31" s="13">
        <f>'TP by Subbasin from Model'!M15</f>
        <v>86.406145628818621</v>
      </c>
      <c r="K31" s="13">
        <f t="shared" si="2"/>
        <v>68152.307227456928</v>
      </c>
    </row>
    <row r="32" spans="1:24" x14ac:dyDescent="0.25">
      <c r="A32" s="12" t="s">
        <v>18</v>
      </c>
      <c r="B32" s="13"/>
      <c r="C32" s="13"/>
      <c r="D32" s="13"/>
      <c r="E32" s="13"/>
      <c r="F32" s="13">
        <f>'TP by Subbasin from Model'!M16</f>
        <v>150.5619189148151</v>
      </c>
      <c r="G32" s="13">
        <f>'TP by Subbasin from Model'!M17</f>
        <v>450.09405725332681</v>
      </c>
      <c r="H32" s="13">
        <f>'TP by Subbasin from Model'!M18</f>
        <v>3139.8286912447556</v>
      </c>
      <c r="I32" s="13">
        <f>'TP by Subbasin from Model'!M19</f>
        <v>2401.6604919210358</v>
      </c>
      <c r="J32" s="13"/>
      <c r="K32" s="13">
        <f t="shared" si="2"/>
        <v>6142.1451593339334</v>
      </c>
      <c r="N32" s="9" t="s">
        <v>140</v>
      </c>
      <c r="O32" s="9">
        <v>25355.530181375147</v>
      </c>
      <c r="Q32" s="9" t="s">
        <v>140</v>
      </c>
      <c r="R32" s="9">
        <v>144474.75583895307</v>
      </c>
      <c r="T32" s="9" t="s">
        <v>140</v>
      </c>
      <c r="U32" s="93">
        <f>B51/O32</f>
        <v>0.81577653336037914</v>
      </c>
      <c r="W32" s="9" t="s">
        <v>140</v>
      </c>
      <c r="X32" s="93">
        <f>B25/R32</f>
        <v>0.79816851425550217</v>
      </c>
    </row>
    <row r="33" spans="1:24" x14ac:dyDescent="0.25">
      <c r="A33" s="12" t="s">
        <v>19</v>
      </c>
      <c r="B33" s="13"/>
      <c r="C33" s="13"/>
      <c r="D33" s="13">
        <f>'TP by Subbasin from Model'!M20</f>
        <v>430.5340039165676</v>
      </c>
      <c r="E33" s="13"/>
      <c r="F33" s="13"/>
      <c r="G33" s="13"/>
      <c r="H33" s="13"/>
      <c r="I33" s="13"/>
      <c r="J33" s="13"/>
      <c r="K33" s="13">
        <f t="shared" si="2"/>
        <v>430.5340039165676</v>
      </c>
      <c r="N33" s="9" t="s">
        <v>79</v>
      </c>
      <c r="O33" s="9">
        <v>216695.81454026111</v>
      </c>
      <c r="Q33" s="9" t="s">
        <v>79</v>
      </c>
      <c r="R33" s="9">
        <v>810049.2681677246</v>
      </c>
      <c r="T33" s="9" t="s">
        <v>79</v>
      </c>
      <c r="U33" s="93">
        <f>C51/O33</f>
        <v>0.77654148986899785</v>
      </c>
      <c r="W33" s="9" t="s">
        <v>79</v>
      </c>
      <c r="X33" s="93">
        <f>C25/R33</f>
        <v>0.78044167934452213</v>
      </c>
    </row>
    <row r="34" spans="1:24" x14ac:dyDescent="0.25">
      <c r="A34" s="12" t="s">
        <v>20</v>
      </c>
      <c r="B34" s="13"/>
      <c r="C34" s="13"/>
      <c r="D34" s="13"/>
      <c r="E34" s="13"/>
      <c r="F34" s="13"/>
      <c r="G34" s="13"/>
      <c r="H34" s="13"/>
      <c r="I34" s="13"/>
      <c r="J34" s="13">
        <f>'TP by Subbasin from Model'!M21</f>
        <v>293.20396895694591</v>
      </c>
      <c r="K34" s="13">
        <f t="shared" si="2"/>
        <v>293.20396895694591</v>
      </c>
      <c r="N34" s="9" t="s">
        <v>80</v>
      </c>
      <c r="O34" s="9">
        <v>145002.16438927839</v>
      </c>
      <c r="Q34" s="9" t="s">
        <v>80</v>
      </c>
      <c r="R34" s="9">
        <v>678992.54806145385</v>
      </c>
      <c r="T34" s="9" t="s">
        <v>80</v>
      </c>
      <c r="U34" s="93">
        <f>D51/O34</f>
        <v>0.84671415240785197</v>
      </c>
      <c r="W34" s="9" t="s">
        <v>80</v>
      </c>
      <c r="X34" s="93">
        <f>D25/R34</f>
        <v>0.8393880147438787</v>
      </c>
    </row>
    <row r="35" spans="1:24" x14ac:dyDescent="0.25">
      <c r="A35" s="12" t="s">
        <v>21</v>
      </c>
      <c r="B35" s="13">
        <f>'TP by Subbasin from Model'!M22</f>
        <v>308.07790752882363</v>
      </c>
      <c r="C35" s="13">
        <f>'TP by Subbasin from Model'!M23</f>
        <v>1929.3800758662601</v>
      </c>
      <c r="D35" s="13">
        <f>'TP by Subbasin from Model'!M24</f>
        <v>714.49682630922234</v>
      </c>
      <c r="E35" s="13">
        <f>'TP by Subbasin from Model'!M25</f>
        <v>1238.8016662833161</v>
      </c>
      <c r="F35" s="13">
        <f>'TP by Subbasin from Model'!M26</f>
        <v>2053.2155896381551</v>
      </c>
      <c r="G35" s="13">
        <f>'TP by Subbasin from Model'!M27</f>
        <v>71.125337794560778</v>
      </c>
      <c r="H35" s="13">
        <f>'TP by Subbasin from Model'!M28</f>
        <v>1056.1134634735856</v>
      </c>
      <c r="I35" s="13">
        <f>'TP by Subbasin from Model'!M29</f>
        <v>94.609593699151517</v>
      </c>
      <c r="J35" s="13">
        <f>'TP by Subbasin from Model'!M30</f>
        <v>465.70282363138438</v>
      </c>
      <c r="K35" s="13">
        <f t="shared" si="2"/>
        <v>7931.5232842244595</v>
      </c>
      <c r="N35" s="9" t="s">
        <v>141</v>
      </c>
      <c r="O35" s="9">
        <v>170302.93109414805</v>
      </c>
      <c r="Q35" s="9" t="s">
        <v>141</v>
      </c>
      <c r="R35" s="9">
        <v>934853.41499943391</v>
      </c>
      <c r="T35" s="9" t="s">
        <v>141</v>
      </c>
      <c r="U35" s="93">
        <f>E51/O35</f>
        <v>0.68208114136895603</v>
      </c>
      <c r="W35" s="9" t="s">
        <v>141</v>
      </c>
      <c r="X35" s="93">
        <f>E25/R35</f>
        <v>0.69068479697860174</v>
      </c>
    </row>
    <row r="36" spans="1:24" x14ac:dyDescent="0.25">
      <c r="A36" s="12" t="s">
        <v>22</v>
      </c>
      <c r="B36" s="13"/>
      <c r="C36" s="13">
        <f>'TP by Subbasin from Model'!M31</f>
        <v>283.23558176888884</v>
      </c>
      <c r="D36" s="13"/>
      <c r="E36" s="13"/>
      <c r="F36" s="13"/>
      <c r="G36" s="13"/>
      <c r="H36" s="13"/>
      <c r="I36" s="13"/>
      <c r="J36" s="13"/>
      <c r="K36" s="13">
        <f t="shared" si="2"/>
        <v>283.23558176888884</v>
      </c>
      <c r="N36" s="9" t="s">
        <v>82</v>
      </c>
      <c r="O36" s="9">
        <v>150476.48212270415</v>
      </c>
      <c r="Q36" s="9" t="s">
        <v>82</v>
      </c>
      <c r="R36" s="9">
        <v>878563.17875157343</v>
      </c>
      <c r="T36" s="9" t="s">
        <v>82</v>
      </c>
      <c r="U36" s="93">
        <f>F51/O36</f>
        <v>0.78818305233563379</v>
      </c>
      <c r="W36" s="9" t="s">
        <v>82</v>
      </c>
      <c r="X36" s="93">
        <f>F25/R36</f>
        <v>0.7809692794751012</v>
      </c>
    </row>
    <row r="37" spans="1:24" x14ac:dyDescent="0.25">
      <c r="A37" s="12" t="s">
        <v>23</v>
      </c>
      <c r="B37" s="13">
        <f>'TP by Subbasin from Model'!M34</f>
        <v>15099.999488580728</v>
      </c>
      <c r="C37" s="13">
        <f>'TP by Subbasin from Model'!M35</f>
        <v>2350.9080363209441</v>
      </c>
      <c r="D37" s="13"/>
      <c r="E37" s="13">
        <f>'TP by Subbasin from Model'!M36</f>
        <v>5173.2131143053903</v>
      </c>
      <c r="F37" s="13">
        <f>'TP by Subbasin from Model'!M37</f>
        <v>4088.0367630071441</v>
      </c>
      <c r="G37" s="13">
        <f>'TP by Subbasin from Model'!M38</f>
        <v>4197.0237769548812</v>
      </c>
      <c r="H37" s="13">
        <f>'TP by Subbasin from Model'!M39</f>
        <v>21070.982540719651</v>
      </c>
      <c r="I37" s="13">
        <f>'TP by Subbasin from Model'!M40</f>
        <v>14520.551800081148</v>
      </c>
      <c r="J37" s="13"/>
      <c r="K37" s="13">
        <f t="shared" si="2"/>
        <v>66500.715519969875</v>
      </c>
      <c r="N37" s="9" t="s">
        <v>91</v>
      </c>
      <c r="O37" s="9">
        <v>6711.6405078057351</v>
      </c>
      <c r="Q37" s="9" t="s">
        <v>91</v>
      </c>
      <c r="R37" s="9">
        <v>40836.614245749035</v>
      </c>
      <c r="T37" s="9" t="s">
        <v>91</v>
      </c>
      <c r="U37" s="93">
        <f>G51/O37</f>
        <v>0.75058382449909478</v>
      </c>
      <c r="W37" s="9" t="s">
        <v>91</v>
      </c>
      <c r="X37" s="93">
        <f>G25/R37</f>
        <v>0.74276138028897376</v>
      </c>
    </row>
    <row r="38" spans="1:24" x14ac:dyDescent="0.25">
      <c r="A38" s="12" t="s">
        <v>24</v>
      </c>
      <c r="B38" s="13"/>
      <c r="C38" s="13">
        <f>'TP by Subbasin from Model'!M53</f>
        <v>1661.4122388196338</v>
      </c>
      <c r="D38" s="13">
        <f>'TP by Subbasin from Model'!M54</f>
        <v>968.08081734311725</v>
      </c>
      <c r="E38" s="13"/>
      <c r="F38" s="13"/>
      <c r="G38" s="13"/>
      <c r="H38" s="13"/>
      <c r="I38" s="13"/>
      <c r="J38" s="13"/>
      <c r="K38" s="13">
        <f t="shared" si="2"/>
        <v>2629.4930561627511</v>
      </c>
      <c r="N38" s="9" t="s">
        <v>142</v>
      </c>
      <c r="O38" s="9">
        <v>19881.338630495313</v>
      </c>
      <c r="Q38" s="9" t="s">
        <v>142</v>
      </c>
      <c r="R38" s="9">
        <v>117435.500624245</v>
      </c>
      <c r="T38" s="9" t="s">
        <v>142</v>
      </c>
      <c r="U38" s="93">
        <f>I51/O38</f>
        <v>0.85918141185942465</v>
      </c>
      <c r="W38" s="9" t="s">
        <v>142</v>
      </c>
      <c r="X38" s="93">
        <f>I25/R38</f>
        <v>0.85919979457398044</v>
      </c>
    </row>
    <row r="39" spans="1:24" x14ac:dyDescent="0.25">
      <c r="A39" s="12" t="s">
        <v>26</v>
      </c>
      <c r="B39" s="13"/>
      <c r="C39" s="13">
        <f>'TP by Subbasin from Model'!M56</f>
        <v>363.33081789679386</v>
      </c>
      <c r="D39" s="13"/>
      <c r="E39" s="13"/>
      <c r="F39" s="13">
        <f>'TP by Subbasin from Model'!M57</f>
        <v>7.447837497790931</v>
      </c>
      <c r="G39" s="13"/>
      <c r="H39" s="13"/>
      <c r="I39" s="13"/>
      <c r="J39" s="13"/>
      <c r="K39" s="13">
        <f t="shared" si="2"/>
        <v>370.7786553945848</v>
      </c>
      <c r="N39" s="9" t="s">
        <v>85</v>
      </c>
      <c r="O39" s="9">
        <v>82627.909230021789</v>
      </c>
      <c r="Q39" s="9" t="s">
        <v>85</v>
      </c>
      <c r="R39" s="9">
        <v>436374.92722158297</v>
      </c>
      <c r="T39" s="9" t="s">
        <v>85</v>
      </c>
      <c r="U39" s="93">
        <f>H51/O39</f>
        <v>0.74497174480073503</v>
      </c>
      <c r="W39" s="9" t="s">
        <v>85</v>
      </c>
      <c r="X39" s="93">
        <f>H25/R39</f>
        <v>0.72286184570561052</v>
      </c>
    </row>
    <row r="40" spans="1:24" x14ac:dyDescent="0.25">
      <c r="A40" s="12" t="s">
        <v>27</v>
      </c>
      <c r="B40" s="13"/>
      <c r="C40" s="13"/>
      <c r="D40" s="13"/>
      <c r="E40" s="13"/>
      <c r="F40" s="13">
        <f>'TP by Subbasin from Model'!M58</f>
        <v>194.55673852001129</v>
      </c>
      <c r="G40" s="13"/>
      <c r="H40" s="13"/>
      <c r="I40" s="13"/>
      <c r="J40" s="13"/>
      <c r="K40" s="13">
        <f t="shared" si="2"/>
        <v>194.55673852001129</v>
      </c>
      <c r="N40" s="9" t="s">
        <v>87</v>
      </c>
      <c r="O40" s="9">
        <v>59511.338927782876</v>
      </c>
      <c r="Q40" s="9" t="s">
        <v>87</v>
      </c>
      <c r="R40" s="9">
        <v>287719.11117048643</v>
      </c>
      <c r="T40" s="9" t="s">
        <v>87</v>
      </c>
      <c r="U40" s="93">
        <f>J51/O40</f>
        <v>0.88532136695648789</v>
      </c>
      <c r="W40" s="9" t="s">
        <v>87</v>
      </c>
      <c r="X40" s="93">
        <f>J25/R40</f>
        <v>0.88221371772923995</v>
      </c>
    </row>
    <row r="41" spans="1:24" x14ac:dyDescent="0.25">
      <c r="A41" s="12" t="s">
        <v>38</v>
      </c>
      <c r="B41" s="13"/>
      <c r="C41" s="13">
        <f>'TP by Subbasin from Model'!M59</f>
        <v>1353.6395258879515</v>
      </c>
      <c r="D41" s="13">
        <f>'TP by Subbasin from Model'!M60</f>
        <v>5526.5357886503507</v>
      </c>
      <c r="E41" s="13"/>
      <c r="F41" s="13">
        <f>'TP by Subbasin from Model'!M61</f>
        <v>20202.855265223057</v>
      </c>
      <c r="G41" s="13"/>
      <c r="H41" s="13"/>
      <c r="I41" s="13"/>
      <c r="J41" s="13">
        <f>'TP by Subbasin from Model'!M62</f>
        <v>6346.2673085170591</v>
      </c>
      <c r="K41" s="13">
        <f t="shared" si="2"/>
        <v>33429.297888278423</v>
      </c>
      <c r="N41" s="9" t="s">
        <v>123</v>
      </c>
      <c r="O41" s="9">
        <f>SUM(O32:O40)</f>
        <v>876565.1496238726</v>
      </c>
      <c r="Q41" s="9" t="s">
        <v>123</v>
      </c>
      <c r="R41" s="9">
        <f>SUM(R32:R40)</f>
        <v>4329299.3190812021</v>
      </c>
      <c r="T41" s="9" t="s">
        <v>123</v>
      </c>
      <c r="U41" s="93">
        <f>K51/O41</f>
        <v>0.77901567936097205</v>
      </c>
      <c r="W41" s="9" t="s">
        <v>123</v>
      </c>
      <c r="X41" s="93">
        <f>K25/R41</f>
        <v>0.77374425197073093</v>
      </c>
    </row>
    <row r="42" spans="1:24" x14ac:dyDescent="0.25">
      <c r="A42" s="41" t="s">
        <v>70</v>
      </c>
      <c r="B42" s="13"/>
      <c r="C42" s="13"/>
      <c r="D42" s="13"/>
      <c r="E42" s="13"/>
      <c r="F42" s="13">
        <f>'TP by Subbasin from Model'!M63</f>
        <v>6967.4637732675383</v>
      </c>
      <c r="G42" s="13"/>
      <c r="H42" s="13"/>
      <c r="I42" s="13"/>
      <c r="J42" s="13"/>
      <c r="K42" s="13">
        <f t="shared" si="2"/>
        <v>6967.4637732675383</v>
      </c>
    </row>
    <row r="43" spans="1:24" x14ac:dyDescent="0.25">
      <c r="A43" s="12" t="s">
        <v>28</v>
      </c>
      <c r="B43" s="13"/>
      <c r="C43" s="13"/>
      <c r="D43" s="13"/>
      <c r="E43" s="13"/>
      <c r="F43" s="13">
        <f>'TP by Subbasin from Model'!M64</f>
        <v>1271.069111032296</v>
      </c>
      <c r="G43" s="13"/>
      <c r="H43" s="13"/>
      <c r="I43" s="13"/>
      <c r="J43" s="13"/>
      <c r="K43" s="13">
        <f t="shared" si="2"/>
        <v>1271.069111032296</v>
      </c>
    </row>
    <row r="44" spans="1:24" x14ac:dyDescent="0.25">
      <c r="A44" s="12" t="s">
        <v>40</v>
      </c>
      <c r="B44" s="13"/>
      <c r="C44" s="13"/>
      <c r="D44" s="13"/>
      <c r="E44" s="13"/>
      <c r="F44" s="13"/>
      <c r="G44" s="13">
        <f>'TP by Subbasin from Model'!M65</f>
        <v>319.40562900910646</v>
      </c>
      <c r="H44" s="13"/>
      <c r="I44" s="13"/>
      <c r="J44" s="13"/>
      <c r="K44" s="13">
        <f t="shared" si="2"/>
        <v>319.40562900910646</v>
      </c>
    </row>
    <row r="45" spans="1:24" x14ac:dyDescent="0.25">
      <c r="A45" s="12" t="s">
        <v>29</v>
      </c>
      <c r="B45" s="13"/>
      <c r="C45" s="13">
        <f>'TP by Subbasin from Model'!M66</f>
        <v>0.51225354725450623</v>
      </c>
      <c r="D45" s="13">
        <f>'TP by Subbasin from Model'!M67</f>
        <v>2516.5958475820407</v>
      </c>
      <c r="E45" s="13"/>
      <c r="F45" s="13">
        <f>'TP by Subbasin from Model'!M68</f>
        <v>44.427206994365697</v>
      </c>
      <c r="G45" s="13"/>
      <c r="H45" s="13"/>
      <c r="I45" s="13"/>
      <c r="J45" s="13"/>
      <c r="K45" s="13">
        <f t="shared" si="2"/>
        <v>2561.5353081236613</v>
      </c>
    </row>
    <row r="46" spans="1:24" x14ac:dyDescent="0.25">
      <c r="A46" s="12" t="s">
        <v>3</v>
      </c>
      <c r="B46" s="13">
        <f>'TP by Subbasin from Model'!M70</f>
        <v>305.72366869773009</v>
      </c>
      <c r="C46" s="13">
        <f>'TP by Subbasin from Model'!M71</f>
        <v>3.956119504312114</v>
      </c>
      <c r="D46" s="13"/>
      <c r="E46" s="13"/>
      <c r="F46" s="13">
        <f>'TP by Subbasin from Model'!M72</f>
        <v>1562.3891347220294</v>
      </c>
      <c r="G46" s="13"/>
      <c r="H46" s="13">
        <f>'TP by Subbasin from Model'!M73</f>
        <v>398.83881029238609</v>
      </c>
      <c r="I46" s="13"/>
      <c r="J46" s="13">
        <f>'TP by Subbasin from Model'!M74</f>
        <v>8.3188262977806318</v>
      </c>
      <c r="K46" s="13">
        <f t="shared" si="2"/>
        <v>2279.226559514238</v>
      </c>
    </row>
    <row r="47" spans="1:24" x14ac:dyDescent="0.25">
      <c r="A47" s="12" t="s">
        <v>32</v>
      </c>
      <c r="B47" s="13"/>
      <c r="C47" s="13"/>
      <c r="D47" s="13"/>
      <c r="E47" s="13"/>
      <c r="F47" s="13">
        <f>'TP by Subbasin from Model'!M75</f>
        <v>62.87233871110341</v>
      </c>
      <c r="G47" s="13"/>
      <c r="H47" s="13"/>
      <c r="I47" s="13"/>
      <c r="J47" s="13"/>
      <c r="K47" s="13">
        <f t="shared" si="2"/>
        <v>62.87233871110341</v>
      </c>
    </row>
    <row r="48" spans="1:24" x14ac:dyDescent="0.25">
      <c r="A48" s="12" t="s">
        <v>31</v>
      </c>
      <c r="B48" s="13"/>
      <c r="C48" s="13"/>
      <c r="D48" s="13">
        <f>'TP by Subbasin from Model'!M76</f>
        <v>366.40529855391208</v>
      </c>
      <c r="E48" s="13"/>
      <c r="F48" s="13"/>
      <c r="G48" s="13"/>
      <c r="H48" s="13"/>
      <c r="I48" s="13"/>
      <c r="J48" s="13"/>
      <c r="K48" s="13">
        <f t="shared" si="2"/>
        <v>366.40529855391208</v>
      </c>
    </row>
    <row r="49" spans="1:11" x14ac:dyDescent="0.25">
      <c r="A49" s="12" t="s">
        <v>33</v>
      </c>
      <c r="B49" s="13"/>
      <c r="C49" s="13"/>
      <c r="D49" s="13"/>
      <c r="E49" s="13"/>
      <c r="F49" s="13">
        <f>'TP by Subbasin from Model'!M77</f>
        <v>60.046893770395535</v>
      </c>
      <c r="G49" s="13"/>
      <c r="H49" s="13"/>
      <c r="I49" s="13"/>
      <c r="J49" s="13"/>
      <c r="K49" s="13">
        <f t="shared" si="2"/>
        <v>60.046893770395535</v>
      </c>
    </row>
    <row r="50" spans="1:11" x14ac:dyDescent="0.25">
      <c r="A50" s="12" t="s">
        <v>118</v>
      </c>
      <c r="B50" s="13"/>
      <c r="C50" s="13"/>
      <c r="D50" s="13"/>
      <c r="E50" s="13">
        <f>'TP by Subbasin from Model'!M84</f>
        <v>2780.3473167743068</v>
      </c>
      <c r="F50" s="13"/>
      <c r="G50" s="13"/>
      <c r="H50" s="13"/>
      <c r="I50" s="13"/>
      <c r="J50" s="13"/>
      <c r="K50" s="13">
        <f>SUM(B50:J50)</f>
        <v>2780.3473167743068</v>
      </c>
    </row>
    <row r="51" spans="1:11" x14ac:dyDescent="0.25">
      <c r="A51" s="59" t="s">
        <v>71</v>
      </c>
      <c r="B51" s="60">
        <f t="shared" ref="B51:J51" si="3">SUM(B29:B50)</f>
        <v>20684.446512876682</v>
      </c>
      <c r="C51" s="60">
        <f t="shared" si="3"/>
        <v>168273.2906714704</v>
      </c>
      <c r="D51" s="60">
        <f t="shared" si="3"/>
        <v>122775.38471817187</v>
      </c>
      <c r="E51" s="60">
        <f t="shared" si="3"/>
        <v>116160.41761917518</v>
      </c>
      <c r="F51" s="60">
        <f t="shared" si="3"/>
        <v>118603.0129842014</v>
      </c>
      <c r="G51" s="60">
        <f t="shared" si="3"/>
        <v>5037.6488010118755</v>
      </c>
      <c r="H51" s="60">
        <f t="shared" si="3"/>
        <v>61555.457708326088</v>
      </c>
      <c r="I51" s="60">
        <f t="shared" si="3"/>
        <v>17081.676594204284</v>
      </c>
      <c r="J51" s="60">
        <f t="shared" si="3"/>
        <v>52686.659928955589</v>
      </c>
      <c r="K51" s="60">
        <f>SUM(K29:K50)</f>
        <v>682857.99553839327</v>
      </c>
    </row>
    <row r="54" spans="1:11" x14ac:dyDescent="0.25">
      <c r="K54" s="14"/>
    </row>
    <row r="55" spans="1:11" x14ac:dyDescent="0.25">
      <c r="A55" s="45" t="s">
        <v>121</v>
      </c>
    </row>
    <row r="56" spans="1:11" x14ac:dyDescent="0.25">
      <c r="A56" s="82" t="s">
        <v>132</v>
      </c>
      <c r="K56" s="14"/>
    </row>
  </sheetData>
  <sortState xmlns:xlrd2="http://schemas.microsoft.com/office/spreadsheetml/2017/richdata2" ref="A3:K23">
    <sortCondition ref="A2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F4D98-764A-4F87-AB00-D98B5553845C}">
  <dimension ref="A1:P57"/>
  <sheetViews>
    <sheetView zoomScale="90" zoomScaleNormal="90" workbookViewId="0">
      <selection activeCell="K29" sqref="K29"/>
    </sheetView>
  </sheetViews>
  <sheetFormatPr defaultColWidth="9.140625" defaultRowHeight="15" x14ac:dyDescent="0.25"/>
  <cols>
    <col min="1" max="1" width="27.7109375" style="9" bestFit="1" customWidth="1"/>
    <col min="2" max="2" width="9" style="9" bestFit="1" customWidth="1"/>
    <col min="3" max="6" width="9.42578125" style="9" bestFit="1" customWidth="1"/>
    <col min="7" max="7" width="11.5703125" style="9" bestFit="1" customWidth="1"/>
    <col min="8" max="8" width="9.42578125" style="9" bestFit="1" customWidth="1"/>
    <col min="9" max="9" width="19.42578125" style="9" bestFit="1" customWidth="1"/>
    <col min="10" max="10" width="9.7109375" style="9" bestFit="1" customWidth="1"/>
    <col min="11" max="11" width="10.42578125" style="9" bestFit="1" customWidth="1"/>
    <col min="12" max="14" width="9.140625" style="9"/>
    <col min="15" max="15" width="27.7109375" style="9" bestFit="1" customWidth="1"/>
    <col min="16" max="16" width="10.42578125" style="9" bestFit="1" customWidth="1"/>
    <col min="17" max="16384" width="9.140625" style="9"/>
  </cols>
  <sheetData>
    <row r="1" spans="1:16" x14ac:dyDescent="0.25">
      <c r="A1" s="11" t="s">
        <v>72</v>
      </c>
      <c r="O1" s="11" t="s">
        <v>72</v>
      </c>
    </row>
    <row r="2" spans="1:16" s="10" customFormat="1" ht="28.5" x14ac:dyDescent="0.2">
      <c r="A2" s="21" t="s">
        <v>1</v>
      </c>
      <c r="B2" s="21" t="s">
        <v>43</v>
      </c>
      <c r="C2" s="21" t="s">
        <v>34</v>
      </c>
      <c r="D2" s="21" t="s">
        <v>44</v>
      </c>
      <c r="E2" s="21" t="s">
        <v>45</v>
      </c>
      <c r="F2" s="21" t="s">
        <v>46</v>
      </c>
      <c r="G2" s="21" t="s">
        <v>49</v>
      </c>
      <c r="H2" s="21" t="s">
        <v>47</v>
      </c>
      <c r="I2" s="21" t="s">
        <v>50</v>
      </c>
      <c r="J2" s="21" t="s">
        <v>42</v>
      </c>
      <c r="K2" s="21" t="s">
        <v>52</v>
      </c>
      <c r="O2" s="21" t="s">
        <v>1</v>
      </c>
      <c r="P2" s="21" t="s">
        <v>52</v>
      </c>
    </row>
    <row r="3" spans="1:16" x14ac:dyDescent="0.25">
      <c r="A3" s="12" t="s">
        <v>16</v>
      </c>
      <c r="B3" s="46">
        <f>IF('Starting Loads'!B3/'Starting Loads'!$K$25&gt;0, 'Starting Loads'!B3/'Starting Loads'!$K$25, " ")</f>
        <v>6.9473504325327905E-3</v>
      </c>
      <c r="C3" s="46">
        <f>IF('Starting Loads'!C3/'Starting Loads'!$K$25&gt;0, 'Starting Loads'!C3/'Starting Loads'!$K$25, " ")</f>
        <v>0.17520066011914379</v>
      </c>
      <c r="D3" s="46">
        <f>IF('Starting Loads'!D3/'Starting Loads'!$K$25&gt;0, 'Starting Loads'!D3/'Starting Loads'!$K$25, " ")</f>
        <v>0.14712765478127979</v>
      </c>
      <c r="E3" s="46">
        <f>IF('Starting Loads'!E3/'Starting Loads'!$K$25&gt;0, 'Starting Loads'!E3/'Starting Loads'!$K$25, " ")</f>
        <v>0.176816501970015</v>
      </c>
      <c r="F3" s="46">
        <f>IF('Starting Loads'!F3/'Starting Loads'!$K$25&gt;0, 'Starting Loads'!F3/'Starting Loads'!$K$25, " ")</f>
        <v>1.5377966982968273E-2</v>
      </c>
      <c r="G3" s="46" t="str">
        <f>IF('Starting Loads'!G3/'Starting Loads'!$K$25&gt;0, 'Starting Loads'!G3/'Starting Loads'!$K$25, " ")</f>
        <v xml:space="preserve"> </v>
      </c>
      <c r="H3" s="46">
        <f>IF('Starting Loads'!H3/'Starting Loads'!$K$25&gt;0, 'Starting Loads'!H3/'Starting Loads'!$K$25, " ")</f>
        <v>4.9352890364788758E-2</v>
      </c>
      <c r="I3" s="46">
        <f>IF('Starting Loads'!I3/'Starting Loads'!$K$25&gt;0, 'Starting Loads'!I3/'Starting Loads'!$K$25, " ")</f>
        <v>1.1521708164917466E-4</v>
      </c>
      <c r="J3" s="46">
        <f>IF('Starting Loads'!J3/'Starting Loads'!$K$25&gt;0, 'Starting Loads'!J3/'Starting Loads'!$K$25, " ")</f>
        <v>6.4534210404887216E-2</v>
      </c>
      <c r="K3" s="46">
        <f>IF('Starting Loads'!K3/'Starting Loads'!$K$25&gt;0, 'Starting Loads'!K3/'Starting Loads'!$K$25, " ")</f>
        <v>0.63547245213726478</v>
      </c>
      <c r="O3" s="12" t="s">
        <v>16</v>
      </c>
      <c r="P3" s="46">
        <v>0.63493759430272678</v>
      </c>
    </row>
    <row r="4" spans="1:16" x14ac:dyDescent="0.25">
      <c r="A4" s="12" t="s">
        <v>17</v>
      </c>
      <c r="B4" s="46" t="str">
        <f>IF('Starting Loads'!B4/'Starting Loads'!$K$25&gt;0, 'Starting Loads'!B4/'Starting Loads'!$K$25, " ")</f>
        <v xml:space="preserve"> </v>
      </c>
      <c r="C4" s="46" t="str">
        <f>IF('Starting Loads'!C4/'Starting Loads'!$K$25&gt;0, 'Starting Loads'!C4/'Starting Loads'!$K$25, " ")</f>
        <v xml:space="preserve"> </v>
      </c>
      <c r="D4" s="46" t="str">
        <f>IF('Starting Loads'!D4/'Starting Loads'!$K$25&gt;0, 'Starting Loads'!D4/'Starting Loads'!$K$25, " ")</f>
        <v xml:space="preserve"> </v>
      </c>
      <c r="E4" s="46" t="str">
        <f>IF('Starting Loads'!E4/'Starting Loads'!$K$25&gt;0, 'Starting Loads'!E4/'Starting Loads'!$K$25, " ")</f>
        <v xml:space="preserve"> </v>
      </c>
      <c r="F4" s="46">
        <f>IF('Starting Loads'!F4/'Starting Loads'!$K$25&gt;0, 'Starting Loads'!F4/'Starting Loads'!$K$25, " ")</f>
        <v>1.3337084486265865E-2</v>
      </c>
      <c r="G4" s="46" t="str">
        <f>IF('Starting Loads'!G4/'Starting Loads'!$K$25&gt;0, 'Starting Loads'!G4/'Starting Loads'!$K$25, " ")</f>
        <v xml:space="preserve"> </v>
      </c>
      <c r="H4" s="46" t="str">
        <f>IF('Starting Loads'!H4/'Starting Loads'!$K$25&gt;0, 'Starting Loads'!H4/'Starting Loads'!$K$25, " ")</f>
        <v xml:space="preserve"> </v>
      </c>
      <c r="I4" s="46" t="str">
        <f>IF('Starting Loads'!I4/'Starting Loads'!$K$25&gt;0, 'Starting Loads'!I4/'Starting Loads'!$K$25, " ")</f>
        <v xml:space="preserve"> </v>
      </c>
      <c r="J4" s="46">
        <f>IF('Starting Loads'!J4/'Starting Loads'!$K$25&gt;0, 'Starting Loads'!J4/'Starting Loads'!$K$25, " ")</f>
        <v>1.9832993250353565E-6</v>
      </c>
      <c r="K4" s="46">
        <f>IF('Starting Loads'!K4/'Starting Loads'!$K$25&gt;0, 'Starting Loads'!K4/'Starting Loads'!$K$25, " ")</f>
        <v>1.3339067785590901E-2</v>
      </c>
      <c r="O4" s="12" t="s">
        <v>35</v>
      </c>
      <c r="P4" s="46">
        <v>0.11983061206680046</v>
      </c>
    </row>
    <row r="5" spans="1:16" x14ac:dyDescent="0.25">
      <c r="A5" s="12" t="s">
        <v>35</v>
      </c>
      <c r="B5" s="46" t="str">
        <f>IF('Starting Loads'!B5/'Starting Loads'!$K$25&gt;0, 'Starting Loads'!B5/'Starting Loads'!$K$25, " ")</f>
        <v xml:space="preserve"> </v>
      </c>
      <c r="C5" s="46">
        <f>IF('Starting Loads'!C5/'Starting Loads'!$K$25&gt;0, 'Starting Loads'!C5/'Starting Loads'!$K$25, " ")</f>
        <v>2.329181187232274E-3</v>
      </c>
      <c r="D5" s="46">
        <f>IF('Starting Loads'!D5/'Starting Loads'!$K$25&gt;0, 'Starting Loads'!D5/'Starting Loads'!$K$25, " ")</f>
        <v>5.2158443299172236E-3</v>
      </c>
      <c r="E5" s="46" t="str">
        <f>IF('Starting Loads'!E5/'Starting Loads'!$K$25&gt;0, 'Starting Loads'!E5/'Starting Loads'!$K$25, " ")</f>
        <v xml:space="preserve"> </v>
      </c>
      <c r="F5" s="46">
        <f>IF('Starting Loads'!F5/'Starting Loads'!$K$25&gt;0, 'Starting Loads'!F5/'Starting Loads'!$K$25, " ")</f>
        <v>0.11222286642012265</v>
      </c>
      <c r="G5" s="46" t="str">
        <f>IF('Starting Loads'!G5/'Starting Loads'!$K$25&gt;0, 'Starting Loads'!G5/'Starting Loads'!$K$25, " ")</f>
        <v xml:space="preserve"> </v>
      </c>
      <c r="H5" s="46" t="str">
        <f>IF('Starting Loads'!H5/'Starting Loads'!$K$25&gt;0, 'Starting Loads'!H5/'Starting Loads'!$K$25, " ")</f>
        <v xml:space="preserve"> </v>
      </c>
      <c r="I5" s="46" t="str">
        <f>IF('Starting Loads'!I5/'Starting Loads'!$K$25&gt;0, 'Starting Loads'!I5/'Starting Loads'!$K$25, " ")</f>
        <v xml:space="preserve"> </v>
      </c>
      <c r="J5" s="46">
        <f>IF('Starting Loads'!J5/'Starting Loads'!$K$25&gt;0, 'Starting Loads'!J5/'Starting Loads'!$K$25, " ")</f>
        <v>1.6366287133012724E-4</v>
      </c>
      <c r="K5" s="46">
        <f>IF('Starting Loads'!K5/'Starting Loads'!$K$25&gt;0, 'Starting Loads'!K5/'Starting Loads'!$K$25, " ")</f>
        <v>0.11993155480860228</v>
      </c>
      <c r="O5" s="12" t="s">
        <v>23</v>
      </c>
      <c r="P5" s="46">
        <v>0.11592152045494492</v>
      </c>
    </row>
    <row r="6" spans="1:16" x14ac:dyDescent="0.25">
      <c r="A6" s="12" t="s">
        <v>18</v>
      </c>
      <c r="B6" s="46" t="str">
        <f>IF('Starting Loads'!B6/'Starting Loads'!$K$25&gt;0, 'Starting Loads'!B6/'Starting Loads'!$K$25, " ")</f>
        <v xml:space="preserve"> </v>
      </c>
      <c r="C6" s="46" t="str">
        <f>IF('Starting Loads'!C6/'Starting Loads'!$K$25&gt;0, 'Starting Loads'!C6/'Starting Loads'!$K$25, " ")</f>
        <v xml:space="preserve"> </v>
      </c>
      <c r="D6" s="46" t="str">
        <f>IF('Starting Loads'!D6/'Starting Loads'!$K$25&gt;0, 'Starting Loads'!D6/'Starting Loads'!$K$25, " ")</f>
        <v xml:space="preserve"> </v>
      </c>
      <c r="E6" s="46" t="str">
        <f>IF('Starting Loads'!E6/'Starting Loads'!$K$25&gt;0, 'Starting Loads'!E6/'Starting Loads'!$K$25, " ")</f>
        <v xml:space="preserve"> </v>
      </c>
      <c r="F6" s="46">
        <f>IF('Starting Loads'!F6/'Starting Loads'!$K$25&gt;0, 'Starting Loads'!F6/'Starting Loads'!$K$25, " ")</f>
        <v>2.7203506754132969E-4</v>
      </c>
      <c r="G6" s="46">
        <f>IF('Starting Loads'!G6/'Starting Loads'!$K$25&gt;0, 'Starting Loads'!G6/'Starting Loads'!$K$25, " ")</f>
        <v>8.4670391442586562E-4</v>
      </c>
      <c r="H6" s="46">
        <f>IF('Starting Loads'!H6/'Starting Loads'!$K$25&gt;0, 'Starting Loads'!H6/'Starting Loads'!$K$25, " ")</f>
        <v>5.5630241806259063E-3</v>
      </c>
      <c r="I6" s="46">
        <f>IF('Starting Loads'!I6/'Starting Loads'!$K$25&gt;0, 'Starting Loads'!I6/'Starting Loads'!$K$25, " ")</f>
        <v>4.3319434762281225E-3</v>
      </c>
      <c r="J6" s="46" t="str">
        <f>IF('Starting Loads'!J6/'Starting Loads'!$K$25&gt;0, 'Starting Loads'!J6/'Starting Loads'!$K$25, " ")</f>
        <v xml:space="preserve"> </v>
      </c>
      <c r="K6" s="46">
        <f>IF('Starting Loads'!K6/'Starting Loads'!$K$25&gt;0, 'Starting Loads'!K6/'Starting Loads'!$K$25, " ")</f>
        <v>1.1013706638821225E-2</v>
      </c>
      <c r="O6" s="12" t="s">
        <v>38</v>
      </c>
      <c r="P6" s="46">
        <v>5.5287831192619229E-2</v>
      </c>
    </row>
    <row r="7" spans="1:16" x14ac:dyDescent="0.25">
      <c r="A7" s="12" t="s">
        <v>19</v>
      </c>
      <c r="B7" s="46" t="str">
        <f>IF('Starting Loads'!B7/'Starting Loads'!$K$25&gt;0, 'Starting Loads'!B7/'Starting Loads'!$K$25, " ")</f>
        <v xml:space="preserve"> </v>
      </c>
      <c r="C7" s="46" t="str">
        <f>IF('Starting Loads'!C7/'Starting Loads'!$K$25&gt;0, 'Starting Loads'!C7/'Starting Loads'!$K$25, " ")</f>
        <v xml:space="preserve"> </v>
      </c>
      <c r="D7" s="46">
        <f>IF('Starting Loads'!D7/'Starting Loads'!$K$25&gt;0, 'Starting Loads'!D7/'Starting Loads'!$K$25, " ")</f>
        <v>7.7336130718692983E-4</v>
      </c>
      <c r="E7" s="46" t="str">
        <f>IF('Starting Loads'!E7/'Starting Loads'!$K$25&gt;0, 'Starting Loads'!E7/'Starting Loads'!$K$25, " ")</f>
        <v xml:space="preserve"> </v>
      </c>
      <c r="F7" s="46" t="str">
        <f>IF('Starting Loads'!F7/'Starting Loads'!$K$25&gt;0, 'Starting Loads'!F7/'Starting Loads'!$K$25, " ")</f>
        <v xml:space="preserve"> </v>
      </c>
      <c r="G7" s="46" t="str">
        <f>IF('Starting Loads'!G7/'Starting Loads'!$K$25&gt;0, 'Starting Loads'!G7/'Starting Loads'!$K$25, " ")</f>
        <v xml:space="preserve"> </v>
      </c>
      <c r="H7" s="46" t="str">
        <f>IF('Starting Loads'!H7/'Starting Loads'!$K$25&gt;0, 'Starting Loads'!H7/'Starting Loads'!$K$25, " ")</f>
        <v xml:space="preserve"> </v>
      </c>
      <c r="I7" s="46" t="str">
        <f>IF('Starting Loads'!I7/'Starting Loads'!$K$25&gt;0, 'Starting Loads'!I7/'Starting Loads'!$K$25, " ")</f>
        <v xml:space="preserve"> </v>
      </c>
      <c r="J7" s="46" t="str">
        <f>IF('Starting Loads'!J7/'Starting Loads'!$K$25&gt;0, 'Starting Loads'!J7/'Starting Loads'!$K$25, " ")</f>
        <v xml:space="preserve"> </v>
      </c>
      <c r="K7" s="46">
        <f>IF('Starting Loads'!K7/'Starting Loads'!$K$25&gt;0, 'Starting Loads'!K7/'Starting Loads'!$K$25, " ")</f>
        <v>7.7336130718692983E-4</v>
      </c>
      <c r="O7" s="12" t="s">
        <v>17</v>
      </c>
      <c r="P7" s="46">
        <v>1.332784069794846E-2</v>
      </c>
    </row>
    <row r="8" spans="1:16" x14ac:dyDescent="0.25">
      <c r="A8" s="12" t="s">
        <v>20</v>
      </c>
      <c r="B8" s="46" t="str">
        <f>IF('Starting Loads'!B8/'Starting Loads'!$K$25&gt;0, 'Starting Loads'!B8/'Starting Loads'!$K$25, " ")</f>
        <v xml:space="preserve"> </v>
      </c>
      <c r="C8" s="46" t="str">
        <f>IF('Starting Loads'!C8/'Starting Loads'!$K$25&gt;0, 'Starting Loads'!C8/'Starting Loads'!$K$25, " ")</f>
        <v xml:space="preserve"> </v>
      </c>
      <c r="D8" s="46" t="str">
        <f>IF('Starting Loads'!D8/'Starting Loads'!$K$25&gt;0, 'Starting Loads'!D8/'Starting Loads'!$K$25, " ")</f>
        <v xml:space="preserve"> </v>
      </c>
      <c r="E8" s="46" t="str">
        <f>IF('Starting Loads'!E8/'Starting Loads'!$K$25&gt;0, 'Starting Loads'!E8/'Starting Loads'!$K$25, " ")</f>
        <v xml:space="preserve"> </v>
      </c>
      <c r="F8" s="46" t="str">
        <f>IF('Starting Loads'!F8/'Starting Loads'!$K$25&gt;0, 'Starting Loads'!F8/'Starting Loads'!$K$25, " ")</f>
        <v xml:space="preserve"> </v>
      </c>
      <c r="G8" s="46" t="str">
        <f>IF('Starting Loads'!G8/'Starting Loads'!$K$25&gt;0, 'Starting Loads'!G8/'Starting Loads'!$K$25, " ")</f>
        <v xml:space="preserve"> </v>
      </c>
      <c r="H8" s="46" t="str">
        <f>IF('Starting Loads'!H8/'Starting Loads'!$K$25&gt;0, 'Starting Loads'!H8/'Starting Loads'!$K$25, " ")</f>
        <v xml:space="preserve"> </v>
      </c>
      <c r="I8" s="46" t="str">
        <f>IF('Starting Loads'!I8/'Starting Loads'!$K$25&gt;0, 'Starting Loads'!I8/'Starting Loads'!$K$25, " ")</f>
        <v xml:space="preserve"> </v>
      </c>
      <c r="J8" s="46">
        <f>IF('Starting Loads'!J8/'Starting Loads'!$K$25&gt;0, 'Starting Loads'!J8/'Starting Loads'!$K$25, " ")</f>
        <v>5.0603123195258983E-4</v>
      </c>
      <c r="K8" s="46">
        <f>IF('Starting Loads'!K8/'Starting Loads'!$K$25&gt;0, 'Starting Loads'!K8/'Starting Loads'!$K$25, " ")</f>
        <v>5.0603123195258983E-4</v>
      </c>
      <c r="O8" s="12" t="s">
        <v>21</v>
      </c>
      <c r="P8" s="46">
        <v>1.3034278735857864E-2</v>
      </c>
    </row>
    <row r="9" spans="1:16" x14ac:dyDescent="0.25">
      <c r="A9" s="12" t="s">
        <v>21</v>
      </c>
      <c r="B9" s="46">
        <f>IF('Starting Loads'!B9/'Starting Loads'!$K$25&gt;0, 'Starting Loads'!B9/'Starting Loads'!$K$25, " ")</f>
        <v>5.37157139053955E-4</v>
      </c>
      <c r="C9" s="46">
        <f>IF('Starting Loads'!C9/'Starting Loads'!$K$25&gt;0, 'Starting Loads'!C9/'Starting Loads'!$K$25, " ")</f>
        <v>2.4395959630218868E-3</v>
      </c>
      <c r="D9" s="46">
        <f>IF('Starting Loads'!D9/'Starting Loads'!$K$25&gt;0, 'Starting Loads'!D9/'Starting Loads'!$K$25, " ")</f>
        <v>1.1267914280744659E-3</v>
      </c>
      <c r="E9" s="46">
        <f>IF('Starting Loads'!E9/'Starting Loads'!$K$25&gt;0, 'Starting Loads'!E9/'Starting Loads'!$K$25, " ")</f>
        <v>2.0324733983906663E-3</v>
      </c>
      <c r="F9" s="46">
        <f>IF('Starting Loads'!F9/'Starting Loads'!$K$25&gt;0, 'Starting Loads'!F9/'Starting Loads'!$K$25, " ")</f>
        <v>3.8320595703466021E-3</v>
      </c>
      <c r="G9" s="46">
        <f>IF('Starting Loads'!G9/'Starting Loads'!$K$25&gt;0, 'Starting Loads'!G9/'Starting Loads'!$K$25, " ")</f>
        <v>1.3837746976644251E-4</v>
      </c>
      <c r="H9" s="46">
        <f>IF('Starting Loads'!H9/'Starting Loads'!$K$25&gt;0, 'Starting Loads'!H9/'Starting Loads'!$K$25, " ")</f>
        <v>2.0615316252657078E-3</v>
      </c>
      <c r="I9" s="46">
        <f>IF('Starting Loads'!I9/'Starting Loads'!$K$25&gt;0, 'Starting Loads'!I9/'Starting Loads'!$K$25, " ")</f>
        <v>1.7409833130083678E-4</v>
      </c>
      <c r="J9" s="46">
        <f>IF('Starting Loads'!J9/'Starting Loads'!$K$25&gt;0, 'Starting Loads'!J9/'Starting Loads'!$K$25, " ")</f>
        <v>7.0317360831454313E-4</v>
      </c>
      <c r="K9" s="46">
        <f>IF('Starting Loads'!K9/'Starting Loads'!$K$25&gt;0, 'Starting Loads'!K9/'Starting Loads'!$K$25, " ")</f>
        <v>1.3045258533535109E-2</v>
      </c>
      <c r="O9" s="41" t="s">
        <v>70</v>
      </c>
      <c r="P9" s="46">
        <v>1.2052265731496261E-2</v>
      </c>
    </row>
    <row r="10" spans="1:16" x14ac:dyDescent="0.25">
      <c r="A10" s="12" t="s">
        <v>22</v>
      </c>
      <c r="B10" s="46" t="str">
        <f>IF('Starting Loads'!B10/'Starting Loads'!$K$25&gt;0, 'Starting Loads'!B10/'Starting Loads'!$K$25, " ")</f>
        <v xml:space="preserve"> </v>
      </c>
      <c r="C10" s="46">
        <f>IF('Starting Loads'!C10/'Starting Loads'!$K$25&gt;0, 'Starting Loads'!C10/'Starting Loads'!$K$25, " ")</f>
        <v>3.0245637925586087E-4</v>
      </c>
      <c r="D10" s="46" t="str">
        <f>IF('Starting Loads'!D10/'Starting Loads'!$K$25&gt;0, 'Starting Loads'!D10/'Starting Loads'!$K$25, " ")</f>
        <v xml:space="preserve"> </v>
      </c>
      <c r="E10" s="46" t="str">
        <f>IF('Starting Loads'!E10/'Starting Loads'!$K$25&gt;0, 'Starting Loads'!E10/'Starting Loads'!$K$25, " ")</f>
        <v xml:space="preserve"> </v>
      </c>
      <c r="F10" s="46" t="str">
        <f>IF('Starting Loads'!F10/'Starting Loads'!$K$25&gt;0, 'Starting Loads'!F10/'Starting Loads'!$K$25, " ")</f>
        <v xml:space="preserve"> </v>
      </c>
      <c r="G10" s="46" t="str">
        <f>IF('Starting Loads'!G10/'Starting Loads'!$K$25&gt;0, 'Starting Loads'!G10/'Starting Loads'!$K$25, " ")</f>
        <v xml:space="preserve"> </v>
      </c>
      <c r="H10" s="46" t="str">
        <f>IF('Starting Loads'!H10/'Starting Loads'!$K$25&gt;0, 'Starting Loads'!H10/'Starting Loads'!$K$25, " ")</f>
        <v xml:space="preserve"> </v>
      </c>
      <c r="I10" s="46" t="str">
        <f>IF('Starting Loads'!I10/'Starting Loads'!$K$25&gt;0, 'Starting Loads'!I10/'Starting Loads'!$K$25, " ")</f>
        <v xml:space="preserve"> </v>
      </c>
      <c r="J10" s="46" t="str">
        <f>IF('Starting Loads'!J10/'Starting Loads'!$K$25&gt;0, 'Starting Loads'!J10/'Starting Loads'!$K$25, " ")</f>
        <v xml:space="preserve"> </v>
      </c>
      <c r="K10" s="46">
        <f>IF('Starting Loads'!K10/'Starting Loads'!$K$25&gt;0, 'Starting Loads'!K10/'Starting Loads'!$K$25, " ")</f>
        <v>3.0245637925586087E-4</v>
      </c>
      <c r="O10" s="12" t="s">
        <v>18</v>
      </c>
      <c r="P10" s="46">
        <v>1.100443673683092E-2</v>
      </c>
    </row>
    <row r="11" spans="1:16" x14ac:dyDescent="0.25">
      <c r="A11" s="12" t="s">
        <v>23</v>
      </c>
      <c r="B11" s="46">
        <f>IF('Starting Loads'!B11/'Starting Loads'!$K$25&gt;0, 'Starting Loads'!B11/'Starting Loads'!$K$25, " ")</f>
        <v>2.6400668375554655E-2</v>
      </c>
      <c r="C11" s="46">
        <f>IF('Starting Loads'!C11/'Starting Loads'!$K$25&gt;0, 'Starting Loads'!C11/'Starting Loads'!$K$25, " ")</f>
        <v>3.5889291940673271E-3</v>
      </c>
      <c r="D11" s="46" t="str">
        <f>IF('Starting Loads'!D11/'Starting Loads'!$K$25&gt;0, 'Starting Loads'!D11/'Starting Loads'!$K$25, " ")</f>
        <v xml:space="preserve"> </v>
      </c>
      <c r="E11" s="46">
        <f>IF('Starting Loads'!E11/'Starting Loads'!$K$25&gt;0, 'Starting Loads'!E11/'Starting Loads'!$K$25, " ")</f>
        <v>8.9634626353237486E-3</v>
      </c>
      <c r="F11" s="46">
        <f>IF('Starting Loads'!F11/'Starting Loads'!$K$25&gt;0, 'Starting Loads'!F11/'Starting Loads'!$K$25, " ")</f>
        <v>7.5900284626871312E-3</v>
      </c>
      <c r="G11" s="46">
        <f>IF('Starting Loads'!G11/'Starting Loads'!$K$25&gt;0, 'Starting Loads'!G11/'Starting Loads'!$K$25, " ")</f>
        <v>7.4969963648644378E-3</v>
      </c>
      <c r="H11" s="46">
        <f>IF('Starting Loads'!H11/'Starting Loads'!$K$25&gt;0, 'Starting Loads'!H11/'Starting Loads'!$K$25, " ")</f>
        <v>3.6478710673415182E-2</v>
      </c>
      <c r="I11" s="46">
        <f>IF('Starting Loads'!I11/'Starting Loads'!$K$25&gt;0, 'Starting Loads'!I11/'Starting Loads'!$K$25, " ")</f>
        <v>2.5500374554224513E-2</v>
      </c>
      <c r="J11" s="46" t="str">
        <f>IF('Starting Loads'!J11/'Starting Loads'!$K$25&gt;0, 'Starting Loads'!J11/'Starting Loads'!$K$25, " ")</f>
        <v xml:space="preserve"> </v>
      </c>
      <c r="K11" s="46">
        <f>IF('Starting Loads'!K11/'Starting Loads'!$K$25&gt;0, 'Starting Loads'!K11/'Starting Loads'!$K$25, " ")</f>
        <v>0.116019170260137</v>
      </c>
      <c r="O11" s="12" t="s">
        <v>118</v>
      </c>
      <c r="P11" s="46">
        <v>4.9396056908307855E-3</v>
      </c>
    </row>
    <row r="12" spans="1:16" x14ac:dyDescent="0.25">
      <c r="A12" s="12" t="s">
        <v>24</v>
      </c>
      <c r="B12" s="46" t="str">
        <f>IF('Starting Loads'!B12/'Starting Loads'!$K$25&gt;0, 'Starting Loads'!B12/'Starting Loads'!$K$25, " ")</f>
        <v xml:space="preserve"> </v>
      </c>
      <c r="C12" s="46">
        <f>IF('Starting Loads'!C12/'Starting Loads'!$K$25&gt;0, 'Starting Loads'!C12/'Starting Loads'!$K$25, " ")</f>
        <v>2.2990370072694948E-3</v>
      </c>
      <c r="D12" s="46">
        <f>IF('Starting Loads'!D12/'Starting Loads'!$K$25&gt;0, 'Starting Loads'!D12/'Starting Loads'!$K$25, " ")</f>
        <v>1.7714238044677431E-3</v>
      </c>
      <c r="E12" s="46" t="str">
        <f>IF('Starting Loads'!E12/'Starting Loads'!$K$25&gt;0, 'Starting Loads'!E12/'Starting Loads'!$K$25, " ")</f>
        <v xml:space="preserve"> </v>
      </c>
      <c r="F12" s="46" t="str">
        <f>IF('Starting Loads'!F12/'Starting Loads'!$K$25&gt;0, 'Starting Loads'!F12/'Starting Loads'!$K$25, " ")</f>
        <v xml:space="preserve"> </v>
      </c>
      <c r="G12" s="46" t="str">
        <f>IF('Starting Loads'!G12/'Starting Loads'!$K$25&gt;0, 'Starting Loads'!G12/'Starting Loads'!$K$25, " ")</f>
        <v xml:space="preserve"> </v>
      </c>
      <c r="H12" s="46" t="str">
        <f>IF('Starting Loads'!H12/'Starting Loads'!$K$25&gt;0, 'Starting Loads'!H12/'Starting Loads'!$K$25, " ")</f>
        <v xml:space="preserve"> </v>
      </c>
      <c r="I12" s="46" t="str">
        <f>IF('Starting Loads'!I12/'Starting Loads'!$K$25&gt;0, 'Starting Loads'!I12/'Starting Loads'!$K$25, " ")</f>
        <v xml:space="preserve"> </v>
      </c>
      <c r="J12" s="46" t="str">
        <f>IF('Starting Loads'!J12/'Starting Loads'!$K$25&gt;0, 'Starting Loads'!J12/'Starting Loads'!$K$25, " ")</f>
        <v xml:space="preserve"> </v>
      </c>
      <c r="K12" s="46">
        <f>IF('Starting Loads'!K12/'Starting Loads'!$K$25&gt;0, 'Starting Loads'!K12/'Starting Loads'!$K$25, " ")</f>
        <v>4.0704608117372379E-3</v>
      </c>
      <c r="O12" s="12" t="s">
        <v>29</v>
      </c>
      <c r="P12" s="46">
        <v>4.3611724982753697E-3</v>
      </c>
    </row>
    <row r="13" spans="1:16" x14ac:dyDescent="0.25">
      <c r="A13" s="12" t="s">
        <v>26</v>
      </c>
      <c r="B13" s="46" t="str">
        <f>IF('Starting Loads'!B13/'Starting Loads'!$K$25&gt;0, 'Starting Loads'!B13/'Starting Loads'!$K$25, " ")</f>
        <v xml:space="preserve"> </v>
      </c>
      <c r="C13" s="46">
        <f>IF('Starting Loads'!C13/'Starting Loads'!$K$25&gt;0, 'Starting Loads'!C13/'Starting Loads'!$K$25, " ")</f>
        <v>6.3965386633484133E-4</v>
      </c>
      <c r="D13" s="46" t="str">
        <f>IF('Starting Loads'!D13/'Starting Loads'!$K$25&gt;0, 'Starting Loads'!D13/'Starting Loads'!$K$25, " ")</f>
        <v xml:space="preserve"> </v>
      </c>
      <c r="E13" s="46" t="str">
        <f>IF('Starting Loads'!E13/'Starting Loads'!$K$25&gt;0, 'Starting Loads'!E13/'Starting Loads'!$K$25, " ")</f>
        <v xml:space="preserve"> </v>
      </c>
      <c r="F13" s="46">
        <f>IF('Starting Loads'!F13/'Starting Loads'!$K$25&gt;0, 'Starting Loads'!F13/'Starting Loads'!$K$25, " ")</f>
        <v>1.3063754661856906E-5</v>
      </c>
      <c r="G13" s="46" t="str">
        <f>IF('Starting Loads'!G13/'Starting Loads'!$K$25&gt;0, 'Starting Loads'!G13/'Starting Loads'!$K$25, " ")</f>
        <v xml:space="preserve"> </v>
      </c>
      <c r="H13" s="46" t="str">
        <f>IF('Starting Loads'!H13/'Starting Loads'!$K$25&gt;0, 'Starting Loads'!H13/'Starting Loads'!$K$25, " ")</f>
        <v xml:space="preserve"> </v>
      </c>
      <c r="I13" s="46" t="str">
        <f>IF('Starting Loads'!I13/'Starting Loads'!$K$25&gt;0, 'Starting Loads'!I13/'Starting Loads'!$K$25, " ")</f>
        <v xml:space="preserve"> </v>
      </c>
      <c r="J13" s="46" t="str">
        <f>IF('Starting Loads'!J13/'Starting Loads'!$K$25&gt;0, 'Starting Loads'!J13/'Starting Loads'!$K$25, " ")</f>
        <v xml:space="preserve"> </v>
      </c>
      <c r="K13" s="46">
        <f>IF('Starting Loads'!K13/'Starting Loads'!$K$25&gt;0, 'Starting Loads'!K13/'Starting Loads'!$K$25, " ")</f>
        <v>6.5271762099669822E-4</v>
      </c>
      <c r="O13" s="12" t="s">
        <v>3</v>
      </c>
      <c r="P13" s="46">
        <v>4.1246500502414209E-3</v>
      </c>
    </row>
    <row r="14" spans="1:16" x14ac:dyDescent="0.25">
      <c r="A14" s="12" t="s">
        <v>27</v>
      </c>
      <c r="B14" s="46" t="str">
        <f>IF('Starting Loads'!B14/'Starting Loads'!$K$25&gt;0, 'Starting Loads'!B14/'Starting Loads'!$K$25, " ")</f>
        <v xml:space="preserve"> </v>
      </c>
      <c r="C14" s="46" t="str">
        <f>IF('Starting Loads'!C14/'Starting Loads'!$K$25&gt;0, 'Starting Loads'!C14/'Starting Loads'!$K$25, " ")</f>
        <v xml:space="preserve"> </v>
      </c>
      <c r="D14" s="46" t="str">
        <f>IF('Starting Loads'!D14/'Starting Loads'!$K$25&gt;0, 'Starting Loads'!D14/'Starting Loads'!$K$25, " ")</f>
        <v xml:space="preserve"> </v>
      </c>
      <c r="E14" s="46" t="str">
        <f>IF('Starting Loads'!E14/'Starting Loads'!$K$25&gt;0, 'Starting Loads'!E14/'Starting Loads'!$K$25, " ")</f>
        <v xml:space="preserve"> </v>
      </c>
      <c r="F14" s="46">
        <f>IF('Starting Loads'!F14/'Starting Loads'!$K$25&gt;0, 'Starting Loads'!F14/'Starting Loads'!$K$25, " ")</f>
        <v>3.4793761326500241E-4</v>
      </c>
      <c r="G14" s="46" t="str">
        <f>IF('Starting Loads'!G14/'Starting Loads'!$K$25&gt;0, 'Starting Loads'!G14/'Starting Loads'!$K$25, " ")</f>
        <v xml:space="preserve"> </v>
      </c>
      <c r="H14" s="46" t="str">
        <f>IF('Starting Loads'!H14/'Starting Loads'!$K$25&gt;0, 'Starting Loads'!H14/'Starting Loads'!$K$25, " ")</f>
        <v xml:space="preserve"> </v>
      </c>
      <c r="I14" s="46" t="str">
        <f>IF('Starting Loads'!I14/'Starting Loads'!$K$25&gt;0, 'Starting Loads'!I14/'Starting Loads'!$K$25, " ")</f>
        <v xml:space="preserve"> </v>
      </c>
      <c r="J14" s="46" t="str">
        <f>IF('Starting Loads'!J14/'Starting Loads'!$K$25&gt;0, 'Starting Loads'!J14/'Starting Loads'!$K$25, " ")</f>
        <v xml:space="preserve"> </v>
      </c>
      <c r="K14" s="46">
        <f>IF('Starting Loads'!K14/'Starting Loads'!$K$25&gt;0, 'Starting Loads'!K14/'Starting Loads'!$K$25, " ")</f>
        <v>3.4793761326500241E-4</v>
      </c>
      <c r="O14" s="12" t="s">
        <v>24</v>
      </c>
      <c r="P14" s="46">
        <v>4.0670348286935857E-3</v>
      </c>
    </row>
    <row r="15" spans="1:16" x14ac:dyDescent="0.25">
      <c r="A15" s="12" t="s">
        <v>38</v>
      </c>
      <c r="B15" s="46" t="str">
        <f>IF('Starting Loads'!B15/'Starting Loads'!$K$25&gt;0, 'Starting Loads'!B15/'Starting Loads'!$K$25, " ")</f>
        <v xml:space="preserve"> </v>
      </c>
      <c r="C15" s="46">
        <f>IF('Starting Loads'!C15/'Starting Loads'!$K$25&gt;0, 'Starting Loads'!C15/'Starting Loads'!$K$25, " ")</f>
        <v>1.9224442583952587E-3</v>
      </c>
      <c r="D15" s="46">
        <f>IF('Starting Loads'!D15/'Starting Loads'!$K$25&gt;0, 'Starting Loads'!D15/'Starting Loads'!$K$25, " ")</f>
        <v>9.3156969763626817E-3</v>
      </c>
      <c r="E15" s="46" t="str">
        <f>IF('Starting Loads'!E15/'Starting Loads'!$K$25&gt;0, 'Starting Loads'!E15/'Starting Loads'!$K$25, " ")</f>
        <v xml:space="preserve"> </v>
      </c>
      <c r="F15" s="46">
        <f>IF('Starting Loads'!F15/'Starting Loads'!$K$25&gt;0, 'Starting Loads'!F15/'Starting Loads'!$K$25, " ")</f>
        <v>3.4241037465579431E-2</v>
      </c>
      <c r="G15" s="46" t="str">
        <f>IF('Starting Loads'!G15/'Starting Loads'!$K$25&gt;0, 'Starting Loads'!G15/'Starting Loads'!$K$25, " ")</f>
        <v xml:space="preserve"> </v>
      </c>
      <c r="H15" s="46" t="str">
        <f>IF('Starting Loads'!H15/'Starting Loads'!$K$25&gt;0, 'Starting Loads'!H15/'Starting Loads'!$K$25, " ")</f>
        <v xml:space="preserve"> </v>
      </c>
      <c r="I15" s="46" t="str">
        <f>IF('Starting Loads'!I15/'Starting Loads'!$K$25&gt;0, 'Starting Loads'!I15/'Starting Loads'!$K$25, " ")</f>
        <v xml:space="preserve"> </v>
      </c>
      <c r="J15" s="46">
        <f>IF('Starting Loads'!J15/'Starting Loads'!$K$25&gt;0, 'Starting Loads'!J15/'Starting Loads'!$K$25, " ")</f>
        <v>9.8552257783696712E-3</v>
      </c>
      <c r="K15" s="46">
        <f>IF('Starting Loads'!K15/'Starting Loads'!$K$25&gt;0, 'Starting Loads'!K15/'Starting Loads'!$K$25, " ")</f>
        <v>5.5334404478707043E-2</v>
      </c>
      <c r="O15" s="12" t="s">
        <v>28</v>
      </c>
      <c r="P15" s="46">
        <v>2.3133097205088535E-3</v>
      </c>
    </row>
    <row r="16" spans="1:16" x14ac:dyDescent="0.25">
      <c r="A16" s="41" t="s">
        <v>70</v>
      </c>
      <c r="B16" s="46" t="str">
        <f>IF('Starting Loads'!B16/'Starting Loads'!$K$25&gt;0, 'Starting Loads'!B16/'Starting Loads'!$K$25, " ")</f>
        <v xml:space="preserve"> </v>
      </c>
      <c r="C16" s="46" t="str">
        <f>IF('Starting Loads'!C16/'Starting Loads'!$K$25&gt;0, 'Starting Loads'!C16/'Starting Loads'!$K$25, " ")</f>
        <v xml:space="preserve"> </v>
      </c>
      <c r="D16" s="46" t="str">
        <f>IF('Starting Loads'!D16/'Starting Loads'!$K$25&gt;0, 'Starting Loads'!D16/'Starting Loads'!$K$25, " ")</f>
        <v xml:space="preserve"> </v>
      </c>
      <c r="E16" s="46" t="str">
        <f>IF('Starting Loads'!E16/'Starting Loads'!$K$25&gt;0, 'Starting Loads'!E16/'Starting Loads'!$K$25, " ")</f>
        <v xml:space="preserve"> </v>
      </c>
      <c r="F16" s="46">
        <f>IF('Starting Loads'!F16/'Starting Loads'!$K$25&gt;0, 'Starting Loads'!F16/'Starting Loads'!$K$25, " ")</f>
        <v>1.2062418302280255E-2</v>
      </c>
      <c r="G16" s="46" t="str">
        <f>IF('Starting Loads'!G16/'Starting Loads'!$K$25&gt;0, 'Starting Loads'!G16/'Starting Loads'!$K$25, " ")</f>
        <v xml:space="preserve"> </v>
      </c>
      <c r="H16" s="46" t="str">
        <f>IF('Starting Loads'!H16/'Starting Loads'!$K$25&gt;0, 'Starting Loads'!H16/'Starting Loads'!$K$25, " ")</f>
        <v xml:space="preserve"> </v>
      </c>
      <c r="I16" s="46" t="str">
        <f>IF('Starting Loads'!I16/'Starting Loads'!$K$25&gt;0, 'Starting Loads'!I16/'Starting Loads'!$K$25, " ")</f>
        <v xml:space="preserve"> </v>
      </c>
      <c r="J16" s="46" t="str">
        <f>IF('Starting Loads'!J16/'Starting Loads'!$K$25&gt;0, 'Starting Loads'!J16/'Starting Loads'!$K$25, " ")</f>
        <v xml:space="preserve"> </v>
      </c>
      <c r="K16" s="46">
        <f>IF('Starting Loads'!K16/'Starting Loads'!$K$25&gt;0, 'Starting Loads'!K16/'Starting Loads'!$K$25, " ")</f>
        <v>1.2062418302280255E-2</v>
      </c>
      <c r="O16" s="12" t="s">
        <v>40</v>
      </c>
      <c r="P16" s="46">
        <v>1.4140166859799976E-3</v>
      </c>
    </row>
    <row r="17" spans="1:16" x14ac:dyDescent="0.25">
      <c r="A17" s="12" t="s">
        <v>28</v>
      </c>
      <c r="B17" s="46" t="str">
        <f>IF('Starting Loads'!B17/'Starting Loads'!$K$25&gt;0, 'Starting Loads'!B17/'Starting Loads'!$K$25, " ")</f>
        <v xml:space="preserve"> </v>
      </c>
      <c r="C17" s="46" t="str">
        <f>IF('Starting Loads'!C17/'Starting Loads'!$K$25&gt;0, 'Starting Loads'!C17/'Starting Loads'!$K$25, " ")</f>
        <v xml:space="preserve"> </v>
      </c>
      <c r="D17" s="46" t="str">
        <f>IF('Starting Loads'!D17/'Starting Loads'!$K$25&gt;0, 'Starting Loads'!D17/'Starting Loads'!$K$25, " ")</f>
        <v xml:space="preserve"> </v>
      </c>
      <c r="E17" s="46" t="str">
        <f>IF('Starting Loads'!E17/'Starting Loads'!$K$25&gt;0, 'Starting Loads'!E17/'Starting Loads'!$K$25, " ")</f>
        <v xml:space="preserve"> </v>
      </c>
      <c r="F17" s="46">
        <f>IF('Starting Loads'!F17/'Starting Loads'!$K$25&gt;0, 'Starting Loads'!F17/'Starting Loads'!$K$25, " ")</f>
        <v>2.3152584030891972E-3</v>
      </c>
      <c r="G17" s="46" t="str">
        <f>IF('Starting Loads'!G17/'Starting Loads'!$K$25&gt;0, 'Starting Loads'!G17/'Starting Loads'!$K$25, " ")</f>
        <v xml:space="preserve"> </v>
      </c>
      <c r="H17" s="46" t="str">
        <f>IF('Starting Loads'!H17/'Starting Loads'!$K$25&gt;0, 'Starting Loads'!H17/'Starting Loads'!$K$25, " ")</f>
        <v xml:space="preserve"> </v>
      </c>
      <c r="I17" s="46" t="str">
        <f>IF('Starting Loads'!I17/'Starting Loads'!$K$25&gt;0, 'Starting Loads'!I17/'Starting Loads'!$K$25, " ")</f>
        <v xml:space="preserve"> </v>
      </c>
      <c r="J17" s="46" t="str">
        <f>IF('Starting Loads'!J17/'Starting Loads'!$K$25&gt;0, 'Starting Loads'!J17/'Starting Loads'!$K$25, " ")</f>
        <v xml:space="preserve"> </v>
      </c>
      <c r="K17" s="46">
        <f>IF('Starting Loads'!K17/'Starting Loads'!$K$25&gt;0, 'Starting Loads'!K17/'Starting Loads'!$K$25, " ")</f>
        <v>2.3152584030891972E-3</v>
      </c>
      <c r="M17" s="47"/>
      <c r="O17" s="83" t="s">
        <v>19</v>
      </c>
      <c r="P17" s="84">
        <v>7.7271039250257387E-4</v>
      </c>
    </row>
    <row r="18" spans="1:16" x14ac:dyDescent="0.25">
      <c r="A18" s="12" t="s">
        <v>40</v>
      </c>
      <c r="B18" s="46" t="str">
        <f>IF('Starting Loads'!B18/'Starting Loads'!$K$25&gt;0, 'Starting Loads'!B18/'Starting Loads'!$K$25, " ")</f>
        <v xml:space="preserve"> </v>
      </c>
      <c r="C18" s="46" t="str">
        <f>IF('Starting Loads'!C18/'Starting Loads'!$K$25&gt;0, 'Starting Loads'!C18/'Starting Loads'!$K$25, " ")</f>
        <v xml:space="preserve"> </v>
      </c>
      <c r="D18" s="46" t="str">
        <f>IF('Starting Loads'!D18/'Starting Loads'!$K$25&gt;0, 'Starting Loads'!D18/'Starting Loads'!$K$25, " ")</f>
        <v xml:space="preserve"> </v>
      </c>
      <c r="E18" s="46" t="str">
        <f>IF('Starting Loads'!E18/'Starting Loads'!$K$25&gt;0, 'Starting Loads'!E18/'Starting Loads'!$K$25, " ")</f>
        <v xml:space="preserve"> </v>
      </c>
      <c r="F18" s="46" t="str">
        <f>IF('Starting Loads'!F18/'Starting Loads'!$K$25&gt;0, 'Starting Loads'!F18/'Starting Loads'!$K$25, " ")</f>
        <v xml:space="preserve"> </v>
      </c>
      <c r="G18" s="46">
        <f>IF('Starting Loads'!G18/'Starting Loads'!$K$25&gt;0, 'Starting Loads'!G18/'Starting Loads'!$K$25, " ")</f>
        <v>5.7282923538370879E-4</v>
      </c>
      <c r="H18" s="46" t="str">
        <f>IF('Starting Loads'!H18/'Starting Loads'!$K$25&gt;0, 'Starting Loads'!H18/'Starting Loads'!$K$25, " ")</f>
        <v xml:space="preserve"> </v>
      </c>
      <c r="I18" s="46" t="str">
        <f>IF('Starting Loads'!I18/'Starting Loads'!$K$25&gt;0, 'Starting Loads'!I18/'Starting Loads'!$K$25, " ")</f>
        <v xml:space="preserve"> </v>
      </c>
      <c r="J18" s="46" t="str">
        <f>IF('Starting Loads'!J18/'Starting Loads'!$K$25&gt;0, 'Starting Loads'!J18/'Starting Loads'!$K$25, " ")</f>
        <v xml:space="preserve"> </v>
      </c>
      <c r="K18" s="46">
        <f>IF('Starting Loads'!K18/'Starting Loads'!$K$25&gt;0, 'Starting Loads'!K18/'Starting Loads'!$K$25, " ")</f>
        <v>5.7282923538370879E-4</v>
      </c>
      <c r="O18" s="83" t="s">
        <v>26</v>
      </c>
      <c r="P18" s="84">
        <v>6.5216824845172302E-4</v>
      </c>
    </row>
    <row r="19" spans="1:16" x14ac:dyDescent="0.25">
      <c r="A19" s="12" t="s">
        <v>29</v>
      </c>
      <c r="B19" s="46" t="str">
        <f>IF('Starting Loads'!B19/'Starting Loads'!$K$25&gt;0, 'Starting Loads'!B19/'Starting Loads'!$K$25, " ")</f>
        <v xml:space="preserve"> </v>
      </c>
      <c r="C19" s="46">
        <f>IF('Starting Loads'!C19/'Starting Loads'!$K$25&gt;0, 'Starting Loads'!C19/'Starting Loads'!$K$25, " ")</f>
        <v>6.6197598124562651E-7</v>
      </c>
      <c r="D19" s="46">
        <f>IF('Starting Loads'!D19/'Starting Loads'!$K$25&gt;0, 'Starting Loads'!D19/'Starting Loads'!$K$25, " ")</f>
        <v>4.2808543176252219E-3</v>
      </c>
      <c r="E19" s="46" t="str">
        <f>IF('Starting Loads'!E19/'Starting Loads'!$K$25&gt;0, 'Starting Loads'!E19/'Starting Loads'!$K$25, " ")</f>
        <v xml:space="preserve"> </v>
      </c>
      <c r="F19" s="46">
        <f>IF('Starting Loads'!F19/'Starting Loads'!$K$25&gt;0, 'Starting Loads'!F19/'Starting Loads'!$K$25, " ")</f>
        <v>8.3329962857357526E-5</v>
      </c>
      <c r="G19" s="46" t="str">
        <f>IF('Starting Loads'!G19/'Starting Loads'!$K$25&gt;0, 'Starting Loads'!G19/'Starting Loads'!$K$25, " ")</f>
        <v xml:space="preserve"> </v>
      </c>
      <c r="H19" s="46" t="str">
        <f>IF('Starting Loads'!H19/'Starting Loads'!$K$25&gt;0, 'Starting Loads'!H19/'Starting Loads'!$K$25, " ")</f>
        <v xml:space="preserve"> </v>
      </c>
      <c r="I19" s="46" t="str">
        <f>IF('Starting Loads'!I19/'Starting Loads'!$K$25&gt;0, 'Starting Loads'!I19/'Starting Loads'!$K$25, " ")</f>
        <v xml:space="preserve"> </v>
      </c>
      <c r="J19" s="46" t="str">
        <f>IF('Starting Loads'!J19/'Starting Loads'!$K$25&gt;0, 'Starting Loads'!J19/'Starting Loads'!$K$25, " ")</f>
        <v xml:space="preserve"> </v>
      </c>
      <c r="K19" s="46">
        <f>IF('Starting Loads'!K19/'Starting Loads'!$K$25&gt;0, 'Starting Loads'!K19/'Starting Loads'!$K$25, " ")</f>
        <v>4.3648462564638245E-3</v>
      </c>
      <c r="O19" s="83" t="s">
        <v>31</v>
      </c>
      <c r="P19" s="84">
        <v>5.3039220447751324E-4</v>
      </c>
    </row>
    <row r="20" spans="1:16" x14ac:dyDescent="0.25">
      <c r="A20" s="12" t="s">
        <v>3</v>
      </c>
      <c r="B20" s="46">
        <f>IF('Starting Loads'!B20/'Starting Loads'!$K$25&gt;0, 'Starting Loads'!B20/'Starting Loads'!$K$25, " ")</f>
        <v>5.396309111913236E-4</v>
      </c>
      <c r="C20" s="46">
        <f>IF('Starting Loads'!C20/'Starting Loads'!$K$25&gt;0, 'Starting Loads'!C20/'Starting Loads'!$K$25, " ")</f>
        <v>5.5983394291054336E-6</v>
      </c>
      <c r="D20" s="46" t="str">
        <f>IF('Starting Loads'!D20/'Starting Loads'!$K$25&gt;0, 'Starting Loads'!D20/'Starting Loads'!$K$25, " ")</f>
        <v xml:space="preserve"> </v>
      </c>
      <c r="E20" s="46" t="str">
        <f>IF('Starting Loads'!E20/'Starting Loads'!$K$25&gt;0, 'Starting Loads'!E20/'Starting Loads'!$K$25, " ")</f>
        <v xml:space="preserve"> </v>
      </c>
      <c r="F20" s="46">
        <f>IF('Starting Loads'!F20/'Starting Loads'!$K$25&gt;0, 'Starting Loads'!F20/'Starting Loads'!$K$25, " ")</f>
        <v>2.8607900690898135E-3</v>
      </c>
      <c r="G20" s="46" t="str">
        <f>IF('Starting Loads'!G20/'Starting Loads'!$K$25&gt;0, 'Starting Loads'!G20/'Starting Loads'!$K$25, " ")</f>
        <v xml:space="preserve"> </v>
      </c>
      <c r="H20" s="46">
        <f>IF('Starting Loads'!H20/'Starting Loads'!$K$25&gt;0, 'Starting Loads'!H20/'Starting Loads'!$K$25, " ")</f>
        <v>7.1112678814502946E-4</v>
      </c>
      <c r="I20" s="46" t="str">
        <f>IF('Starting Loads'!I20/'Starting Loads'!$K$25&gt;0, 'Starting Loads'!I20/'Starting Loads'!$K$25, " ")</f>
        <v xml:space="preserve"> </v>
      </c>
      <c r="J20" s="46">
        <f>IF('Starting Loads'!J20/'Starting Loads'!$K$25&gt;0, 'Starting Loads'!J20/'Starting Loads'!$K$25, " ")</f>
        <v>1.097845939507404E-5</v>
      </c>
      <c r="K20" s="46">
        <f>IF('Starting Loads'!K20/'Starting Loads'!$K$25&gt;0, 'Starting Loads'!K20/'Starting Loads'!$K$25, " ")</f>
        <v>4.128124567250346E-3</v>
      </c>
      <c r="O20" s="83" t="s">
        <v>20</v>
      </c>
      <c r="P20" s="84">
        <v>5.0560532089260373E-4</v>
      </c>
    </row>
    <row r="21" spans="1:16" x14ac:dyDescent="0.25">
      <c r="A21" s="12" t="s">
        <v>32</v>
      </c>
      <c r="B21" s="46" t="str">
        <f>IF('Starting Loads'!B21/'Starting Loads'!$K$25&gt;0, 'Starting Loads'!B21/'Starting Loads'!$K$25, " ")</f>
        <v xml:space="preserve"> </v>
      </c>
      <c r="C21" s="46" t="str">
        <f>IF('Starting Loads'!C21/'Starting Loads'!$K$25&gt;0, 'Starting Loads'!C21/'Starting Loads'!$K$25, " ")</f>
        <v xml:space="preserve"> </v>
      </c>
      <c r="D21" s="46" t="str">
        <f>IF('Starting Loads'!D21/'Starting Loads'!$K$25&gt;0, 'Starting Loads'!D21/'Starting Loads'!$K$25, " ")</f>
        <v xml:space="preserve"> </v>
      </c>
      <c r="E21" s="46" t="str">
        <f>IF('Starting Loads'!E21/'Starting Loads'!$K$25&gt;0, 'Starting Loads'!E21/'Starting Loads'!$K$25, " ")</f>
        <v xml:space="preserve"> </v>
      </c>
      <c r="F21" s="46">
        <f>IF('Starting Loads'!F21/'Starting Loads'!$K$25&gt;0, 'Starting Loads'!F21/'Starting Loads'!$K$25, " ")</f>
        <v>1.6668022077442941E-4</v>
      </c>
      <c r="G21" s="46" t="str">
        <f>IF('Starting Loads'!G21/'Starting Loads'!$K$25&gt;0, 'Starting Loads'!G21/'Starting Loads'!$K$25, " ")</f>
        <v xml:space="preserve"> </v>
      </c>
      <c r="H21" s="46" t="str">
        <f>IF('Starting Loads'!H21/'Starting Loads'!$K$25&gt;0, 'Starting Loads'!H21/'Starting Loads'!$K$25, " ")</f>
        <v xml:space="preserve"> </v>
      </c>
      <c r="I21" s="46" t="str">
        <f>IF('Starting Loads'!I21/'Starting Loads'!$K$25&gt;0, 'Starting Loads'!I21/'Starting Loads'!$K$25, " ")</f>
        <v xml:space="preserve"> </v>
      </c>
      <c r="J21" s="46" t="str">
        <f>IF('Starting Loads'!J21/'Starting Loads'!$K$25&gt;0, 'Starting Loads'!J21/'Starting Loads'!$K$25, " ")</f>
        <v xml:space="preserve"> </v>
      </c>
      <c r="K21" s="46">
        <f>IF('Starting Loads'!K21/'Starting Loads'!$K$25&gt;0, 'Starting Loads'!K21/'Starting Loads'!$K$25, " ")</f>
        <v>1.6668022077442941E-4</v>
      </c>
      <c r="O21" s="83" t="s">
        <v>27</v>
      </c>
      <c r="P21" s="84">
        <v>3.4764476476304855E-4</v>
      </c>
    </row>
    <row r="22" spans="1:16" x14ac:dyDescent="0.25">
      <c r="A22" s="12" t="s">
        <v>31</v>
      </c>
      <c r="B22" s="46" t="str">
        <f>IF('Starting Loads'!B22/'Starting Loads'!$K$25&gt;0, 'Starting Loads'!B22/'Starting Loads'!$K$25, " ")</f>
        <v xml:space="preserve"> </v>
      </c>
      <c r="C22" s="46" t="str">
        <f>IF('Starting Loads'!C22/'Starting Loads'!$K$25&gt;0, 'Starting Loads'!C22/'Starting Loads'!$K$25, " ")</f>
        <v xml:space="preserve"> </v>
      </c>
      <c r="D22" s="46">
        <f>IF('Starting Loads'!D22/'Starting Loads'!$K$25&gt;0, 'Starting Loads'!D22/'Starting Loads'!$K$25, " ")</f>
        <v>5.3083899550022962E-4</v>
      </c>
      <c r="E22" s="46" t="str">
        <f>IF('Starting Loads'!E22/'Starting Loads'!$K$25&gt;0, 'Starting Loads'!E22/'Starting Loads'!$K$25, " ")</f>
        <v xml:space="preserve"> </v>
      </c>
      <c r="F22" s="46" t="str">
        <f>IF('Starting Loads'!F22/'Starting Loads'!$K$25&gt;0, 'Starting Loads'!F22/'Starting Loads'!$K$25, " ")</f>
        <v xml:space="preserve"> </v>
      </c>
      <c r="G22" s="46" t="str">
        <f>IF('Starting Loads'!G22/'Starting Loads'!$K$25&gt;0, 'Starting Loads'!G22/'Starting Loads'!$K$25, " ")</f>
        <v xml:space="preserve"> </v>
      </c>
      <c r="H22" s="46" t="str">
        <f>IF('Starting Loads'!H22/'Starting Loads'!$K$25&gt;0, 'Starting Loads'!H22/'Starting Loads'!$K$25, " ")</f>
        <v xml:space="preserve"> </v>
      </c>
      <c r="I22" s="46" t="str">
        <f>IF('Starting Loads'!I22/'Starting Loads'!$K$25&gt;0, 'Starting Loads'!I22/'Starting Loads'!$K$25, " ")</f>
        <v xml:space="preserve"> </v>
      </c>
      <c r="J22" s="46" t="str">
        <f>IF('Starting Loads'!J22/'Starting Loads'!$K$25&gt;0, 'Starting Loads'!J22/'Starting Loads'!$K$25, " ")</f>
        <v xml:space="preserve"> </v>
      </c>
      <c r="K22" s="46">
        <f>IF('Starting Loads'!K22/'Starting Loads'!$K$25&gt;0, 'Starting Loads'!K22/'Starting Loads'!$K$25, " ")</f>
        <v>5.3083899550022962E-4</v>
      </c>
      <c r="O22" s="83" t="s">
        <v>22</v>
      </c>
      <c r="P22" s="84">
        <v>3.0220181092536401E-4</v>
      </c>
    </row>
    <row r="23" spans="1:16" x14ac:dyDescent="0.25">
      <c r="A23" s="12" t="s">
        <v>33</v>
      </c>
      <c r="B23" s="46" t="str">
        <f>IF('Starting Loads'!B23/'Starting Loads'!$K$25&gt;0, 'Starting Loads'!B23/'Starting Loads'!$K$25, " ")</f>
        <v xml:space="preserve"> </v>
      </c>
      <c r="C23" s="46" t="str">
        <f>IF('Starting Loads'!C23/'Starting Loads'!$K$25&gt;0, 'Starting Loads'!C23/'Starting Loads'!$K$25, " ")</f>
        <v xml:space="preserve"> </v>
      </c>
      <c r="D23" s="46" t="str">
        <f>IF('Starting Loads'!D23/'Starting Loads'!$K$25&gt;0, 'Starting Loads'!D23/'Starting Loads'!$K$25, " ")</f>
        <v xml:space="preserve"> </v>
      </c>
      <c r="E23" s="46" t="str">
        <f>IF('Starting Loads'!E23/'Starting Loads'!$K$25&gt;0, 'Starting Loads'!E23/'Starting Loads'!$K$25, " ")</f>
        <v xml:space="preserve"> </v>
      </c>
      <c r="F23" s="46">
        <f>IF('Starting Loads'!F23/'Starting Loads'!$K$25&gt;0, 'Starting Loads'!F23/'Starting Loads'!$K$25, " ")</f>
        <v>1.0665770367525456E-4</v>
      </c>
      <c r="G23" s="46" t="str">
        <f>IF('Starting Loads'!G23/'Starting Loads'!$K$25&gt;0, 'Starting Loads'!G23/'Starting Loads'!$K$25, " ")</f>
        <v xml:space="preserve"> </v>
      </c>
      <c r="H23" s="46" t="str">
        <f>IF('Starting Loads'!H23/'Starting Loads'!$K$25&gt;0, 'Starting Loads'!H23/'Starting Loads'!$K$25, " ")</f>
        <v xml:space="preserve"> </v>
      </c>
      <c r="I23" s="46" t="str">
        <f>IF('Starting Loads'!I23/'Starting Loads'!$K$25&gt;0, 'Starting Loads'!I23/'Starting Loads'!$K$25, " ")</f>
        <v xml:space="preserve"> </v>
      </c>
      <c r="J23" s="46" t="str">
        <f>IF('Starting Loads'!J23/'Starting Loads'!$K$25&gt;0, 'Starting Loads'!J23/'Starting Loads'!$K$25, " ")</f>
        <v xml:space="preserve"> </v>
      </c>
      <c r="K23" s="46">
        <f>IF('Starting Loads'!K23/'Starting Loads'!$K$25&gt;0, 'Starting Loads'!K23/'Starting Loads'!$K$25, " ")</f>
        <v>1.0665770367525456E-4</v>
      </c>
      <c r="O23" s="83" t="s">
        <v>32</v>
      </c>
      <c r="P23" s="84">
        <v>1.6653993110021605E-4</v>
      </c>
    </row>
    <row r="24" spans="1:16" x14ac:dyDescent="0.25">
      <c r="A24" s="12" t="s">
        <v>118</v>
      </c>
      <c r="B24" s="46" t="str">
        <f>IF('Starting Loads'!B24/'Starting Loads'!$K$25&gt;0, 'Starting Loads'!B24/'Starting Loads'!$K$25, " ")</f>
        <v xml:space="preserve"> </v>
      </c>
      <c r="C24" s="46" t="str">
        <f>IF('Starting Loads'!C24/'Starting Loads'!$K$25&gt;0, 'Starting Loads'!C24/'Starting Loads'!$K$25, " ")</f>
        <v xml:space="preserve"> </v>
      </c>
      <c r="D24" s="46" t="str">
        <f>IF('Starting Loads'!D24/'Starting Loads'!$K$25&gt;0, 'Starting Loads'!D24/'Starting Loads'!$K$25, " ")</f>
        <v xml:space="preserve"> </v>
      </c>
      <c r="E24" s="46">
        <f>IF('Starting Loads'!E24/'Starting Loads'!$K$25&gt;0, 'Starting Loads'!E24/'Starting Loads'!$K$25, " ")</f>
        <v>4.9437667085301578E-3</v>
      </c>
      <c r="F24" s="46" t="str">
        <f>IF('Starting Loads'!F24/'Starting Loads'!$K$25&gt;0, 'Starting Loads'!F24/'Starting Loads'!$K$25, " ")</f>
        <v xml:space="preserve"> </v>
      </c>
      <c r="G24" s="46" t="str">
        <f>IF('Starting Loads'!G24/'Starting Loads'!$K$25&gt;0, 'Starting Loads'!G24/'Starting Loads'!$K$25, " ")</f>
        <v xml:space="preserve"> </v>
      </c>
      <c r="H24" s="46" t="str">
        <f>IF('Starting Loads'!H24/'Starting Loads'!$K$25&gt;0, 'Starting Loads'!H24/'Starting Loads'!$K$25, " ")</f>
        <v xml:space="preserve"> </v>
      </c>
      <c r="I24" s="46" t="str">
        <f>IF('Starting Loads'!I24/'Starting Loads'!$K$25&gt;0, 'Starting Loads'!I24/'Starting Loads'!$K$25, " ")</f>
        <v xml:space="preserve"> </v>
      </c>
      <c r="J24" s="46" t="str">
        <f>IF('Starting Loads'!J24/'Starting Loads'!$K$25&gt;0, 'Starting Loads'!J24/'Starting Loads'!$K$25, " ")</f>
        <v xml:space="preserve"> </v>
      </c>
      <c r="K24" s="46">
        <f>IF('Starting Loads'!K24/'Starting Loads'!$K$25&gt;0, 'Starting Loads'!K24/'Starting Loads'!$K$25, " ")</f>
        <v>4.9437667085301578E-3</v>
      </c>
      <c r="O24" s="83" t="s">
        <v>33</v>
      </c>
      <c r="P24" s="84">
        <v>1.065679331319372E-4</v>
      </c>
    </row>
    <row r="25" spans="1:16" x14ac:dyDescent="0.25">
      <c r="A25" s="9" t="s">
        <v>52</v>
      </c>
      <c r="B25" s="46">
        <f>SUM(B3:B23)</f>
        <v>3.4424806858332727E-2</v>
      </c>
      <c r="C25" s="46">
        <f t="shared" ref="C25:J25" si="0">SUM(C3:C23)</f>
        <v>0.18872821829013109</v>
      </c>
      <c r="D25" s="46">
        <f t="shared" si="0"/>
        <v>0.17014246594041427</v>
      </c>
      <c r="E25" s="46">
        <f t="shared" si="0"/>
        <v>0.1878124380037294</v>
      </c>
      <c r="F25" s="46">
        <f t="shared" si="0"/>
        <v>0.2048292144852045</v>
      </c>
      <c r="G25" s="46">
        <f t="shared" si="0"/>
        <v>9.054906984440456E-3</v>
      </c>
      <c r="H25" s="46">
        <f t="shared" si="0"/>
        <v>9.4167283632240584E-2</v>
      </c>
      <c r="I25" s="46">
        <f t="shared" si="0"/>
        <v>3.0121633443402646E-2</v>
      </c>
      <c r="J25" s="46">
        <f t="shared" si="0"/>
        <v>7.5775265653574245E-2</v>
      </c>
      <c r="K25" s="46">
        <f>SUM(K3:K24)</f>
        <v>1.0000000000000002</v>
      </c>
      <c r="O25" s="9" t="s">
        <v>52</v>
      </c>
      <c r="P25" s="46">
        <v>0.99999999999999978</v>
      </c>
    </row>
    <row r="26" spans="1:16" x14ac:dyDescent="0.25">
      <c r="B26" s="61"/>
      <c r="C26" s="61"/>
      <c r="D26" s="61"/>
      <c r="E26" s="61"/>
      <c r="F26" s="61"/>
      <c r="G26" s="61"/>
      <c r="H26" s="61"/>
      <c r="I26" s="61"/>
      <c r="J26" s="61"/>
      <c r="K26" s="61"/>
      <c r="P26" s="61"/>
    </row>
    <row r="27" spans="1:16" x14ac:dyDescent="0.25">
      <c r="A27" s="11" t="s">
        <v>73</v>
      </c>
      <c r="O27" s="11" t="s">
        <v>73</v>
      </c>
    </row>
    <row r="28" spans="1:16" ht="29.25" x14ac:dyDescent="0.25">
      <c r="A28" s="21" t="s">
        <v>1</v>
      </c>
      <c r="B28" s="21" t="s">
        <v>43</v>
      </c>
      <c r="C28" s="21" t="s">
        <v>34</v>
      </c>
      <c r="D28" s="21" t="s">
        <v>44</v>
      </c>
      <c r="E28" s="21" t="s">
        <v>45</v>
      </c>
      <c r="F28" s="21" t="s">
        <v>46</v>
      </c>
      <c r="G28" s="21" t="s">
        <v>49</v>
      </c>
      <c r="H28" s="21" t="s">
        <v>47</v>
      </c>
      <c r="I28" s="21" t="s">
        <v>50</v>
      </c>
      <c r="J28" s="21" t="s">
        <v>42</v>
      </c>
      <c r="K28" s="21" t="s">
        <v>52</v>
      </c>
      <c r="O28" s="21" t="s">
        <v>1</v>
      </c>
      <c r="P28" s="21" t="s">
        <v>52</v>
      </c>
    </row>
    <row r="29" spans="1:16" x14ac:dyDescent="0.25">
      <c r="A29" s="12" t="s">
        <v>16</v>
      </c>
      <c r="B29" s="46">
        <f>IF('Starting Loads'!B29/'Starting Loads'!$K$50&gt;0, 'Starting Loads'!B29/'Starting Loads'!$K$51, " ")</f>
        <v>7.2791788051779919E-3</v>
      </c>
      <c r="C29" s="46">
        <f>IF('Starting Loads'!C29/'Starting Loads'!$K$50&gt;0, 'Starting Loads'!C29/'Starting Loads'!$K$51, " ")</f>
        <v>0.23284099666835087</v>
      </c>
      <c r="D29" s="46">
        <f>IF('Starting Loads'!D29/'Starting Loads'!$K$50&gt;0, 'Starting Loads'!D29/'Starting Loads'!$K$51, " ")</f>
        <v>0.15992195564721023</v>
      </c>
      <c r="E29" s="46">
        <f>IF('Starting Loads'!E29/'Starting Loads'!$K$50&gt;0, 'Starting Loads'!E29/'Starting Loads'!$K$51, " ")</f>
        <v>0.15664758444758953</v>
      </c>
      <c r="F29" s="46">
        <f>IF('Starting Loads'!F29/'Starting Loads'!$K$50&gt;0, 'Starting Loads'!F29/'Starting Loads'!$K$51, " ")</f>
        <v>1.5877621573229122E-2</v>
      </c>
      <c r="G29" s="46" t="str">
        <f>IF('Starting Loads'!G29/'Starting Loads'!$K$50&gt;0, 'Starting Loads'!G29/'Starting Loads'!$K$51, " ")</f>
        <v xml:space="preserve"> </v>
      </c>
      <c r="H29" s="46">
        <f>IF('Starting Loads'!H29/'Starting Loads'!$K$50&gt;0, 'Starting Loads'!H29/'Starting Loads'!$K$51, " ")</f>
        <v>5.2558063956326374E-2</v>
      </c>
      <c r="I29" s="46">
        <f>IF('Starting Loads'!I29/'Starting Loads'!$K$50&gt;0, 'Starting Loads'!I29/'Starting Loads'!$K$51, " ")</f>
        <v>9.4975395948635618E-5</v>
      </c>
      <c r="J29" s="46">
        <f>IF('Starting Loads'!J29/'Starting Loads'!$K$50&gt;0, 'Starting Loads'!J29/'Starting Loads'!$K$51, " ")</f>
        <v>6.6611165309364881E-2</v>
      </c>
      <c r="K29" s="46">
        <f>IF('Starting Loads'!K29/'Starting Loads'!$K$50&gt;0, 'Starting Loads'!K29/'Starting Loads'!$K$51, " ")</f>
        <v>0.69183154180319761</v>
      </c>
      <c r="O29" s="12" t="s">
        <v>16</v>
      </c>
      <c r="P29" s="46">
        <v>0.69135573389741645</v>
      </c>
    </row>
    <row r="30" spans="1:16" x14ac:dyDescent="0.25">
      <c r="A30" s="12" t="s">
        <v>17</v>
      </c>
      <c r="B30" s="46" t="str">
        <f>IF('Starting Loads'!B30/'Starting Loads'!$K$50&gt;0, 'Starting Loads'!B30/'Starting Loads'!$K$51, " ")</f>
        <v xml:space="preserve"> </v>
      </c>
      <c r="C30" s="46" t="str">
        <f>IF('Starting Loads'!C30/'Starting Loads'!$K$50&gt;0, 'Starting Loads'!C30/'Starting Loads'!$K$51, " ")</f>
        <v xml:space="preserve"> </v>
      </c>
      <c r="D30" s="46" t="str">
        <f>IF('Starting Loads'!D30/'Starting Loads'!$K$50&gt;0, 'Starting Loads'!D30/'Starting Loads'!$K$51, " ")</f>
        <v xml:space="preserve"> </v>
      </c>
      <c r="E30" s="46" t="str">
        <f>IF('Starting Loads'!E30/'Starting Loads'!$K$50&gt;0, 'Starting Loads'!E30/'Starting Loads'!$K$51, " ")</f>
        <v xml:space="preserve"> </v>
      </c>
      <c r="F30" s="46">
        <f>IF('Starting Loads'!F30/'Starting Loads'!$K$50&gt;0, 'Starting Loads'!F30/'Starting Loads'!$K$51, " ")</f>
        <v>1.0849017446959179E-2</v>
      </c>
      <c r="G30" s="46" t="str">
        <f>IF('Starting Loads'!G30/'Starting Loads'!$K$50&gt;0, 'Starting Loads'!G30/'Starting Loads'!$K$51, " ")</f>
        <v xml:space="preserve"> </v>
      </c>
      <c r="H30" s="46" t="str">
        <f>IF('Starting Loads'!H30/'Starting Loads'!$K$50&gt;0, 'Starting Loads'!H30/'Starting Loads'!$K$51, " ")</f>
        <v xml:space="preserve"> </v>
      </c>
      <c r="I30" s="46" t="str">
        <f>IF('Starting Loads'!I30/'Starting Loads'!$K$50&gt;0, 'Starting Loads'!I30/'Starting Loads'!$K$51, " ")</f>
        <v xml:space="preserve"> </v>
      </c>
      <c r="J30" s="46">
        <f>IF('Starting Loads'!J30/'Starting Loads'!$K$50&gt;0, 'Starting Loads'!J30/'Starting Loads'!$K$51, " ")</f>
        <v>1.1628073469582034E-6</v>
      </c>
      <c r="K30" s="46">
        <f>IF('Starting Loads'!K30/'Starting Loads'!$K$50&gt;0, 'Starting Loads'!K30/'Starting Loads'!$K$51, " ")</f>
        <v>1.0850180254306138E-2</v>
      </c>
      <c r="O30" s="12" t="s">
        <v>35</v>
      </c>
      <c r="P30" s="46">
        <v>9.9735868728183047E-2</v>
      </c>
    </row>
    <row r="31" spans="1:16" x14ac:dyDescent="0.25">
      <c r="A31" s="12" t="s">
        <v>35</v>
      </c>
      <c r="B31" s="46" t="str">
        <f>IF('Starting Loads'!B31/'Starting Loads'!$K$50&gt;0, 'Starting Loads'!B31/'Starting Loads'!$K$51, " ")</f>
        <v xml:space="preserve"> </v>
      </c>
      <c r="C31" s="46">
        <f>IF('Starting Loads'!C31/'Starting Loads'!$K$50&gt;0, 'Starting Loads'!C31/'Starting Loads'!$K$51, " ")</f>
        <v>1.9470808959310372E-3</v>
      </c>
      <c r="D31" s="46">
        <f>IF('Starting Loads'!D31/'Starting Loads'!$K$50&gt;0, 'Starting Loads'!D31/'Starting Loads'!$K$51, " ")</f>
        <v>4.4646911655168995E-3</v>
      </c>
      <c r="E31" s="46" t="str">
        <f>IF('Starting Loads'!E31/'Starting Loads'!$K$50&gt;0, 'Starting Loads'!E31/'Starting Loads'!$K$51, " ")</f>
        <v xml:space="preserve"> </v>
      </c>
      <c r="F31" s="46">
        <f>IF('Starting Loads'!F31/'Starting Loads'!$K$50&gt;0, 'Starting Loads'!F31/'Starting Loads'!$K$51, " ")</f>
        <v>9.3266201289603126E-2</v>
      </c>
      <c r="G31" s="46" t="str">
        <f>IF('Starting Loads'!G31/'Starting Loads'!$K$50&gt;0, 'Starting Loads'!G31/'Starting Loads'!$K$51, " ")</f>
        <v xml:space="preserve"> </v>
      </c>
      <c r="H31" s="46" t="str">
        <f>IF('Starting Loads'!H31/'Starting Loads'!$K$50&gt;0, 'Starting Loads'!H31/'Starting Loads'!$K$51, " ")</f>
        <v xml:space="preserve"> </v>
      </c>
      <c r="I31" s="46" t="str">
        <f>IF('Starting Loads'!I31/'Starting Loads'!$K$50&gt;0, 'Starting Loads'!I31/'Starting Loads'!$K$51, " ")</f>
        <v xml:space="preserve"> </v>
      </c>
      <c r="J31" s="46">
        <f>IF('Starting Loads'!J31/'Starting Loads'!$K$50&gt;0, 'Starting Loads'!J31/'Starting Loads'!$K$51, " ")</f>
        <v>1.265360385224639E-4</v>
      </c>
      <c r="K31" s="46">
        <f>IF('Starting Loads'!K31/'Starting Loads'!$K$50&gt;0, 'Starting Loads'!K31/'Starting Loads'!$K$51, " ")</f>
        <v>9.9804509389573526E-2</v>
      </c>
      <c r="O31" s="12" t="s">
        <v>23</v>
      </c>
      <c r="P31" s="46">
        <v>9.7318886230720048E-2</v>
      </c>
    </row>
    <row r="32" spans="1:16" x14ac:dyDescent="0.25">
      <c r="A32" s="12" t="s">
        <v>18</v>
      </c>
      <c r="B32" s="46" t="str">
        <f>IF('Starting Loads'!B32/'Starting Loads'!$K$50&gt;0, 'Starting Loads'!B32/'Starting Loads'!$K$51, " ")</f>
        <v xml:space="preserve"> </v>
      </c>
      <c r="C32" s="46" t="str">
        <f>IF('Starting Loads'!C32/'Starting Loads'!$K$50&gt;0, 'Starting Loads'!C32/'Starting Loads'!$K$51, " ")</f>
        <v xml:space="preserve"> </v>
      </c>
      <c r="D32" s="46" t="str">
        <f>IF('Starting Loads'!D32/'Starting Loads'!$K$50&gt;0, 'Starting Loads'!D32/'Starting Loads'!$K$51, " ")</f>
        <v xml:space="preserve"> </v>
      </c>
      <c r="E32" s="46" t="str">
        <f>IF('Starting Loads'!E32/'Starting Loads'!$K$50&gt;0, 'Starting Loads'!E32/'Starting Loads'!$K$51, " ")</f>
        <v xml:space="preserve"> </v>
      </c>
      <c r="F32" s="46">
        <f>IF('Starting Loads'!F32/'Starting Loads'!$K$50&gt;0, 'Starting Loads'!F32/'Starting Loads'!$K$51, " ")</f>
        <v>2.2048789045240057E-4</v>
      </c>
      <c r="G32" s="46">
        <f>IF('Starting Loads'!G32/'Starting Loads'!$K$50&gt;0, 'Starting Loads'!G32/'Starting Loads'!$K$51, " ")</f>
        <v>6.5913273359046517E-4</v>
      </c>
      <c r="H32" s="46">
        <f>IF('Starting Loads'!H32/'Starting Loads'!$K$50&gt;0, 'Starting Loads'!H32/'Starting Loads'!$K$51, " ")</f>
        <v>4.5980697476774596E-3</v>
      </c>
      <c r="I32" s="46">
        <f>IF('Starting Loads'!I32/'Starting Loads'!$K$50&gt;0, 'Starting Loads'!I32/'Starting Loads'!$K$51, " ")</f>
        <v>3.5170716424393158E-3</v>
      </c>
      <c r="J32" s="46" t="str">
        <f>IF('Starting Loads'!J32/'Starting Loads'!$K$50&gt;0, 'Starting Loads'!J32/'Starting Loads'!$K$51, " ")</f>
        <v xml:space="preserve"> </v>
      </c>
      <c r="K32" s="46">
        <f>IF('Starting Loads'!K32/'Starting Loads'!$K$50&gt;0, 'Starting Loads'!K32/'Starting Loads'!$K$51, " ")</f>
        <v>8.9947620141596404E-3</v>
      </c>
      <c r="O32" s="12" t="s">
        <v>38</v>
      </c>
      <c r="P32" s="46">
        <v>4.8921308778779461E-2</v>
      </c>
    </row>
    <row r="33" spans="1:16" x14ac:dyDescent="0.25">
      <c r="A33" s="12" t="s">
        <v>19</v>
      </c>
      <c r="B33" s="46" t="str">
        <f>IF('Starting Loads'!B33/'Starting Loads'!$K$50&gt;0, 'Starting Loads'!B33/'Starting Loads'!$K$51, " ")</f>
        <v xml:space="preserve"> </v>
      </c>
      <c r="C33" s="46" t="str">
        <f>IF('Starting Loads'!C33/'Starting Loads'!$K$50&gt;0, 'Starting Loads'!C33/'Starting Loads'!$K$51, " ")</f>
        <v xml:space="preserve"> </v>
      </c>
      <c r="D33" s="46">
        <f>IF('Starting Loads'!D33/'Starting Loads'!$K$50&gt;0, 'Starting Loads'!D33/'Starting Loads'!$K$51, " ")</f>
        <v>6.3048833978595644E-4</v>
      </c>
      <c r="E33" s="46" t="str">
        <f>IF('Starting Loads'!E33/'Starting Loads'!$K$50&gt;0, 'Starting Loads'!E33/'Starting Loads'!$K$51, " ")</f>
        <v xml:space="preserve"> </v>
      </c>
      <c r="F33" s="46" t="str">
        <f>IF('Starting Loads'!F33/'Starting Loads'!$K$50&gt;0, 'Starting Loads'!F33/'Starting Loads'!$K$51, " ")</f>
        <v xml:space="preserve"> </v>
      </c>
      <c r="G33" s="46" t="str">
        <f>IF('Starting Loads'!G33/'Starting Loads'!$K$50&gt;0, 'Starting Loads'!G33/'Starting Loads'!$K$51, " ")</f>
        <v xml:space="preserve"> </v>
      </c>
      <c r="H33" s="46" t="str">
        <f>IF('Starting Loads'!H33/'Starting Loads'!$K$50&gt;0, 'Starting Loads'!H33/'Starting Loads'!$K$51, " ")</f>
        <v xml:space="preserve"> </v>
      </c>
      <c r="I33" s="46" t="str">
        <f>IF('Starting Loads'!I33/'Starting Loads'!$K$50&gt;0, 'Starting Loads'!I33/'Starting Loads'!$K$51, " ")</f>
        <v xml:space="preserve"> </v>
      </c>
      <c r="J33" s="46" t="str">
        <f>IF('Starting Loads'!J33/'Starting Loads'!$K$50&gt;0, 'Starting Loads'!J33/'Starting Loads'!$K$51, " ")</f>
        <v xml:space="preserve"> </v>
      </c>
      <c r="K33" s="46">
        <f>IF('Starting Loads'!K33/'Starting Loads'!$K$50&gt;0, 'Starting Loads'!K33/'Starting Loads'!$K$51, " ")</f>
        <v>6.3048833978595644E-4</v>
      </c>
      <c r="O33" s="12" t="s">
        <v>21</v>
      </c>
      <c r="P33" s="46">
        <v>1.160719860077224E-2</v>
      </c>
    </row>
    <row r="34" spans="1:16" x14ac:dyDescent="0.25">
      <c r="A34" s="12" t="s">
        <v>20</v>
      </c>
      <c r="B34" s="46" t="str">
        <f>IF('Starting Loads'!B34/'Starting Loads'!$K$50&gt;0, 'Starting Loads'!B34/'Starting Loads'!$K$51, " ")</f>
        <v xml:space="preserve"> </v>
      </c>
      <c r="C34" s="46" t="str">
        <f>IF('Starting Loads'!C34/'Starting Loads'!$K$50&gt;0, 'Starting Loads'!C34/'Starting Loads'!$K$51, " ")</f>
        <v xml:space="preserve"> </v>
      </c>
      <c r="D34" s="46" t="str">
        <f>IF('Starting Loads'!D34/'Starting Loads'!$K$50&gt;0, 'Starting Loads'!D34/'Starting Loads'!$K$51, " ")</f>
        <v xml:space="preserve"> </v>
      </c>
      <c r="E34" s="46" t="str">
        <f>IF('Starting Loads'!E34/'Starting Loads'!$K$50&gt;0, 'Starting Loads'!E34/'Starting Loads'!$K$51, " ")</f>
        <v xml:space="preserve"> </v>
      </c>
      <c r="F34" s="46" t="str">
        <f>IF('Starting Loads'!F34/'Starting Loads'!$K$50&gt;0, 'Starting Loads'!F34/'Starting Loads'!$K$51, " ")</f>
        <v xml:space="preserve"> </v>
      </c>
      <c r="G34" s="46" t="str">
        <f>IF('Starting Loads'!G34/'Starting Loads'!$K$50&gt;0, 'Starting Loads'!G34/'Starting Loads'!$K$51, " ")</f>
        <v xml:space="preserve"> </v>
      </c>
      <c r="H34" s="46" t="str">
        <f>IF('Starting Loads'!H34/'Starting Loads'!$K$50&gt;0, 'Starting Loads'!H34/'Starting Loads'!$K$51, " ")</f>
        <v xml:space="preserve"> </v>
      </c>
      <c r="I34" s="46" t="str">
        <f>IF('Starting Loads'!I34/'Starting Loads'!$K$50&gt;0, 'Starting Loads'!I34/'Starting Loads'!$K$51, " ")</f>
        <v xml:space="preserve"> </v>
      </c>
      <c r="J34" s="46">
        <f>IF('Starting Loads'!J34/'Starting Loads'!$K$50&gt;0, 'Starting Loads'!J34/'Starting Loads'!$K$51, " ")</f>
        <v>4.2937766105494873E-4</v>
      </c>
      <c r="K34" s="46">
        <f>IF('Starting Loads'!K34/'Starting Loads'!$K$50&gt;0, 'Starting Loads'!K34/'Starting Loads'!$K$51, " ")</f>
        <v>4.2937766105494873E-4</v>
      </c>
      <c r="O34" s="12" t="s">
        <v>17</v>
      </c>
      <c r="P34" s="46">
        <v>1.0842718030871378E-2</v>
      </c>
    </row>
    <row r="35" spans="1:16" x14ac:dyDescent="0.25">
      <c r="A35" s="12" t="s">
        <v>21</v>
      </c>
      <c r="B35" s="46">
        <f>IF('Starting Loads'!B35/'Starting Loads'!$K$50&gt;0, 'Starting Loads'!B35/'Starting Loads'!$K$51, " ")</f>
        <v>4.5115955226667935E-4</v>
      </c>
      <c r="C35" s="46">
        <f>IF('Starting Loads'!C35/'Starting Loads'!$K$50&gt;0, 'Starting Loads'!C35/'Starting Loads'!$K$51, " ")</f>
        <v>2.8254484658191015E-3</v>
      </c>
      <c r="D35" s="46">
        <f>IF('Starting Loads'!D35/'Starting Loads'!$K$50&gt;0, 'Starting Loads'!D35/'Starting Loads'!$K$51, " ")</f>
        <v>1.0463329579173833E-3</v>
      </c>
      <c r="E35" s="46">
        <f>IF('Starting Loads'!E35/'Starting Loads'!$K$50&gt;0, 'Starting Loads'!E35/'Starting Loads'!$K$51, " ")</f>
        <v>1.8141424342649661E-3</v>
      </c>
      <c r="F35" s="46">
        <f>IF('Starting Loads'!F35/'Starting Loads'!$K$50&gt;0, 'Starting Loads'!F35/'Starting Loads'!$K$51, " ")</f>
        <v>3.0067973181148967E-3</v>
      </c>
      <c r="G35" s="46">
        <f>IF('Starting Loads'!G35/'Starting Loads'!$K$50&gt;0, 'Starting Loads'!G35/'Starting Loads'!$K$51, " ")</f>
        <v>1.0415831440691068E-4</v>
      </c>
      <c r="H35" s="46">
        <f>IF('Starting Loads'!H35/'Starting Loads'!$K$50&gt;0, 'Starting Loads'!H35/'Starting Loads'!$K$51, " ")</f>
        <v>1.5466077432993992E-3</v>
      </c>
      <c r="I35" s="46">
        <f>IF('Starting Loads'!I35/'Starting Loads'!$K$50&gt;0, 'Starting Loads'!I35/'Starting Loads'!$K$51, " ")</f>
        <v>1.3854944119759107E-4</v>
      </c>
      <c r="J35" s="46">
        <f>IF('Starting Loads'!J35/'Starting Loads'!$K$50&gt;0, 'Starting Loads'!J35/'Starting Loads'!$K$51, " ")</f>
        <v>6.8199073112441941E-4</v>
      </c>
      <c r="K35" s="46">
        <f>IF('Starting Loads'!K35/'Starting Loads'!$K$50&gt;0, 'Starting Loads'!K35/'Starting Loads'!$K$51, " ")</f>
        <v>1.1615186958411348E-2</v>
      </c>
      <c r="O35" s="41" t="s">
        <v>70</v>
      </c>
      <c r="P35" s="46">
        <v>1.0196368700178373E-2</v>
      </c>
    </row>
    <row r="36" spans="1:16" x14ac:dyDescent="0.25">
      <c r="A36" s="12" t="s">
        <v>22</v>
      </c>
      <c r="B36" s="46" t="str">
        <f>IF('Starting Loads'!B36/'Starting Loads'!$K$50&gt;0, 'Starting Loads'!B36/'Starting Loads'!$K$51, " ")</f>
        <v xml:space="preserve"> </v>
      </c>
      <c r="C36" s="46">
        <f>IF('Starting Loads'!C36/'Starting Loads'!$K$50&gt;0, 'Starting Loads'!C36/'Starting Loads'!$K$51, " ")</f>
        <v>4.1477962273191849E-4</v>
      </c>
      <c r="D36" s="46" t="str">
        <f>IF('Starting Loads'!D36/'Starting Loads'!$K$50&gt;0, 'Starting Loads'!D36/'Starting Loads'!$K$51, " ")</f>
        <v xml:space="preserve"> </v>
      </c>
      <c r="E36" s="46" t="str">
        <f>IF('Starting Loads'!E36/'Starting Loads'!$K$50&gt;0, 'Starting Loads'!E36/'Starting Loads'!$K$51, " ")</f>
        <v xml:space="preserve"> </v>
      </c>
      <c r="F36" s="46" t="str">
        <f>IF('Starting Loads'!F36/'Starting Loads'!$K$50&gt;0, 'Starting Loads'!F36/'Starting Loads'!$K$51, " ")</f>
        <v xml:space="preserve"> </v>
      </c>
      <c r="G36" s="46" t="str">
        <f>IF('Starting Loads'!G36/'Starting Loads'!$K$50&gt;0, 'Starting Loads'!G36/'Starting Loads'!$K$51, " ")</f>
        <v xml:space="preserve"> </v>
      </c>
      <c r="H36" s="46" t="str">
        <f>IF('Starting Loads'!H36/'Starting Loads'!$K$50&gt;0, 'Starting Loads'!H36/'Starting Loads'!$K$51, " ")</f>
        <v xml:space="preserve"> </v>
      </c>
      <c r="I36" s="46" t="str">
        <f>IF('Starting Loads'!I36/'Starting Loads'!$K$50&gt;0, 'Starting Loads'!I36/'Starting Loads'!$K$51, " ")</f>
        <v xml:space="preserve"> </v>
      </c>
      <c r="J36" s="46" t="str">
        <f>IF('Starting Loads'!J36/'Starting Loads'!$K$50&gt;0, 'Starting Loads'!J36/'Starting Loads'!$K$51, " ")</f>
        <v xml:space="preserve"> </v>
      </c>
      <c r="K36" s="46">
        <f>IF('Starting Loads'!K36/'Starting Loads'!$K$50&gt;0, 'Starting Loads'!K36/'Starting Loads'!$K$51, " ")</f>
        <v>4.1477962273191849E-4</v>
      </c>
      <c r="O36" s="12" t="s">
        <v>18</v>
      </c>
      <c r="P36" s="46">
        <v>8.9885758566655739E-3</v>
      </c>
    </row>
    <row r="37" spans="1:16" x14ac:dyDescent="0.25">
      <c r="A37" s="12" t="s">
        <v>23</v>
      </c>
      <c r="B37" s="46">
        <f>IF('Starting Loads'!B37/'Starting Loads'!$K$50&gt;0, 'Starting Loads'!B37/'Starting Loads'!$K$51, " ")</f>
        <v>2.2112942350005389E-2</v>
      </c>
      <c r="C37" s="46">
        <f>IF('Starting Loads'!C37/'Starting Loads'!$K$50&gt;0, 'Starting Loads'!C37/'Starting Loads'!$K$51, " ")</f>
        <v>3.4427480554978223E-3</v>
      </c>
      <c r="D37" s="46" t="str">
        <f>IF('Starting Loads'!D37/'Starting Loads'!$K$50&gt;0, 'Starting Loads'!D37/'Starting Loads'!$K$51, " ")</f>
        <v xml:space="preserve"> </v>
      </c>
      <c r="E37" s="46">
        <f>IF('Starting Loads'!E37/'Starting Loads'!$K$50&gt;0, 'Starting Loads'!E37/'Starting Loads'!$K$51, " ")</f>
        <v>7.5758256447251773E-3</v>
      </c>
      <c r="F37" s="46">
        <f>IF('Starting Loads'!F37/'Starting Loads'!$K$50&gt;0, 'Starting Loads'!F37/'Starting Loads'!$K$51, " ")</f>
        <v>5.9866572401835435E-3</v>
      </c>
      <c r="G37" s="46">
        <f>IF('Starting Loads'!G37/'Starting Loads'!$K$50&gt;0, 'Starting Loads'!G37/'Starting Loads'!$K$51, " ")</f>
        <v>6.1462614546173326E-3</v>
      </c>
      <c r="H37" s="46">
        <f>IF('Starting Loads'!H37/'Starting Loads'!$K$50&gt;0, 'Starting Loads'!H37/'Starting Loads'!$K$51, " ")</f>
        <v>3.0857048871641934E-2</v>
      </c>
      <c r="I37" s="46">
        <f>IF('Starting Loads'!I37/'Starting Loads'!$K$50&gt;0, 'Starting Loads'!I37/'Starting Loads'!$K$51, " ")</f>
        <v>2.1264379849038083E-2</v>
      </c>
      <c r="J37" s="46" t="str">
        <f>IF('Starting Loads'!J37/'Starting Loads'!$K$50&gt;0, 'Starting Loads'!J37/'Starting Loads'!$K$51, " ")</f>
        <v xml:space="preserve"> </v>
      </c>
      <c r="K37" s="46">
        <f>IF('Starting Loads'!K37/'Starting Loads'!$K$50&gt;0, 'Starting Loads'!K37/'Starting Loads'!$K$51, " ")</f>
        <v>9.7385863465709266E-2</v>
      </c>
      <c r="O37" s="12" t="s">
        <v>118</v>
      </c>
      <c r="P37" s="46">
        <v>4.0688329755157659E-3</v>
      </c>
    </row>
    <row r="38" spans="1:16" x14ac:dyDescent="0.25">
      <c r="A38" s="12" t="s">
        <v>24</v>
      </c>
      <c r="B38" s="46" t="str">
        <f>IF('Starting Loads'!B38/'Starting Loads'!$K$50&gt;0, 'Starting Loads'!B38/'Starting Loads'!$K$51, " ")</f>
        <v xml:space="preserve"> </v>
      </c>
      <c r="C38" s="46">
        <f>IF('Starting Loads'!C38/'Starting Loads'!$K$50&gt;0, 'Starting Loads'!C38/'Starting Loads'!$K$51, " ")</f>
        <v>2.4330274371462961E-3</v>
      </c>
      <c r="D38" s="46">
        <f>IF('Starting Loads'!D38/'Starting Loads'!$K$50&gt;0, 'Starting Loads'!D38/'Starting Loads'!$K$51, " ")</f>
        <v>1.4176898032508833E-3</v>
      </c>
      <c r="E38" s="46" t="str">
        <f>IF('Starting Loads'!E38/'Starting Loads'!$K$50&gt;0, 'Starting Loads'!E38/'Starting Loads'!$K$51, " ")</f>
        <v xml:space="preserve"> </v>
      </c>
      <c r="F38" s="46" t="str">
        <f>IF('Starting Loads'!F38/'Starting Loads'!$K$50&gt;0, 'Starting Loads'!F38/'Starting Loads'!$K$51, " ")</f>
        <v xml:space="preserve"> </v>
      </c>
      <c r="G38" s="46" t="str">
        <f>IF('Starting Loads'!G38/'Starting Loads'!$K$50&gt;0, 'Starting Loads'!G38/'Starting Loads'!$K$51, " ")</f>
        <v xml:space="preserve"> </v>
      </c>
      <c r="H38" s="46" t="str">
        <f>IF('Starting Loads'!H38/'Starting Loads'!$K$50&gt;0, 'Starting Loads'!H38/'Starting Loads'!$K$51, " ")</f>
        <v xml:space="preserve"> </v>
      </c>
      <c r="I38" s="46" t="str">
        <f>IF('Starting Loads'!I38/'Starting Loads'!$K$50&gt;0, 'Starting Loads'!I38/'Starting Loads'!$K$51, " ")</f>
        <v xml:space="preserve"> </v>
      </c>
      <c r="J38" s="46" t="str">
        <f>IF('Starting Loads'!J38/'Starting Loads'!$K$50&gt;0, 'Starting Loads'!J38/'Starting Loads'!$K$51, " ")</f>
        <v xml:space="preserve"> </v>
      </c>
      <c r="K38" s="46">
        <f>IF('Starting Loads'!K38/'Starting Loads'!$K$50&gt;0, 'Starting Loads'!K38/'Starting Loads'!$K$51, " ")</f>
        <v>3.8507172403971792E-3</v>
      </c>
      <c r="O38" s="12" t="s">
        <v>24</v>
      </c>
      <c r="P38" s="46">
        <v>3.84806890536878E-3</v>
      </c>
    </row>
    <row r="39" spans="1:16" x14ac:dyDescent="0.25">
      <c r="A39" s="12" t="s">
        <v>26</v>
      </c>
      <c r="B39" s="46" t="str">
        <f>IF('Starting Loads'!B39/'Starting Loads'!$K$50&gt;0, 'Starting Loads'!B39/'Starting Loads'!$K$51, " ")</f>
        <v xml:space="preserve"> </v>
      </c>
      <c r="C39" s="46">
        <f>IF('Starting Loads'!C39/'Starting Loads'!$K$50&gt;0, 'Starting Loads'!C39/'Starting Loads'!$K$51, " ")</f>
        <v>5.3207375511555503E-4</v>
      </c>
      <c r="D39" s="46" t="str">
        <f>IF('Starting Loads'!D39/'Starting Loads'!$K$50&gt;0, 'Starting Loads'!D39/'Starting Loads'!$K$51, " ")</f>
        <v xml:space="preserve"> </v>
      </c>
      <c r="E39" s="46" t="str">
        <f>IF('Starting Loads'!E39/'Starting Loads'!$K$50&gt;0, 'Starting Loads'!E39/'Starting Loads'!$K$51, " ")</f>
        <v xml:space="preserve"> </v>
      </c>
      <c r="F39" s="46">
        <f>IF('Starting Loads'!F39/'Starting Loads'!$K$50&gt;0, 'Starting Loads'!F39/'Starting Loads'!$K$51, " ")</f>
        <v>1.0906861377406513E-5</v>
      </c>
      <c r="G39" s="46" t="str">
        <f>IF('Starting Loads'!G39/'Starting Loads'!$K$50&gt;0, 'Starting Loads'!G39/'Starting Loads'!$K$51, " ")</f>
        <v xml:space="preserve"> </v>
      </c>
      <c r="H39" s="46" t="str">
        <f>IF('Starting Loads'!H39/'Starting Loads'!$K$50&gt;0, 'Starting Loads'!H39/'Starting Loads'!$K$51, " ")</f>
        <v xml:space="preserve"> </v>
      </c>
      <c r="I39" s="46" t="str">
        <f>IF('Starting Loads'!I39/'Starting Loads'!$K$50&gt;0, 'Starting Loads'!I39/'Starting Loads'!$K$51, " ")</f>
        <v xml:space="preserve"> </v>
      </c>
      <c r="J39" s="46" t="str">
        <f>IF('Starting Loads'!J39/'Starting Loads'!$K$50&gt;0, 'Starting Loads'!J39/'Starting Loads'!$K$51, " ")</f>
        <v xml:space="preserve"> </v>
      </c>
      <c r="K39" s="46">
        <f>IF('Starting Loads'!K39/'Starting Loads'!$K$50&gt;0, 'Starting Loads'!K39/'Starting Loads'!$K$51, " ")</f>
        <v>5.4298061649296159E-4</v>
      </c>
      <c r="O39" s="12" t="s">
        <v>29</v>
      </c>
      <c r="P39" s="46">
        <v>3.7486177596450006E-3</v>
      </c>
    </row>
    <row r="40" spans="1:16" x14ac:dyDescent="0.25">
      <c r="A40" s="12" t="s">
        <v>27</v>
      </c>
      <c r="B40" s="46" t="str">
        <f>IF('Starting Loads'!B40/'Starting Loads'!$K$50&gt;0, 'Starting Loads'!B40/'Starting Loads'!$K$51, " ")</f>
        <v xml:space="preserve"> </v>
      </c>
      <c r="C40" s="46" t="str">
        <f>IF('Starting Loads'!C40/'Starting Loads'!$K$50&gt;0, 'Starting Loads'!C40/'Starting Loads'!$K$51, " ")</f>
        <v xml:space="preserve"> </v>
      </c>
      <c r="D40" s="46" t="str">
        <f>IF('Starting Loads'!D40/'Starting Loads'!$K$50&gt;0, 'Starting Loads'!D40/'Starting Loads'!$K$51, " ")</f>
        <v xml:space="preserve"> </v>
      </c>
      <c r="E40" s="46" t="str">
        <f>IF('Starting Loads'!E40/'Starting Loads'!$K$50&gt;0, 'Starting Loads'!E40/'Starting Loads'!$K$51, " ")</f>
        <v xml:space="preserve"> </v>
      </c>
      <c r="F40" s="46">
        <f>IF('Starting Loads'!F40/'Starting Loads'!$K$50&gt;0, 'Starting Loads'!F40/'Starting Loads'!$K$51, " ")</f>
        <v>2.8491537009333072E-4</v>
      </c>
      <c r="G40" s="46" t="str">
        <f>IF('Starting Loads'!G40/'Starting Loads'!$K$50&gt;0, 'Starting Loads'!G40/'Starting Loads'!$K$51, " ")</f>
        <v xml:space="preserve"> </v>
      </c>
      <c r="H40" s="46" t="str">
        <f>IF('Starting Loads'!H40/'Starting Loads'!$K$50&gt;0, 'Starting Loads'!H40/'Starting Loads'!$K$51, " ")</f>
        <v xml:space="preserve"> </v>
      </c>
      <c r="I40" s="46" t="str">
        <f>IF('Starting Loads'!I40/'Starting Loads'!$K$50&gt;0, 'Starting Loads'!I40/'Starting Loads'!$K$51, " ")</f>
        <v xml:space="preserve"> </v>
      </c>
      <c r="J40" s="46" t="str">
        <f>IF('Starting Loads'!J40/'Starting Loads'!$K$50&gt;0, 'Starting Loads'!J40/'Starting Loads'!$K$51, " ")</f>
        <v xml:space="preserve"> </v>
      </c>
      <c r="K40" s="46">
        <f>IF('Starting Loads'!K40/'Starting Loads'!$K$50&gt;0, 'Starting Loads'!K40/'Starting Loads'!$K$51, " ")</f>
        <v>2.8491537009333072E-4</v>
      </c>
      <c r="O40" s="12" t="s">
        <v>3</v>
      </c>
      <c r="P40" s="46">
        <v>3.3354797539402788E-3</v>
      </c>
    </row>
    <row r="41" spans="1:16" x14ac:dyDescent="0.25">
      <c r="A41" s="12" t="s">
        <v>38</v>
      </c>
      <c r="B41" s="46" t="str">
        <f>IF('Starting Loads'!B41/'Starting Loads'!$K$50&gt;0, 'Starting Loads'!B41/'Starting Loads'!$K$51, " ")</f>
        <v xml:space="preserve"> </v>
      </c>
      <c r="C41" s="46">
        <f>IF('Starting Loads'!C41/'Starting Loads'!$K$50&gt;0, 'Starting Loads'!C41/'Starting Loads'!$K$51, " ")</f>
        <v>1.9823148220160865E-3</v>
      </c>
      <c r="D41" s="46">
        <f>IF('Starting Loads'!D41/'Starting Loads'!$K$50&gt;0, 'Starting Loads'!D41/'Starting Loads'!$K$51, " ")</f>
        <v>8.0932431409739929E-3</v>
      </c>
      <c r="E41" s="46" t="str">
        <f>IF('Starting Loads'!E41/'Starting Loads'!$K$50&gt;0, 'Starting Loads'!E41/'Starting Loads'!$K$51, " ")</f>
        <v xml:space="preserve"> </v>
      </c>
      <c r="F41" s="46">
        <f>IF('Starting Loads'!F41/'Starting Loads'!$K$50&gt;0, 'Starting Loads'!F41/'Starting Loads'!$K$51, " ")</f>
        <v>2.9585734365304307E-2</v>
      </c>
      <c r="G41" s="46" t="str">
        <f>IF('Starting Loads'!G41/'Starting Loads'!$K$50&gt;0, 'Starting Loads'!G41/'Starting Loads'!$K$51, " ")</f>
        <v xml:space="preserve"> </v>
      </c>
      <c r="H41" s="46" t="str">
        <f>IF('Starting Loads'!H41/'Starting Loads'!$K$50&gt;0, 'Starting Loads'!H41/'Starting Loads'!$K$51, " ")</f>
        <v xml:space="preserve"> </v>
      </c>
      <c r="I41" s="46" t="str">
        <f>IF('Starting Loads'!I41/'Starting Loads'!$K$50&gt;0, 'Starting Loads'!I41/'Starting Loads'!$K$51, " ")</f>
        <v xml:space="preserve"> </v>
      </c>
      <c r="J41" s="46">
        <f>IF('Starting Loads'!J41/'Starting Loads'!$K$50&gt;0, 'Starting Loads'!J41/'Starting Loads'!$K$51, " ")</f>
        <v>9.2936852903265799E-3</v>
      </c>
      <c r="K41" s="46">
        <f>IF('Starting Loads'!K41/'Starting Loads'!$K$50&gt;0, 'Starting Loads'!K41/'Starting Loads'!$K$51, " ")</f>
        <v>4.8954977618620971E-2</v>
      </c>
      <c r="O41" s="12" t="s">
        <v>28</v>
      </c>
      <c r="P41" s="46">
        <v>1.8601157783150197E-3</v>
      </c>
    </row>
    <row r="42" spans="1:16" x14ac:dyDescent="0.25">
      <c r="A42" s="41" t="s">
        <v>70</v>
      </c>
      <c r="B42" s="46" t="str">
        <f>IF('Starting Loads'!B42/'Starting Loads'!$K$50&gt;0, 'Starting Loads'!B42/'Starting Loads'!$K$51, " ")</f>
        <v xml:space="preserve"> </v>
      </c>
      <c r="C42" s="46" t="str">
        <f>IF('Starting Loads'!C42/'Starting Loads'!$K$50&gt;0, 'Starting Loads'!C42/'Starting Loads'!$K$51, " ")</f>
        <v xml:space="preserve"> </v>
      </c>
      <c r="D42" s="46" t="str">
        <f>IF('Starting Loads'!D42/'Starting Loads'!$K$50&gt;0, 'Starting Loads'!D42/'Starting Loads'!$K$51, " ")</f>
        <v xml:space="preserve"> </v>
      </c>
      <c r="E42" s="46" t="str">
        <f>IF('Starting Loads'!E42/'Starting Loads'!$K$50&gt;0, 'Starting Loads'!E42/'Starting Loads'!$K$51, " ")</f>
        <v xml:space="preserve"> </v>
      </c>
      <c r="F42" s="46">
        <f>IF('Starting Loads'!F42/'Starting Loads'!$K$50&gt;0, 'Starting Loads'!F42/'Starting Loads'!$K$51, " ")</f>
        <v>1.0203386090213535E-2</v>
      </c>
      <c r="G42" s="46" t="str">
        <f>IF('Starting Loads'!G42/'Starting Loads'!$K$50&gt;0, 'Starting Loads'!G42/'Starting Loads'!$K$51, " ")</f>
        <v xml:space="preserve"> </v>
      </c>
      <c r="H42" s="46" t="str">
        <f>IF('Starting Loads'!H42/'Starting Loads'!$K$50&gt;0, 'Starting Loads'!H42/'Starting Loads'!$K$51, " ")</f>
        <v xml:space="preserve"> </v>
      </c>
      <c r="I42" s="46" t="str">
        <f>IF('Starting Loads'!I42/'Starting Loads'!$K$50&gt;0, 'Starting Loads'!I42/'Starting Loads'!$K$51, " ")</f>
        <v xml:space="preserve"> </v>
      </c>
      <c r="J42" s="46" t="str">
        <f>IF('Starting Loads'!J42/'Starting Loads'!$K$50&gt;0, 'Starting Loads'!J42/'Starting Loads'!$K$51, " ")</f>
        <v xml:space="preserve"> </v>
      </c>
      <c r="K42" s="46">
        <f>IF('Starting Loads'!K42/'Starting Loads'!$K$50&gt;0, 'Starting Loads'!K42/'Starting Loads'!$K$51, " ")</f>
        <v>1.0203386090213535E-2</v>
      </c>
      <c r="O42" s="12" t="s">
        <v>40</v>
      </c>
      <c r="P42" s="46">
        <v>1.1551776533798243E-3</v>
      </c>
    </row>
    <row r="43" spans="1:16" x14ac:dyDescent="0.25">
      <c r="A43" s="12" t="s">
        <v>28</v>
      </c>
      <c r="B43" s="46" t="str">
        <f>IF('Starting Loads'!B43/'Starting Loads'!$K$50&gt;0, 'Starting Loads'!B43/'Starting Loads'!$K$51, " ")</f>
        <v xml:space="preserve"> </v>
      </c>
      <c r="C43" s="46" t="str">
        <f>IF('Starting Loads'!C43/'Starting Loads'!$K$50&gt;0, 'Starting Loads'!C43/'Starting Loads'!$K$51, " ")</f>
        <v xml:space="preserve"> </v>
      </c>
      <c r="D43" s="46" t="str">
        <f>IF('Starting Loads'!D43/'Starting Loads'!$K$50&gt;0, 'Starting Loads'!D43/'Starting Loads'!$K$51, " ")</f>
        <v xml:space="preserve"> </v>
      </c>
      <c r="E43" s="46" t="str">
        <f>IF('Starting Loads'!E43/'Starting Loads'!$K$50&gt;0, 'Starting Loads'!E43/'Starting Loads'!$K$51, " ")</f>
        <v xml:space="preserve"> </v>
      </c>
      <c r="F43" s="46">
        <f>IF('Starting Loads'!F43/'Starting Loads'!$K$50&gt;0, 'Starting Loads'!F43/'Starting Loads'!$K$51, " ")</f>
        <v>1.8613959554359949E-3</v>
      </c>
      <c r="G43" s="46" t="str">
        <f>IF('Starting Loads'!G43/'Starting Loads'!$K$50&gt;0, 'Starting Loads'!G43/'Starting Loads'!$K$51, " ")</f>
        <v xml:space="preserve"> </v>
      </c>
      <c r="H43" s="46" t="str">
        <f>IF('Starting Loads'!H43/'Starting Loads'!$K$50&gt;0, 'Starting Loads'!H43/'Starting Loads'!$K$51, " ")</f>
        <v xml:space="preserve"> </v>
      </c>
      <c r="I43" s="46" t="str">
        <f>IF('Starting Loads'!I43/'Starting Loads'!$K$50&gt;0, 'Starting Loads'!I43/'Starting Loads'!$K$51, " ")</f>
        <v xml:space="preserve"> </v>
      </c>
      <c r="J43" s="46" t="str">
        <f>IF('Starting Loads'!J43/'Starting Loads'!$K$50&gt;0, 'Starting Loads'!J43/'Starting Loads'!$K$51, " ")</f>
        <v xml:space="preserve"> </v>
      </c>
      <c r="K43" s="46">
        <f>IF('Starting Loads'!K43/'Starting Loads'!$K$50&gt;0, 'Starting Loads'!K43/'Starting Loads'!$K$51, " ")</f>
        <v>1.8613959554359949E-3</v>
      </c>
      <c r="O43" s="83" t="s">
        <v>19</v>
      </c>
      <c r="P43" s="84">
        <v>6.3005472073500782E-4</v>
      </c>
    </row>
    <row r="44" spans="1:16" x14ac:dyDescent="0.25">
      <c r="A44" s="12" t="s">
        <v>40</v>
      </c>
      <c r="B44" s="46" t="str">
        <f>IF('Starting Loads'!B44/'Starting Loads'!$K$50&gt;0, 'Starting Loads'!B44/'Starting Loads'!$K$51, " ")</f>
        <v xml:space="preserve"> </v>
      </c>
      <c r="C44" s="46" t="str">
        <f>IF('Starting Loads'!C44/'Starting Loads'!$K$50&gt;0, 'Starting Loads'!C44/'Starting Loads'!$K$51, " ")</f>
        <v xml:space="preserve"> </v>
      </c>
      <c r="D44" s="46" t="str">
        <f>IF('Starting Loads'!D44/'Starting Loads'!$K$50&gt;0, 'Starting Loads'!D44/'Starting Loads'!$K$51, " ")</f>
        <v xml:space="preserve"> </v>
      </c>
      <c r="E44" s="46" t="str">
        <f>IF('Starting Loads'!E44/'Starting Loads'!$K$50&gt;0, 'Starting Loads'!E44/'Starting Loads'!$K$51, " ")</f>
        <v xml:space="preserve"> </v>
      </c>
      <c r="F44" s="46" t="str">
        <f>IF('Starting Loads'!F44/'Starting Loads'!$K$50&gt;0, 'Starting Loads'!F44/'Starting Loads'!$K$51, " ")</f>
        <v xml:space="preserve"> </v>
      </c>
      <c r="G44" s="46">
        <f>IF('Starting Loads'!G44/'Starting Loads'!$K$50&gt;0, 'Starting Loads'!G44/'Starting Loads'!$K$51, " ")</f>
        <v>4.6774824501728791E-4</v>
      </c>
      <c r="H44" s="46" t="str">
        <f>IF('Starting Loads'!H44/'Starting Loads'!$K$50&gt;0, 'Starting Loads'!H44/'Starting Loads'!$K$51, " ")</f>
        <v xml:space="preserve"> </v>
      </c>
      <c r="I44" s="46" t="str">
        <f>IF('Starting Loads'!I44/'Starting Loads'!$K$50&gt;0, 'Starting Loads'!I44/'Starting Loads'!$K$51, " ")</f>
        <v xml:space="preserve"> </v>
      </c>
      <c r="J44" s="46" t="str">
        <f>IF('Starting Loads'!J44/'Starting Loads'!$K$50&gt;0, 'Starting Loads'!J44/'Starting Loads'!$K$51, " ")</f>
        <v xml:space="preserve"> </v>
      </c>
      <c r="K44" s="46">
        <f>IF('Starting Loads'!K44/'Starting Loads'!$K$50&gt;0, 'Starting Loads'!K44/'Starting Loads'!$K$51, " ")</f>
        <v>4.6774824501728791E-4</v>
      </c>
      <c r="O44" s="83" t="s">
        <v>26</v>
      </c>
      <c r="P44" s="84">
        <v>5.4260718097520549E-4</v>
      </c>
    </row>
    <row r="45" spans="1:16" x14ac:dyDescent="0.25">
      <c r="A45" s="12" t="s">
        <v>29</v>
      </c>
      <c r="B45" s="46" t="str">
        <f>IF('Starting Loads'!B45/'Starting Loads'!$K$50&gt;0, 'Starting Loads'!B45/'Starting Loads'!$K$51, " ")</f>
        <v xml:space="preserve"> </v>
      </c>
      <c r="C45" s="46">
        <f>IF('Starting Loads'!C45/'Starting Loads'!$K$50&gt;0, 'Starting Loads'!C45/'Starting Loads'!$K$51, " ")</f>
        <v>7.5016116176632666E-7</v>
      </c>
      <c r="D45" s="46">
        <f>IF('Starting Loads'!D45/'Starting Loads'!$K$50&gt;0, 'Starting Loads'!D45/'Starting Loads'!$K$51, " ")</f>
        <v>3.6853868066637385E-3</v>
      </c>
      <c r="E45" s="46" t="str">
        <f>IF('Starting Loads'!E45/'Starting Loads'!$K$50&gt;0, 'Starting Loads'!E45/'Starting Loads'!$K$51, " ")</f>
        <v xml:space="preserve"> </v>
      </c>
      <c r="F45" s="46">
        <f>IF('Starting Loads'!F45/'Starting Loads'!$K$50&gt;0, 'Starting Loads'!F45/'Starting Loads'!$K$51, " ")</f>
        <v>6.5060682139831238E-5</v>
      </c>
      <c r="G45" s="46" t="str">
        <f>IF('Starting Loads'!G45/'Starting Loads'!$K$50&gt;0, 'Starting Loads'!G45/'Starting Loads'!$K$51, " ")</f>
        <v xml:space="preserve"> </v>
      </c>
      <c r="H45" s="46" t="str">
        <f>IF('Starting Loads'!H45/'Starting Loads'!$K$50&gt;0, 'Starting Loads'!H45/'Starting Loads'!$K$51, " ")</f>
        <v xml:space="preserve"> </v>
      </c>
      <c r="I45" s="46" t="str">
        <f>IF('Starting Loads'!I45/'Starting Loads'!$K$50&gt;0, 'Starting Loads'!I45/'Starting Loads'!$K$51, " ")</f>
        <v xml:space="preserve"> </v>
      </c>
      <c r="J45" s="46" t="str">
        <f>IF('Starting Loads'!J45/'Starting Loads'!$K$50&gt;0, 'Starting Loads'!J45/'Starting Loads'!$K$51, " ")</f>
        <v xml:space="preserve"> </v>
      </c>
      <c r="K45" s="46">
        <f>IF('Starting Loads'!K45/'Starting Loads'!$K$50&gt;0, 'Starting Loads'!K45/'Starting Loads'!$K$51, " ")</f>
        <v>3.7511976499653367E-3</v>
      </c>
      <c r="O45" s="83" t="s">
        <v>31</v>
      </c>
      <c r="P45" s="84">
        <v>5.3620709620174224E-4</v>
      </c>
    </row>
    <row r="46" spans="1:16" x14ac:dyDescent="0.25">
      <c r="A46" s="12" t="s">
        <v>3</v>
      </c>
      <c r="B46" s="46">
        <f>IF('Starting Loads'!B46/'Starting Loads'!$K$50&gt;0, 'Starting Loads'!B46/'Starting Loads'!$K$51, " ")</f>
        <v>4.4771192648434177E-4</v>
      </c>
      <c r="C46" s="46">
        <f>IF('Starting Loads'!C46/'Starting Loads'!$K$50&gt;0, 'Starting Loads'!C46/'Starting Loads'!$K$51, " ")</f>
        <v>5.7934732113562604E-6</v>
      </c>
      <c r="D46" s="46" t="str">
        <f>IF('Starting Loads'!D46/'Starting Loads'!$K$50&gt;0, 'Starting Loads'!D46/'Starting Loads'!$K$51, " ")</f>
        <v xml:space="preserve"> </v>
      </c>
      <c r="E46" s="46" t="str">
        <f>IF('Starting Loads'!E46/'Starting Loads'!$K$50&gt;0, 'Starting Loads'!E46/'Starting Loads'!$K$51, " ")</f>
        <v xml:space="preserve"> </v>
      </c>
      <c r="F46" s="46">
        <f>IF('Starting Loads'!F46/'Starting Loads'!$K$50&gt;0, 'Starting Loads'!F46/'Starting Loads'!$K$51, " ")</f>
        <v>2.2880147042727058E-3</v>
      </c>
      <c r="G46" s="46" t="str">
        <f>IF('Starting Loads'!G46/'Starting Loads'!$K$50&gt;0, 'Starting Loads'!G46/'Starting Loads'!$K$51, " ")</f>
        <v xml:space="preserve"> </v>
      </c>
      <c r="H46" s="46">
        <f>IF('Starting Loads'!H46/'Starting Loads'!$K$50&gt;0, 'Starting Loads'!H46/'Starting Loads'!$K$51, " ")</f>
        <v>5.8407284222823696E-4</v>
      </c>
      <c r="I46" s="46" t="str">
        <f>IF('Starting Loads'!I46/'Starting Loads'!$K$50&gt;0, 'Starting Loads'!I46/'Starting Loads'!$K$51, " ")</f>
        <v xml:space="preserve"> </v>
      </c>
      <c r="J46" s="46">
        <f>IF('Starting Loads'!J46/'Starting Loads'!$K$50&gt;0, 'Starting Loads'!J46/'Starting Loads'!$K$51, " ")</f>
        <v>1.2182366395551578E-5</v>
      </c>
      <c r="K46" s="46">
        <f>IF('Starting Loads'!K46/'Starting Loads'!$K$50&gt;0, 'Starting Loads'!K46/'Starting Loads'!$K$51, " ")</f>
        <v>3.3377753125921916E-3</v>
      </c>
      <c r="O46" s="83" t="s">
        <v>20</v>
      </c>
      <c r="P46" s="84">
        <v>4.2908235609506891E-4</v>
      </c>
    </row>
    <row r="47" spans="1:16" x14ac:dyDescent="0.25">
      <c r="A47" s="12" t="s">
        <v>32</v>
      </c>
      <c r="B47" s="46" t="str">
        <f>IF('Starting Loads'!B47/'Starting Loads'!$K$50&gt;0, 'Starting Loads'!B47/'Starting Loads'!$K$51, " ")</f>
        <v xml:space="preserve"> </v>
      </c>
      <c r="C47" s="46" t="str">
        <f>IF('Starting Loads'!C47/'Starting Loads'!$K$50&gt;0, 'Starting Loads'!C47/'Starting Loads'!$K$51, " ")</f>
        <v xml:space="preserve"> </v>
      </c>
      <c r="D47" s="46" t="str">
        <f>IF('Starting Loads'!D47/'Starting Loads'!$K$50&gt;0, 'Starting Loads'!D47/'Starting Loads'!$K$51, " ")</f>
        <v xml:space="preserve"> </v>
      </c>
      <c r="E47" s="46" t="str">
        <f>IF('Starting Loads'!E47/'Starting Loads'!$K$50&gt;0, 'Starting Loads'!E47/'Starting Loads'!$K$51, " ")</f>
        <v xml:space="preserve"> </v>
      </c>
      <c r="F47" s="46">
        <f>IF('Starting Loads'!F47/'Starting Loads'!$K$50&gt;0, 'Starting Loads'!F47/'Starting Loads'!$K$51, " ")</f>
        <v>9.2072347577232765E-5</v>
      </c>
      <c r="G47" s="46" t="str">
        <f>IF('Starting Loads'!G47/'Starting Loads'!$K$50&gt;0, 'Starting Loads'!G47/'Starting Loads'!$K$51, " ")</f>
        <v xml:space="preserve"> </v>
      </c>
      <c r="H47" s="46" t="str">
        <f>IF('Starting Loads'!H47/'Starting Loads'!$K$50&gt;0, 'Starting Loads'!H47/'Starting Loads'!$K$51, " ")</f>
        <v xml:space="preserve"> </v>
      </c>
      <c r="I47" s="46" t="str">
        <f>IF('Starting Loads'!I47/'Starting Loads'!$K$50&gt;0, 'Starting Loads'!I47/'Starting Loads'!$K$51, " ")</f>
        <v xml:space="preserve"> </v>
      </c>
      <c r="J47" s="46" t="str">
        <f>IF('Starting Loads'!J47/'Starting Loads'!$K$50&gt;0, 'Starting Loads'!J47/'Starting Loads'!$K$51, " ")</f>
        <v xml:space="preserve"> </v>
      </c>
      <c r="K47" s="46">
        <f>IF('Starting Loads'!K47/'Starting Loads'!$K$50&gt;0, 'Starting Loads'!K47/'Starting Loads'!$K$51, " ")</f>
        <v>9.2072347577232765E-5</v>
      </c>
      <c r="O47" s="83" t="s">
        <v>22</v>
      </c>
      <c r="P47" s="84">
        <v>4.1449435758899309E-4</v>
      </c>
    </row>
    <row r="48" spans="1:16" x14ac:dyDescent="0.25">
      <c r="A48" s="12" t="s">
        <v>31</v>
      </c>
      <c r="B48" s="46" t="str">
        <f>IF('Starting Loads'!B48/'Starting Loads'!$K$50&gt;0, 'Starting Loads'!B48/'Starting Loads'!$K$51, " ")</f>
        <v xml:space="preserve"> </v>
      </c>
      <c r="C48" s="46" t="str">
        <f>IF('Starting Loads'!C48/'Starting Loads'!$K$50&gt;0, 'Starting Loads'!C48/'Starting Loads'!$K$51, " ")</f>
        <v xml:space="preserve"> </v>
      </c>
      <c r="D48" s="46">
        <f>IF('Starting Loads'!D48/'Starting Loads'!$K$50&gt;0, 'Starting Loads'!D48/'Starting Loads'!$K$51, " ")</f>
        <v>5.3657612702480418E-4</v>
      </c>
      <c r="E48" s="46" t="str">
        <f>IF('Starting Loads'!E48/'Starting Loads'!$K$50&gt;0, 'Starting Loads'!E48/'Starting Loads'!$K$51, " ")</f>
        <v xml:space="preserve"> </v>
      </c>
      <c r="F48" s="46" t="str">
        <f>IF('Starting Loads'!F48/'Starting Loads'!$K$50&gt;0, 'Starting Loads'!F48/'Starting Loads'!$K$51, " ")</f>
        <v xml:space="preserve"> </v>
      </c>
      <c r="G48" s="46" t="str">
        <f>IF('Starting Loads'!G48/'Starting Loads'!$K$50&gt;0, 'Starting Loads'!G48/'Starting Loads'!$K$51, " ")</f>
        <v xml:space="preserve"> </v>
      </c>
      <c r="H48" s="46" t="str">
        <f>IF('Starting Loads'!H48/'Starting Loads'!$K$50&gt;0, 'Starting Loads'!H48/'Starting Loads'!$K$51, " ")</f>
        <v xml:space="preserve"> </v>
      </c>
      <c r="I48" s="46" t="str">
        <f>IF('Starting Loads'!I48/'Starting Loads'!$K$50&gt;0, 'Starting Loads'!I48/'Starting Loads'!$K$51, " ")</f>
        <v xml:space="preserve"> </v>
      </c>
      <c r="J48" s="46" t="str">
        <f>IF('Starting Loads'!J48/'Starting Loads'!$K$50&gt;0, 'Starting Loads'!J48/'Starting Loads'!$K$51, " ")</f>
        <v xml:space="preserve"> </v>
      </c>
      <c r="K48" s="46">
        <f>IF('Starting Loads'!K48/'Starting Loads'!$K$50&gt;0, 'Starting Loads'!K48/'Starting Loads'!$K$51, " ")</f>
        <v>5.3657612702480418E-4</v>
      </c>
      <c r="O48" s="83" t="s">
        <v>27</v>
      </c>
      <c r="P48" s="84">
        <v>2.847194192333632E-4</v>
      </c>
    </row>
    <row r="49" spans="1:16" x14ac:dyDescent="0.25">
      <c r="A49" s="12" t="s">
        <v>33</v>
      </c>
      <c r="B49" s="46" t="str">
        <f>IF('Starting Loads'!B49/'Starting Loads'!$K$50&gt;0, 'Starting Loads'!B49/'Starting Loads'!$K$51, " ")</f>
        <v xml:space="preserve"> </v>
      </c>
      <c r="C49" s="46" t="str">
        <f>IF('Starting Loads'!C49/'Starting Loads'!$K$50&gt;0, 'Starting Loads'!C49/'Starting Loads'!$K$51, " ")</f>
        <v xml:space="preserve"> </v>
      </c>
      <c r="D49" s="46" t="str">
        <f>IF('Starting Loads'!D49/'Starting Loads'!$K$50&gt;0, 'Starting Loads'!D49/'Starting Loads'!$K$51, " ")</f>
        <v xml:space="preserve"> </v>
      </c>
      <c r="E49" s="46" t="str">
        <f>IF('Starting Loads'!E49/'Starting Loads'!$K$50&gt;0, 'Starting Loads'!E49/'Starting Loads'!$K$51, " ")</f>
        <v xml:space="preserve"> </v>
      </c>
      <c r="F49" s="46">
        <f>IF('Starting Loads'!F49/'Starting Loads'!$K$50&gt;0, 'Starting Loads'!F49/'Starting Loads'!$K$51, " ")</f>
        <v>8.7934671868419869E-5</v>
      </c>
      <c r="G49" s="46" t="str">
        <f>IF('Starting Loads'!G49/'Starting Loads'!$K$50&gt;0, 'Starting Loads'!G49/'Starting Loads'!$K$51, " ")</f>
        <v xml:space="preserve"> </v>
      </c>
      <c r="H49" s="46" t="str">
        <f>IF('Starting Loads'!H49/'Starting Loads'!$K$50&gt;0, 'Starting Loads'!H49/'Starting Loads'!$K$51, " ")</f>
        <v xml:space="preserve"> </v>
      </c>
      <c r="I49" s="46" t="str">
        <f>IF('Starting Loads'!I49/'Starting Loads'!$K$50&gt;0, 'Starting Loads'!I49/'Starting Loads'!$K$51, " ")</f>
        <v xml:space="preserve"> </v>
      </c>
      <c r="J49" s="46" t="str">
        <f>IF('Starting Loads'!J49/'Starting Loads'!$K$50&gt;0, 'Starting Loads'!J49/'Starting Loads'!$K$51, " ")</f>
        <v xml:space="preserve"> </v>
      </c>
      <c r="K49" s="46">
        <f>IF('Starting Loads'!K49/'Starting Loads'!$K$50&gt;0, 'Starting Loads'!K49/'Starting Loads'!$K$51, " ")</f>
        <v>8.7934671868419869E-5</v>
      </c>
      <c r="O49" s="83" t="s">
        <v>32</v>
      </c>
      <c r="P49" s="84">
        <v>9.2009024718655243E-5</v>
      </c>
    </row>
    <row r="50" spans="1:16" x14ac:dyDescent="0.25">
      <c r="A50" s="12" t="s">
        <v>118</v>
      </c>
      <c r="B50" s="46" t="str">
        <f>IF('Starting Loads'!B50/'Starting Loads'!$K$50&gt;0, 'Starting Loads'!B50/'Starting Loads'!$K$51, " ")</f>
        <v xml:space="preserve"> </v>
      </c>
      <c r="C50" s="46" t="str">
        <f>IF('Starting Loads'!C50/'Starting Loads'!$K$50&gt;0, 'Starting Loads'!C50/'Starting Loads'!$K$51, " ")</f>
        <v xml:space="preserve"> </v>
      </c>
      <c r="D50" s="46" t="str">
        <f>IF('Starting Loads'!D50/'Starting Loads'!$K$50&gt;0, 'Starting Loads'!D50/'Starting Loads'!$K$51, " ")</f>
        <v xml:space="preserve"> </v>
      </c>
      <c r="E50" s="46">
        <f>IF('Starting Loads'!E50/'Starting Loads'!$K$50&gt;0, 'Starting Loads'!E50/'Starting Loads'!$K$51, " ")</f>
        <v>4.0716332457704724E-3</v>
      </c>
      <c r="F50" s="46" t="str">
        <f>IF('Starting Loads'!F50/'Starting Loads'!$K$50&gt;0, 'Starting Loads'!F50/'Starting Loads'!$K$51, " ")</f>
        <v xml:space="preserve"> </v>
      </c>
      <c r="G50" s="46" t="str">
        <f>IF('Starting Loads'!G50/'Starting Loads'!$K$50&gt;0, 'Starting Loads'!G50/'Starting Loads'!$K$51, " ")</f>
        <v xml:space="preserve"> </v>
      </c>
      <c r="H50" s="46" t="str">
        <f>IF('Starting Loads'!H50/'Starting Loads'!$K$50&gt;0, 'Starting Loads'!H50/'Starting Loads'!$K$51, " ")</f>
        <v xml:space="preserve"> </v>
      </c>
      <c r="I50" s="46" t="str">
        <f>IF('Starting Loads'!I50/'Starting Loads'!$K$50&gt;0, 'Starting Loads'!I50/'Starting Loads'!$K$51, " ")</f>
        <v xml:space="preserve"> </v>
      </c>
      <c r="J50" s="46" t="str">
        <f>IF('Starting Loads'!J50/'Starting Loads'!$K$50&gt;0, 'Starting Loads'!J50/'Starting Loads'!$K$51, " ")</f>
        <v xml:space="preserve"> </v>
      </c>
      <c r="K50" s="46">
        <f>IF('Starting Loads'!K50/'Starting Loads'!$K$50&gt;0, 'Starting Loads'!K50/'Starting Loads'!$K$51, " ")</f>
        <v>4.0716332457704724E-3</v>
      </c>
      <c r="O50" s="83" t="s">
        <v>33</v>
      </c>
      <c r="P50" s="84">
        <v>8.7874194700873838E-5</v>
      </c>
    </row>
    <row r="51" spans="1:16" x14ac:dyDescent="0.25">
      <c r="A51" s="9" t="s">
        <v>52</v>
      </c>
      <c r="B51" s="46">
        <f>SUM(B29:B49)</f>
        <v>3.0290992633934401E-2</v>
      </c>
      <c r="C51" s="46">
        <f t="shared" ref="C51:J51" si="1">SUM(C29:C49)</f>
        <v>0.24642501335698183</v>
      </c>
      <c r="D51" s="46">
        <f t="shared" si="1"/>
        <v>0.17979636398834389</v>
      </c>
      <c r="E51" s="46">
        <f t="shared" si="1"/>
        <v>0.16603755252657967</v>
      </c>
      <c r="F51" s="46">
        <f t="shared" si="1"/>
        <v>0.17368620380682509</v>
      </c>
      <c r="G51" s="46">
        <f t="shared" si="1"/>
        <v>7.3773007476319969E-3</v>
      </c>
      <c r="H51" s="46">
        <f t="shared" si="1"/>
        <v>9.0143863161173399E-2</v>
      </c>
      <c r="I51" s="46">
        <f t="shared" si="1"/>
        <v>2.5014976328623626E-2</v>
      </c>
      <c r="J51" s="46">
        <f t="shared" si="1"/>
        <v>7.7156100204135797E-2</v>
      </c>
      <c r="K51" s="46">
        <f>SUM(K29:K50)</f>
        <v>1.0000000000000002</v>
      </c>
      <c r="O51" s="9" t="s">
        <v>52</v>
      </c>
      <c r="P51" s="46">
        <v>1</v>
      </c>
    </row>
    <row r="55" spans="1:16" x14ac:dyDescent="0.25">
      <c r="K55" s="14"/>
      <c r="P55" s="14"/>
    </row>
    <row r="57" spans="1:16" x14ac:dyDescent="0.25">
      <c r="K57" s="14"/>
      <c r="P57" s="14"/>
    </row>
  </sheetData>
  <sortState xmlns:xlrd2="http://schemas.microsoft.com/office/spreadsheetml/2017/richdata2" ref="O29:P50">
    <sortCondition descending="1" ref="P29:P5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25877-FBED-4A51-8179-81F2EFEC03AF}">
  <dimension ref="A1:P57"/>
  <sheetViews>
    <sheetView topLeftCell="A4" zoomScale="90" zoomScaleNormal="90" workbookViewId="0">
      <selection activeCell="M25" sqref="M25"/>
    </sheetView>
  </sheetViews>
  <sheetFormatPr defaultColWidth="9.140625" defaultRowHeight="15" x14ac:dyDescent="0.25"/>
  <cols>
    <col min="1" max="1" width="27.7109375" style="9" bestFit="1" customWidth="1"/>
    <col min="2" max="2" width="9" style="9" bestFit="1" customWidth="1"/>
    <col min="3" max="6" width="9.42578125" style="9" bestFit="1" customWidth="1"/>
    <col min="7" max="7" width="11.5703125" style="9" bestFit="1" customWidth="1"/>
    <col min="8" max="8" width="9.42578125" style="9" bestFit="1" customWidth="1"/>
    <col min="9" max="9" width="19.42578125" style="9" bestFit="1" customWidth="1"/>
    <col min="10" max="10" width="9.7109375" style="9" bestFit="1" customWidth="1"/>
    <col min="11" max="11" width="10.42578125" style="9" bestFit="1" customWidth="1"/>
    <col min="12" max="14" width="9.140625" style="9"/>
    <col min="15" max="15" width="27.7109375" style="9" bestFit="1" customWidth="1"/>
    <col min="16" max="16" width="10.42578125" style="9" bestFit="1" customWidth="1"/>
    <col min="17" max="16384" width="9.140625" style="9"/>
  </cols>
  <sheetData>
    <row r="1" spans="1:16" x14ac:dyDescent="0.25">
      <c r="A1" s="11" t="s">
        <v>135</v>
      </c>
      <c r="O1" s="11" t="s">
        <v>72</v>
      </c>
    </row>
    <row r="2" spans="1:16" s="10" customFormat="1" ht="28.5" x14ac:dyDescent="0.2">
      <c r="A2" s="21" t="s">
        <v>1</v>
      </c>
      <c r="B2" s="21" t="s">
        <v>43</v>
      </c>
      <c r="C2" s="21" t="s">
        <v>34</v>
      </c>
      <c r="D2" s="21" t="s">
        <v>44</v>
      </c>
      <c r="E2" s="21" t="s">
        <v>45</v>
      </c>
      <c r="F2" s="21" t="s">
        <v>46</v>
      </c>
      <c r="G2" s="21" t="s">
        <v>49</v>
      </c>
      <c r="H2" s="21" t="s">
        <v>47</v>
      </c>
      <c r="I2" s="21" t="s">
        <v>50</v>
      </c>
      <c r="J2" s="21" t="s">
        <v>42</v>
      </c>
      <c r="K2" s="21" t="s">
        <v>52</v>
      </c>
      <c r="O2" s="21" t="s">
        <v>1</v>
      </c>
      <c r="P2" s="21" t="s">
        <v>52</v>
      </c>
    </row>
    <row r="3" spans="1:16" x14ac:dyDescent="0.25">
      <c r="A3" s="12" t="s">
        <v>16</v>
      </c>
      <c r="B3" s="85">
        <f>IF('Starting Loads'!B3/'Starting Loads'!$K3&gt;0, 'Starting Loads'!B3/'Starting Loads'!$K3, " ")</f>
        <v>1.0932575297586832E-2</v>
      </c>
      <c r="C3" s="85">
        <f>IF('Starting Loads'!C3/'Starting Loads'!$K3&gt;0, 'Starting Loads'!C3/'Starting Loads'!$K3, " ")</f>
        <v>0.27570142423939364</v>
      </c>
      <c r="D3" s="85">
        <f>IF('Starting Loads'!D3/'Starting Loads'!$K3&gt;0, 'Starting Loads'!D3/'Starting Loads'!$K3, " ")</f>
        <v>0.23152483524100836</v>
      </c>
      <c r="E3" s="85">
        <f>IF('Starting Loads'!E3/'Starting Loads'!$K3&gt;0, 'Starting Loads'!E3/'Starting Loads'!$K3, " ")</f>
        <v>0.27824416522751472</v>
      </c>
      <c r="F3" s="85">
        <f>IF('Starting Loads'!F3/'Starting Loads'!$K3&gt;0, 'Starting Loads'!F3/'Starting Loads'!$K3, " ")</f>
        <v>2.4199266122784762E-2</v>
      </c>
      <c r="G3" s="85" t="str">
        <f>IF('Starting Loads'!G3/'Starting Loads'!$K3&gt;0, 'Starting Loads'!G3/'Starting Loads'!$K3, " ")</f>
        <v xml:space="preserve"> </v>
      </c>
      <c r="H3" s="85">
        <f>IF('Starting Loads'!H3/'Starting Loads'!$K3&gt;0, 'Starting Loads'!H3/'Starting Loads'!$K3, " ")</f>
        <v>7.7663304205873473E-2</v>
      </c>
      <c r="I3" s="85">
        <f>IF('Starting Loads'!I3/'Starting Loads'!$K3&gt;0, 'Starting Loads'!I3/'Starting Loads'!$K3, " ")</f>
        <v>1.8130932546590907E-4</v>
      </c>
      <c r="J3" s="85">
        <f>IF('Starting Loads'!J3/'Starting Loads'!$K3&gt;0, 'Starting Loads'!J3/'Starting Loads'!$K3, " ")</f>
        <v>0.10155312034037245</v>
      </c>
      <c r="K3" s="46">
        <f>SUM(B3:J3)</f>
        <v>1</v>
      </c>
      <c r="O3" s="12" t="s">
        <v>16</v>
      </c>
      <c r="P3" s="46">
        <v>0.63493759430272678</v>
      </c>
    </row>
    <row r="4" spans="1:16" x14ac:dyDescent="0.25">
      <c r="A4" s="12" t="s">
        <v>17</v>
      </c>
      <c r="B4" s="85" t="str">
        <f>IF('Starting Loads'!B4/'Starting Loads'!$K4&gt;0, 'Starting Loads'!B4/'Starting Loads'!$K4, " ")</f>
        <v xml:space="preserve"> </v>
      </c>
      <c r="C4" s="85" t="str">
        <f>IF('Starting Loads'!C4/'Starting Loads'!$K4&gt;0, 'Starting Loads'!C4/'Starting Loads'!$K4, " ")</f>
        <v xml:space="preserve"> </v>
      </c>
      <c r="D4" s="85" t="str">
        <f>IF('Starting Loads'!D4/'Starting Loads'!$K4&gt;0, 'Starting Loads'!D4/'Starting Loads'!$K4, " ")</f>
        <v xml:space="preserve"> </v>
      </c>
      <c r="E4" s="85" t="str">
        <f>IF('Starting Loads'!E4/'Starting Loads'!$K4&gt;0, 'Starting Loads'!E4/'Starting Loads'!$K4, " ")</f>
        <v xml:space="preserve"> </v>
      </c>
      <c r="F4" s="85">
        <f>IF('Starting Loads'!F4/'Starting Loads'!$K4&gt;0, 'Starting Loads'!F4/'Starting Loads'!$K4, " ")</f>
        <v>0.99985131649700598</v>
      </c>
      <c r="G4" s="85" t="str">
        <f>IF('Starting Loads'!G4/'Starting Loads'!$K4&gt;0, 'Starting Loads'!G4/'Starting Loads'!$K4, " ")</f>
        <v xml:space="preserve"> </v>
      </c>
      <c r="H4" s="85" t="str">
        <f>IF('Starting Loads'!H4/'Starting Loads'!$K4&gt;0, 'Starting Loads'!H4/'Starting Loads'!$K4, " ")</f>
        <v xml:space="preserve"> </v>
      </c>
      <c r="I4" s="85" t="str">
        <f>IF('Starting Loads'!I4/'Starting Loads'!$K4&gt;0, 'Starting Loads'!I4/'Starting Loads'!$K4, " ")</f>
        <v xml:space="preserve"> </v>
      </c>
      <c r="J4" s="85">
        <f>IF('Starting Loads'!J4/'Starting Loads'!$K4&gt;0, 'Starting Loads'!J4/'Starting Loads'!$K4, " ")</f>
        <v>1.4868350299394626E-4</v>
      </c>
      <c r="K4" s="46">
        <f t="shared" ref="K4:K24" si="0">SUM(B4:J4)</f>
        <v>0.99999999999999989</v>
      </c>
      <c r="O4" s="12" t="s">
        <v>35</v>
      </c>
      <c r="P4" s="46">
        <v>0.11983061206680046</v>
      </c>
    </row>
    <row r="5" spans="1:16" x14ac:dyDescent="0.25">
      <c r="A5" s="12" t="s">
        <v>35</v>
      </c>
      <c r="B5" s="85" t="str">
        <f>IF('Starting Loads'!B5/'Starting Loads'!$K5&gt;0, 'Starting Loads'!B5/'Starting Loads'!$K5, " ")</f>
        <v xml:space="preserve"> </v>
      </c>
      <c r="C5" s="85">
        <f>IF('Starting Loads'!C5/'Starting Loads'!$K5&gt;0, 'Starting Loads'!C5/'Starting Loads'!$K5, " ")</f>
        <v>1.9420920465422081E-2</v>
      </c>
      <c r="D5" s="85">
        <f>IF('Starting Loads'!D5/'Starting Loads'!$K5&gt;0, 'Starting Loads'!D5/'Starting Loads'!$K5, " ")</f>
        <v>4.3490175194019154E-2</v>
      </c>
      <c r="E5" s="85" t="str">
        <f>IF('Starting Loads'!E5/'Starting Loads'!$K5&gt;0, 'Starting Loads'!E5/'Starting Loads'!$K5, " ")</f>
        <v xml:space="preserve"> </v>
      </c>
      <c r="F5" s="85">
        <f>IF('Starting Loads'!F5/'Starting Loads'!$K5&gt;0, 'Starting Loads'!F5/'Starting Loads'!$K5, " ")</f>
        <v>0.93572426872325754</v>
      </c>
      <c r="G5" s="85" t="str">
        <f>IF('Starting Loads'!G5/'Starting Loads'!$K5&gt;0, 'Starting Loads'!G5/'Starting Loads'!$K5, " ")</f>
        <v xml:space="preserve"> </v>
      </c>
      <c r="H5" s="85" t="str">
        <f>IF('Starting Loads'!H5/'Starting Loads'!$K5&gt;0, 'Starting Loads'!H5/'Starting Loads'!$K5, " ")</f>
        <v xml:space="preserve"> </v>
      </c>
      <c r="I5" s="85" t="str">
        <f>IF('Starting Loads'!I5/'Starting Loads'!$K5&gt;0, 'Starting Loads'!I5/'Starting Loads'!$K5, " ")</f>
        <v xml:space="preserve"> </v>
      </c>
      <c r="J5" s="85">
        <f>IF('Starting Loads'!J5/'Starting Loads'!$K5&gt;0, 'Starting Loads'!J5/'Starting Loads'!$K5, " ")</f>
        <v>1.3646356173011797E-3</v>
      </c>
      <c r="K5" s="46">
        <f t="shared" si="0"/>
        <v>0.99999999999999989</v>
      </c>
      <c r="O5" s="12" t="s">
        <v>23</v>
      </c>
      <c r="P5" s="46">
        <v>0.11592152045494492</v>
      </c>
    </row>
    <row r="6" spans="1:16" x14ac:dyDescent="0.25">
      <c r="A6" s="12" t="s">
        <v>18</v>
      </c>
      <c r="B6" s="85" t="str">
        <f>IF('Starting Loads'!B6/'Starting Loads'!$K6&gt;0, 'Starting Loads'!B6/'Starting Loads'!$K6, " ")</f>
        <v xml:space="preserve"> </v>
      </c>
      <c r="C6" s="85" t="str">
        <f>IF('Starting Loads'!C6/'Starting Loads'!$K6&gt;0, 'Starting Loads'!C6/'Starting Loads'!$K6, " ")</f>
        <v xml:space="preserve"> </v>
      </c>
      <c r="D6" s="85" t="str">
        <f>IF('Starting Loads'!D6/'Starting Loads'!$K6&gt;0, 'Starting Loads'!D6/'Starting Loads'!$K6, " ")</f>
        <v xml:space="preserve"> </v>
      </c>
      <c r="E6" s="85" t="str">
        <f>IF('Starting Loads'!E6/'Starting Loads'!$K6&gt;0, 'Starting Loads'!E6/'Starting Loads'!$K6, " ")</f>
        <v xml:space="preserve"> </v>
      </c>
      <c r="F6" s="85">
        <f>IF('Starting Loads'!F6/'Starting Loads'!$K6&gt;0, 'Starting Loads'!F6/'Starting Loads'!$K6, " ")</f>
        <v>2.4699683445576597E-2</v>
      </c>
      <c r="G6" s="85">
        <f>IF('Starting Loads'!G6/'Starting Loads'!$K6&gt;0, 'Starting Loads'!G6/'Starting Loads'!$K6, " ")</f>
        <v>7.6877289562207435E-2</v>
      </c>
      <c r="H6" s="85">
        <f>IF('Starting Loads'!H6/'Starting Loads'!$K6&gt;0, 'Starting Loads'!H6/'Starting Loads'!$K6, " ")</f>
        <v>0.50510008692416974</v>
      </c>
      <c r="I6" s="85">
        <f>IF('Starting Loads'!I6/'Starting Loads'!$K6&gt;0, 'Starting Loads'!I6/'Starting Loads'!$K6, " ")</f>
        <v>0.39332294006804608</v>
      </c>
      <c r="J6" s="85" t="str">
        <f>IF('Starting Loads'!J6/'Starting Loads'!$K6&gt;0, 'Starting Loads'!J6/'Starting Loads'!$K6, " ")</f>
        <v xml:space="preserve"> </v>
      </c>
      <c r="K6" s="46">
        <f t="shared" si="0"/>
        <v>0.99999999999999978</v>
      </c>
      <c r="O6" s="12" t="s">
        <v>38</v>
      </c>
      <c r="P6" s="46">
        <v>5.5287831192619229E-2</v>
      </c>
    </row>
    <row r="7" spans="1:16" x14ac:dyDescent="0.25">
      <c r="A7" s="12" t="s">
        <v>19</v>
      </c>
      <c r="B7" s="85" t="str">
        <f>IF('Starting Loads'!B7/'Starting Loads'!$K7&gt;0, 'Starting Loads'!B7/'Starting Loads'!$K7, " ")</f>
        <v xml:space="preserve"> </v>
      </c>
      <c r="C7" s="85" t="str">
        <f>IF('Starting Loads'!C7/'Starting Loads'!$K7&gt;0, 'Starting Loads'!C7/'Starting Loads'!$K7, " ")</f>
        <v xml:space="preserve"> </v>
      </c>
      <c r="D7" s="85">
        <f>IF('Starting Loads'!D7/'Starting Loads'!$K7&gt;0, 'Starting Loads'!D7/'Starting Loads'!$K7, " ")</f>
        <v>1</v>
      </c>
      <c r="E7" s="85" t="str">
        <f>IF('Starting Loads'!E7/'Starting Loads'!$K7&gt;0, 'Starting Loads'!E7/'Starting Loads'!$K7, " ")</f>
        <v xml:space="preserve"> </v>
      </c>
      <c r="F7" s="85" t="str">
        <f>IF('Starting Loads'!F7/'Starting Loads'!$K7&gt;0, 'Starting Loads'!F7/'Starting Loads'!$K7, " ")</f>
        <v xml:space="preserve"> </v>
      </c>
      <c r="G7" s="85" t="str">
        <f>IF('Starting Loads'!G7/'Starting Loads'!$K7&gt;0, 'Starting Loads'!G7/'Starting Loads'!$K7, " ")</f>
        <v xml:space="preserve"> </v>
      </c>
      <c r="H7" s="85" t="str">
        <f>IF('Starting Loads'!H7/'Starting Loads'!$K7&gt;0, 'Starting Loads'!H7/'Starting Loads'!$K7, " ")</f>
        <v xml:space="preserve"> </v>
      </c>
      <c r="I7" s="85" t="str">
        <f>IF('Starting Loads'!I7/'Starting Loads'!$K7&gt;0, 'Starting Loads'!I7/'Starting Loads'!$K7, " ")</f>
        <v xml:space="preserve"> </v>
      </c>
      <c r="J7" s="85" t="str">
        <f>IF('Starting Loads'!J7/'Starting Loads'!$K7&gt;0, 'Starting Loads'!J7/'Starting Loads'!$K7, " ")</f>
        <v xml:space="preserve"> </v>
      </c>
      <c r="K7" s="46">
        <f t="shared" si="0"/>
        <v>1</v>
      </c>
      <c r="O7" s="12" t="s">
        <v>17</v>
      </c>
      <c r="P7" s="46">
        <v>1.332784069794846E-2</v>
      </c>
    </row>
    <row r="8" spans="1:16" x14ac:dyDescent="0.25">
      <c r="A8" s="12" t="s">
        <v>20</v>
      </c>
      <c r="B8" s="85" t="str">
        <f>IF('Starting Loads'!B8/'Starting Loads'!$K8&gt;0, 'Starting Loads'!B8/'Starting Loads'!$K8, " ")</f>
        <v xml:space="preserve"> </v>
      </c>
      <c r="C8" s="85" t="str">
        <f>IF('Starting Loads'!C8/'Starting Loads'!$K8&gt;0, 'Starting Loads'!C8/'Starting Loads'!$K8, " ")</f>
        <v xml:space="preserve"> </v>
      </c>
      <c r="D8" s="85" t="str">
        <f>IF('Starting Loads'!D8/'Starting Loads'!$K8&gt;0, 'Starting Loads'!D8/'Starting Loads'!$K8, " ")</f>
        <v xml:space="preserve"> </v>
      </c>
      <c r="E8" s="85" t="str">
        <f>IF('Starting Loads'!E8/'Starting Loads'!$K8&gt;0, 'Starting Loads'!E8/'Starting Loads'!$K8, " ")</f>
        <v xml:space="preserve"> </v>
      </c>
      <c r="F8" s="85" t="str">
        <f>IF('Starting Loads'!F8/'Starting Loads'!$K8&gt;0, 'Starting Loads'!F8/'Starting Loads'!$K8, " ")</f>
        <v xml:space="preserve"> </v>
      </c>
      <c r="G8" s="85" t="str">
        <f>IF('Starting Loads'!G8/'Starting Loads'!$K8&gt;0, 'Starting Loads'!G8/'Starting Loads'!$K8, " ")</f>
        <v xml:space="preserve"> </v>
      </c>
      <c r="H8" s="85" t="str">
        <f>IF('Starting Loads'!H8/'Starting Loads'!$K8&gt;0, 'Starting Loads'!H8/'Starting Loads'!$K8, " ")</f>
        <v xml:space="preserve"> </v>
      </c>
      <c r="I8" s="85" t="str">
        <f>IF('Starting Loads'!I8/'Starting Loads'!$K8&gt;0, 'Starting Loads'!I8/'Starting Loads'!$K8, " ")</f>
        <v xml:space="preserve"> </v>
      </c>
      <c r="J8" s="85">
        <f>IF('Starting Loads'!J8/'Starting Loads'!$K8&gt;0, 'Starting Loads'!J8/'Starting Loads'!$K8, " ")</f>
        <v>1</v>
      </c>
      <c r="K8" s="46">
        <f t="shared" si="0"/>
        <v>1</v>
      </c>
      <c r="O8" s="12" t="s">
        <v>21</v>
      </c>
      <c r="P8" s="46">
        <v>1.3034278735857864E-2</v>
      </c>
    </row>
    <row r="9" spans="1:16" x14ac:dyDescent="0.25">
      <c r="A9" s="12" t="s">
        <v>21</v>
      </c>
      <c r="B9" s="85">
        <f>IF('Starting Loads'!B9/'Starting Loads'!$K9&gt;0, 'Starting Loads'!B9/'Starting Loads'!$K9, " ")</f>
        <v>4.1176427256930097E-2</v>
      </c>
      <c r="C9" s="85">
        <f>IF('Starting Loads'!C9/'Starting Loads'!$K9&gt;0, 'Starting Loads'!C9/'Starting Loads'!$K9, " ")</f>
        <v>0.18701016593503919</v>
      </c>
      <c r="D9" s="85">
        <f>IF('Starting Loads'!D9/'Starting Loads'!$K9&gt;0, 'Starting Loads'!D9/'Starting Loads'!$K9, " ")</f>
        <v>8.637555362953156E-2</v>
      </c>
      <c r="E9" s="85">
        <f>IF('Starting Loads'!E9/'Starting Loads'!$K9&gt;0, 'Starting Loads'!E9/'Starting Loads'!$K9, " ")</f>
        <v>0.15580169554829745</v>
      </c>
      <c r="F9" s="85">
        <f>IF('Starting Loads'!F9/'Starting Loads'!$K9&gt;0, 'Starting Loads'!F9/'Starting Loads'!$K9, " ")</f>
        <v>0.29375114034694105</v>
      </c>
      <c r="G9" s="85">
        <f>IF('Starting Loads'!G9/'Starting Loads'!$K9&gt;0, 'Starting Loads'!G9/'Starting Loads'!$K9, " ")</f>
        <v>1.0607491558003172E-2</v>
      </c>
      <c r="H9" s="85">
        <f>IF('Starting Loads'!H9/'Starting Loads'!$K9&gt;0, 'Starting Loads'!H9/'Starting Loads'!$K9, " ")</f>
        <v>0.15802918891689127</v>
      </c>
      <c r="I9" s="85">
        <f>IF('Starting Loads'!I9/'Starting Loads'!$K9&gt;0, 'Starting Loads'!I9/'Starting Loads'!$K9, " ")</f>
        <v>1.3345717208538773E-2</v>
      </c>
      <c r="J9" s="85">
        <f>IF('Starting Loads'!J9/'Starting Loads'!$K9&gt;0, 'Starting Loads'!J9/'Starting Loads'!$K9, " ")</f>
        <v>5.3902619599827235E-2</v>
      </c>
      <c r="K9" s="46">
        <f t="shared" si="0"/>
        <v>0.99999999999999989</v>
      </c>
      <c r="O9" s="41" t="s">
        <v>70</v>
      </c>
      <c r="P9" s="46">
        <v>1.2052265731496261E-2</v>
      </c>
    </row>
    <row r="10" spans="1:16" x14ac:dyDescent="0.25">
      <c r="A10" s="12" t="s">
        <v>22</v>
      </c>
      <c r="B10" s="85" t="str">
        <f>IF('Starting Loads'!B10/'Starting Loads'!$K10&gt;0, 'Starting Loads'!B10/'Starting Loads'!$K10, " ")</f>
        <v xml:space="preserve"> </v>
      </c>
      <c r="C10" s="85">
        <f>IF('Starting Loads'!C10/'Starting Loads'!$K10&gt;0, 'Starting Loads'!C10/'Starting Loads'!$K10, " ")</f>
        <v>1</v>
      </c>
      <c r="D10" s="85" t="str">
        <f>IF('Starting Loads'!D10/'Starting Loads'!$K10&gt;0, 'Starting Loads'!D10/'Starting Loads'!$K10, " ")</f>
        <v xml:space="preserve"> </v>
      </c>
      <c r="E10" s="85" t="str">
        <f>IF('Starting Loads'!E10/'Starting Loads'!$K10&gt;0, 'Starting Loads'!E10/'Starting Loads'!$K10, " ")</f>
        <v xml:space="preserve"> </v>
      </c>
      <c r="F10" s="85" t="str">
        <f>IF('Starting Loads'!F10/'Starting Loads'!$K10&gt;0, 'Starting Loads'!F10/'Starting Loads'!$K10, " ")</f>
        <v xml:space="preserve"> </v>
      </c>
      <c r="G10" s="85" t="str">
        <f>IF('Starting Loads'!G10/'Starting Loads'!$K10&gt;0, 'Starting Loads'!G10/'Starting Loads'!$K10, " ")</f>
        <v xml:space="preserve"> </v>
      </c>
      <c r="H10" s="85" t="str">
        <f>IF('Starting Loads'!H10/'Starting Loads'!$K10&gt;0, 'Starting Loads'!H10/'Starting Loads'!$K10, " ")</f>
        <v xml:space="preserve"> </v>
      </c>
      <c r="I10" s="85" t="str">
        <f>IF('Starting Loads'!I10/'Starting Loads'!$K10&gt;0, 'Starting Loads'!I10/'Starting Loads'!$K10, " ")</f>
        <v xml:space="preserve"> </v>
      </c>
      <c r="J10" s="85" t="str">
        <f>IF('Starting Loads'!J10/'Starting Loads'!$K10&gt;0, 'Starting Loads'!J10/'Starting Loads'!$K10, " ")</f>
        <v xml:space="preserve"> </v>
      </c>
      <c r="K10" s="46">
        <f t="shared" si="0"/>
        <v>1</v>
      </c>
      <c r="O10" s="12" t="s">
        <v>18</v>
      </c>
      <c r="P10" s="46">
        <v>1.100443673683092E-2</v>
      </c>
    </row>
    <row r="11" spans="1:16" x14ac:dyDescent="0.25">
      <c r="A11" s="12" t="s">
        <v>23</v>
      </c>
      <c r="B11" s="85">
        <f>IF('Starting Loads'!B11/'Starting Loads'!$K11&gt;0, 'Starting Loads'!B11/'Starting Loads'!$K11, " ")</f>
        <v>0.22755436292432835</v>
      </c>
      <c r="C11" s="85">
        <f>IF('Starting Loads'!C11/'Starting Loads'!$K11&gt;0, 'Starting Loads'!C11/'Starting Loads'!$K11, " ")</f>
        <v>3.0933932608035952E-2</v>
      </c>
      <c r="D11" s="85" t="str">
        <f>IF('Starting Loads'!D11/'Starting Loads'!$K11&gt;0, 'Starting Loads'!D11/'Starting Loads'!$K11, " ")</f>
        <v xml:space="preserve"> </v>
      </c>
      <c r="E11" s="85">
        <f>IF('Starting Loads'!E11/'Starting Loads'!$K11&gt;0, 'Starting Loads'!E11/'Starting Loads'!$K11, " ")</f>
        <v>7.7258461814767032E-2</v>
      </c>
      <c r="F11" s="85">
        <f>IF('Starting Loads'!F11/'Starting Loads'!$K11&gt;0, 'Starting Loads'!F11/'Starting Loads'!$K11, " ")</f>
        <v>6.5420468407667853E-2</v>
      </c>
      <c r="G11" s="85">
        <f>IF('Starting Loads'!G11/'Starting Loads'!$K11&gt;0, 'Starting Loads'!G11/'Starting Loads'!$K11, " ")</f>
        <v>6.4618600081820521E-2</v>
      </c>
      <c r="H11" s="85">
        <f>IF('Starting Loads'!H11/'Starting Loads'!$K11&gt;0, 'Starting Loads'!H11/'Starting Loads'!$K11, " ")</f>
        <v>0.3144196824681903</v>
      </c>
      <c r="I11" s="85">
        <f>IF('Starting Loads'!I11/'Starting Loads'!$K11&gt;0, 'Starting Loads'!I11/'Starting Loads'!$K11, " ")</f>
        <v>0.21979449169518994</v>
      </c>
      <c r="J11" s="85" t="str">
        <f>IF('Starting Loads'!J11/'Starting Loads'!$K11&gt;0, 'Starting Loads'!J11/'Starting Loads'!$K11, " ")</f>
        <v xml:space="preserve"> </v>
      </c>
      <c r="K11" s="46">
        <f t="shared" si="0"/>
        <v>1</v>
      </c>
      <c r="O11" s="12" t="s">
        <v>118</v>
      </c>
      <c r="P11" s="46">
        <v>4.9396056908307855E-3</v>
      </c>
    </row>
    <row r="12" spans="1:16" x14ac:dyDescent="0.25">
      <c r="A12" s="12" t="s">
        <v>24</v>
      </c>
      <c r="B12" s="85" t="str">
        <f>IF('Starting Loads'!B12/'Starting Loads'!$K12&gt;0, 'Starting Loads'!B12/'Starting Loads'!$K12, " ")</f>
        <v xml:space="preserve"> </v>
      </c>
      <c r="C12" s="85">
        <f>IF('Starting Loads'!C12/'Starting Loads'!$K12&gt;0, 'Starting Loads'!C12/'Starting Loads'!$K12, " ")</f>
        <v>0.56481000889142219</v>
      </c>
      <c r="D12" s="85">
        <f>IF('Starting Loads'!D12/'Starting Loads'!$K12&gt;0, 'Starting Loads'!D12/'Starting Loads'!$K12, " ")</f>
        <v>0.43518999110857787</v>
      </c>
      <c r="E12" s="85" t="str">
        <f>IF('Starting Loads'!E12/'Starting Loads'!$K12&gt;0, 'Starting Loads'!E12/'Starting Loads'!$K12, " ")</f>
        <v xml:space="preserve"> </v>
      </c>
      <c r="F12" s="85" t="str">
        <f>IF('Starting Loads'!F12/'Starting Loads'!$K12&gt;0, 'Starting Loads'!F12/'Starting Loads'!$K12, " ")</f>
        <v xml:space="preserve"> </v>
      </c>
      <c r="G12" s="85" t="str">
        <f>IF('Starting Loads'!G12/'Starting Loads'!$K12&gt;0, 'Starting Loads'!G12/'Starting Loads'!$K12, " ")</f>
        <v xml:space="preserve"> </v>
      </c>
      <c r="H12" s="85" t="str">
        <f>IF('Starting Loads'!H12/'Starting Loads'!$K12&gt;0, 'Starting Loads'!H12/'Starting Loads'!$K12, " ")</f>
        <v xml:space="preserve"> </v>
      </c>
      <c r="I12" s="85" t="str">
        <f>IF('Starting Loads'!I12/'Starting Loads'!$K12&gt;0, 'Starting Loads'!I12/'Starting Loads'!$K12, " ")</f>
        <v xml:space="preserve"> </v>
      </c>
      <c r="J12" s="85" t="str">
        <f>IF('Starting Loads'!J12/'Starting Loads'!$K12&gt;0, 'Starting Loads'!J12/'Starting Loads'!$K12, " ")</f>
        <v xml:space="preserve"> </v>
      </c>
      <c r="K12" s="46">
        <f t="shared" si="0"/>
        <v>1</v>
      </c>
      <c r="O12" s="12" t="s">
        <v>29</v>
      </c>
      <c r="P12" s="46">
        <v>4.3611724982753697E-3</v>
      </c>
    </row>
    <row r="13" spans="1:16" x14ac:dyDescent="0.25">
      <c r="A13" s="12" t="s">
        <v>26</v>
      </c>
      <c r="B13" s="85" t="str">
        <f>IF('Starting Loads'!B13/'Starting Loads'!$K13&gt;0, 'Starting Loads'!B13/'Starting Loads'!$K13, " ")</f>
        <v xml:space="preserve"> </v>
      </c>
      <c r="C13" s="85">
        <f>IF('Starting Loads'!C13/'Starting Loads'!$K13&gt;0, 'Starting Loads'!C13/'Starting Loads'!$K13, " ")</f>
        <v>0.97998559523809303</v>
      </c>
      <c r="D13" s="85" t="str">
        <f>IF('Starting Loads'!D13/'Starting Loads'!$K13&gt;0, 'Starting Loads'!D13/'Starting Loads'!$K13, " ")</f>
        <v xml:space="preserve"> </v>
      </c>
      <c r="E13" s="85" t="str">
        <f>IF('Starting Loads'!E13/'Starting Loads'!$K13&gt;0, 'Starting Loads'!E13/'Starting Loads'!$K13, " ")</f>
        <v xml:space="preserve"> </v>
      </c>
      <c r="F13" s="85">
        <f>IF('Starting Loads'!F13/'Starting Loads'!$K13&gt;0, 'Starting Loads'!F13/'Starting Loads'!$K13, " ")</f>
        <v>2.0014404761906971E-2</v>
      </c>
      <c r="G13" s="85" t="str">
        <f>IF('Starting Loads'!G13/'Starting Loads'!$K13&gt;0, 'Starting Loads'!G13/'Starting Loads'!$K13, " ")</f>
        <v xml:space="preserve"> </v>
      </c>
      <c r="H13" s="85" t="str">
        <f>IF('Starting Loads'!H13/'Starting Loads'!$K13&gt;0, 'Starting Loads'!H13/'Starting Loads'!$K13, " ")</f>
        <v xml:space="preserve"> </v>
      </c>
      <c r="I13" s="85" t="str">
        <f>IF('Starting Loads'!I13/'Starting Loads'!$K13&gt;0, 'Starting Loads'!I13/'Starting Loads'!$K13, " ")</f>
        <v xml:space="preserve"> </v>
      </c>
      <c r="J13" s="85" t="str">
        <f>IF('Starting Loads'!J13/'Starting Loads'!$K13&gt;0, 'Starting Loads'!J13/'Starting Loads'!$K13, " ")</f>
        <v xml:space="preserve"> </v>
      </c>
      <c r="K13" s="46">
        <f t="shared" si="0"/>
        <v>1</v>
      </c>
      <c r="O13" s="12" t="s">
        <v>3</v>
      </c>
      <c r="P13" s="46">
        <v>4.1246500502414209E-3</v>
      </c>
    </row>
    <row r="14" spans="1:16" x14ac:dyDescent="0.25">
      <c r="A14" s="12" t="s">
        <v>27</v>
      </c>
      <c r="B14" s="85" t="str">
        <f>IF('Starting Loads'!B14/'Starting Loads'!$K14&gt;0, 'Starting Loads'!B14/'Starting Loads'!$K14, " ")</f>
        <v xml:space="preserve"> </v>
      </c>
      <c r="C14" s="85" t="str">
        <f>IF('Starting Loads'!C14/'Starting Loads'!$K14&gt;0, 'Starting Loads'!C14/'Starting Loads'!$K14, " ")</f>
        <v xml:space="preserve"> </v>
      </c>
      <c r="D14" s="85" t="str">
        <f>IF('Starting Loads'!D14/'Starting Loads'!$K14&gt;0, 'Starting Loads'!D14/'Starting Loads'!$K14, " ")</f>
        <v xml:space="preserve"> </v>
      </c>
      <c r="E14" s="85" t="str">
        <f>IF('Starting Loads'!E14/'Starting Loads'!$K14&gt;0, 'Starting Loads'!E14/'Starting Loads'!$K14, " ")</f>
        <v xml:space="preserve"> </v>
      </c>
      <c r="F14" s="85">
        <f>IF('Starting Loads'!F14/'Starting Loads'!$K14&gt;0, 'Starting Loads'!F14/'Starting Loads'!$K14, " ")</f>
        <v>1</v>
      </c>
      <c r="G14" s="85" t="str">
        <f>IF('Starting Loads'!G14/'Starting Loads'!$K14&gt;0, 'Starting Loads'!G14/'Starting Loads'!$K14, " ")</f>
        <v xml:space="preserve"> </v>
      </c>
      <c r="H14" s="85" t="str">
        <f>IF('Starting Loads'!H14/'Starting Loads'!$K14&gt;0, 'Starting Loads'!H14/'Starting Loads'!$K14, " ")</f>
        <v xml:space="preserve"> </v>
      </c>
      <c r="I14" s="85" t="str">
        <f>IF('Starting Loads'!I14/'Starting Loads'!$K14&gt;0, 'Starting Loads'!I14/'Starting Loads'!$K14, " ")</f>
        <v xml:space="preserve"> </v>
      </c>
      <c r="J14" s="85" t="str">
        <f>IF('Starting Loads'!J14/'Starting Loads'!$K14&gt;0, 'Starting Loads'!J14/'Starting Loads'!$K14, " ")</f>
        <v xml:space="preserve"> </v>
      </c>
      <c r="K14" s="46">
        <f t="shared" si="0"/>
        <v>1</v>
      </c>
      <c r="O14" s="12" t="s">
        <v>24</v>
      </c>
      <c r="P14" s="46">
        <v>4.0670348286935857E-3</v>
      </c>
    </row>
    <row r="15" spans="1:16" x14ac:dyDescent="0.25">
      <c r="A15" s="12" t="s">
        <v>38</v>
      </c>
      <c r="B15" s="85" t="str">
        <f>IF('Starting Loads'!B15/'Starting Loads'!$K15&gt;0, 'Starting Loads'!B15/'Starting Loads'!$K15, " ")</f>
        <v xml:space="preserve"> </v>
      </c>
      <c r="C15" s="85">
        <f>IF('Starting Loads'!C15/'Starting Loads'!$K15&gt;0, 'Starting Loads'!C15/'Starting Loads'!$K15, " ")</f>
        <v>3.4742295982150222E-2</v>
      </c>
      <c r="D15" s="85">
        <f>IF('Starting Loads'!D15/'Starting Loads'!$K15&gt;0, 'Starting Loads'!D15/'Starting Loads'!$K15, " ")</f>
        <v>0.16835271047233205</v>
      </c>
      <c r="E15" s="85" t="str">
        <f>IF('Starting Loads'!E15/'Starting Loads'!$K15&gt;0, 'Starting Loads'!E15/'Starting Loads'!$K15, " ")</f>
        <v xml:space="preserve"> </v>
      </c>
      <c r="F15" s="85">
        <f>IF('Starting Loads'!F15/'Starting Loads'!$K15&gt;0, 'Starting Loads'!F15/'Starting Loads'!$K15, " ")</f>
        <v>0.61880195130238658</v>
      </c>
      <c r="G15" s="85" t="str">
        <f>IF('Starting Loads'!G15/'Starting Loads'!$K15&gt;0, 'Starting Loads'!G15/'Starting Loads'!$K15, " ")</f>
        <v xml:space="preserve"> </v>
      </c>
      <c r="H15" s="85" t="str">
        <f>IF('Starting Loads'!H15/'Starting Loads'!$K15&gt;0, 'Starting Loads'!H15/'Starting Loads'!$K15, " ")</f>
        <v xml:space="preserve"> </v>
      </c>
      <c r="I15" s="85" t="str">
        <f>IF('Starting Loads'!I15/'Starting Loads'!$K15&gt;0, 'Starting Loads'!I15/'Starting Loads'!$K15, " ")</f>
        <v xml:space="preserve"> </v>
      </c>
      <c r="J15" s="85">
        <f>IF('Starting Loads'!J15/'Starting Loads'!$K15&gt;0, 'Starting Loads'!J15/'Starting Loads'!$K15, " ")</f>
        <v>0.17810304224313125</v>
      </c>
      <c r="K15" s="46">
        <f t="shared" si="0"/>
        <v>1.0000000000000002</v>
      </c>
      <c r="O15" s="12" t="s">
        <v>28</v>
      </c>
      <c r="P15" s="46">
        <v>2.3133097205088535E-3</v>
      </c>
    </row>
    <row r="16" spans="1:16" x14ac:dyDescent="0.25">
      <c r="A16" s="41" t="s">
        <v>70</v>
      </c>
      <c r="B16" s="85" t="str">
        <f>IF('Starting Loads'!B16/'Starting Loads'!$K16&gt;0, 'Starting Loads'!B16/'Starting Loads'!$K16, " ")</f>
        <v xml:space="preserve"> </v>
      </c>
      <c r="C16" s="85" t="str">
        <f>IF('Starting Loads'!C16/'Starting Loads'!$K16&gt;0, 'Starting Loads'!C16/'Starting Loads'!$K16, " ")</f>
        <v xml:space="preserve"> </v>
      </c>
      <c r="D16" s="85" t="str">
        <f>IF('Starting Loads'!D16/'Starting Loads'!$K16&gt;0, 'Starting Loads'!D16/'Starting Loads'!$K16, " ")</f>
        <v xml:space="preserve"> </v>
      </c>
      <c r="E16" s="85" t="str">
        <f>IF('Starting Loads'!E16/'Starting Loads'!$K16&gt;0, 'Starting Loads'!E16/'Starting Loads'!$K16, " ")</f>
        <v xml:space="preserve"> </v>
      </c>
      <c r="F16" s="85">
        <f>IF('Starting Loads'!F16/'Starting Loads'!$K16&gt;0, 'Starting Loads'!F16/'Starting Loads'!$K16, " ")</f>
        <v>1</v>
      </c>
      <c r="G16" s="85" t="str">
        <f>IF('Starting Loads'!G16/'Starting Loads'!$K16&gt;0, 'Starting Loads'!G16/'Starting Loads'!$K16, " ")</f>
        <v xml:space="preserve"> </v>
      </c>
      <c r="H16" s="85" t="str">
        <f>IF('Starting Loads'!H16/'Starting Loads'!$K16&gt;0, 'Starting Loads'!H16/'Starting Loads'!$K16, " ")</f>
        <v xml:space="preserve"> </v>
      </c>
      <c r="I16" s="85" t="str">
        <f>IF('Starting Loads'!I16/'Starting Loads'!$K16&gt;0, 'Starting Loads'!I16/'Starting Loads'!$K16, " ")</f>
        <v xml:space="preserve"> </v>
      </c>
      <c r="J16" s="85" t="str">
        <f>IF('Starting Loads'!J16/'Starting Loads'!$K16&gt;0, 'Starting Loads'!J16/'Starting Loads'!$K16, " ")</f>
        <v xml:space="preserve"> </v>
      </c>
      <c r="K16" s="46">
        <f t="shared" si="0"/>
        <v>1</v>
      </c>
      <c r="O16" s="12" t="s">
        <v>40</v>
      </c>
      <c r="P16" s="46">
        <v>1.4140166859799976E-3</v>
      </c>
    </row>
    <row r="17" spans="1:16" x14ac:dyDescent="0.25">
      <c r="A17" s="12" t="s">
        <v>28</v>
      </c>
      <c r="B17" s="85" t="str">
        <f>IF('Starting Loads'!B17/'Starting Loads'!$K17&gt;0, 'Starting Loads'!B17/'Starting Loads'!$K17, " ")</f>
        <v xml:space="preserve"> </v>
      </c>
      <c r="C17" s="85" t="str">
        <f>IF('Starting Loads'!C17/'Starting Loads'!$K17&gt;0, 'Starting Loads'!C17/'Starting Loads'!$K17, " ")</f>
        <v xml:space="preserve"> </v>
      </c>
      <c r="D17" s="85" t="str">
        <f>IF('Starting Loads'!D17/'Starting Loads'!$K17&gt;0, 'Starting Loads'!D17/'Starting Loads'!$K17, " ")</f>
        <v xml:space="preserve"> </v>
      </c>
      <c r="E17" s="85" t="str">
        <f>IF('Starting Loads'!E17/'Starting Loads'!$K17&gt;0, 'Starting Loads'!E17/'Starting Loads'!$K17, " ")</f>
        <v xml:space="preserve"> </v>
      </c>
      <c r="F17" s="85">
        <f>IF('Starting Loads'!F17/'Starting Loads'!$K17&gt;0, 'Starting Loads'!F17/'Starting Loads'!$K17, " ")</f>
        <v>1</v>
      </c>
      <c r="G17" s="85" t="str">
        <f>IF('Starting Loads'!G17/'Starting Loads'!$K17&gt;0, 'Starting Loads'!G17/'Starting Loads'!$K17, " ")</f>
        <v xml:space="preserve"> </v>
      </c>
      <c r="H17" s="85" t="str">
        <f>IF('Starting Loads'!H17/'Starting Loads'!$K17&gt;0, 'Starting Loads'!H17/'Starting Loads'!$K17, " ")</f>
        <v xml:space="preserve"> </v>
      </c>
      <c r="I17" s="85" t="str">
        <f>IF('Starting Loads'!I17/'Starting Loads'!$K17&gt;0, 'Starting Loads'!I17/'Starting Loads'!$K17, " ")</f>
        <v xml:space="preserve"> </v>
      </c>
      <c r="J17" s="85" t="str">
        <f>IF('Starting Loads'!J17/'Starting Loads'!$K17&gt;0, 'Starting Loads'!J17/'Starting Loads'!$K17, " ")</f>
        <v xml:space="preserve"> </v>
      </c>
      <c r="K17" s="46">
        <f t="shared" si="0"/>
        <v>1</v>
      </c>
      <c r="M17" s="47"/>
      <c r="O17" s="83" t="s">
        <v>19</v>
      </c>
      <c r="P17" s="84">
        <v>7.7271039250257387E-4</v>
      </c>
    </row>
    <row r="18" spans="1:16" x14ac:dyDescent="0.25">
      <c r="A18" s="12" t="s">
        <v>40</v>
      </c>
      <c r="B18" s="85" t="str">
        <f>IF('Starting Loads'!B18/'Starting Loads'!$K18&gt;0, 'Starting Loads'!B18/'Starting Loads'!$K18, " ")</f>
        <v xml:space="preserve"> </v>
      </c>
      <c r="C18" s="85" t="str">
        <f>IF('Starting Loads'!C18/'Starting Loads'!$K18&gt;0, 'Starting Loads'!C18/'Starting Loads'!$K18, " ")</f>
        <v xml:space="preserve"> </v>
      </c>
      <c r="D18" s="85" t="str">
        <f>IF('Starting Loads'!D18/'Starting Loads'!$K18&gt;0, 'Starting Loads'!D18/'Starting Loads'!$K18, " ")</f>
        <v xml:space="preserve"> </v>
      </c>
      <c r="E18" s="85" t="str">
        <f>IF('Starting Loads'!E18/'Starting Loads'!$K18&gt;0, 'Starting Loads'!E18/'Starting Loads'!$K18, " ")</f>
        <v xml:space="preserve"> </v>
      </c>
      <c r="F18" s="85" t="str">
        <f>IF('Starting Loads'!F18/'Starting Loads'!$K18&gt;0, 'Starting Loads'!F18/'Starting Loads'!$K18, " ")</f>
        <v xml:space="preserve"> </v>
      </c>
      <c r="G18" s="85">
        <f>IF('Starting Loads'!G18/'Starting Loads'!$K18&gt;0, 'Starting Loads'!G18/'Starting Loads'!$K18, " ")</f>
        <v>1</v>
      </c>
      <c r="H18" s="85" t="str">
        <f>IF('Starting Loads'!H18/'Starting Loads'!$K18&gt;0, 'Starting Loads'!H18/'Starting Loads'!$K18, " ")</f>
        <v xml:space="preserve"> </v>
      </c>
      <c r="I18" s="85" t="str">
        <f>IF('Starting Loads'!I18/'Starting Loads'!$K18&gt;0, 'Starting Loads'!I18/'Starting Loads'!$K18, " ")</f>
        <v xml:space="preserve"> </v>
      </c>
      <c r="J18" s="85" t="str">
        <f>IF('Starting Loads'!J18/'Starting Loads'!$K18&gt;0, 'Starting Loads'!J18/'Starting Loads'!$K18, " ")</f>
        <v xml:space="preserve"> </v>
      </c>
      <c r="K18" s="46">
        <f t="shared" si="0"/>
        <v>1</v>
      </c>
      <c r="O18" s="83" t="s">
        <v>26</v>
      </c>
      <c r="P18" s="84">
        <v>6.5216824845172302E-4</v>
      </c>
    </row>
    <row r="19" spans="1:16" x14ac:dyDescent="0.25">
      <c r="A19" s="12" t="s">
        <v>29</v>
      </c>
      <c r="B19" s="85" t="str">
        <f>IF('Starting Loads'!B19/'Starting Loads'!$K19&gt;0, 'Starting Loads'!B19/'Starting Loads'!$K19, " ")</f>
        <v xml:space="preserve"> </v>
      </c>
      <c r="C19" s="85">
        <f>IF('Starting Loads'!C19/'Starting Loads'!$K19&gt;0, 'Starting Loads'!C19/'Starting Loads'!$K19, " ")</f>
        <v>1.516607784902659E-4</v>
      </c>
      <c r="D19" s="85">
        <f>IF('Starting Loads'!D19/'Starting Loads'!$K19&gt;0, 'Starting Loads'!D19/'Starting Loads'!$K19, " ")</f>
        <v>0.98075718274974277</v>
      </c>
      <c r="E19" s="85" t="str">
        <f>IF('Starting Loads'!E19/'Starting Loads'!$K19&gt;0, 'Starting Loads'!E19/'Starting Loads'!$K19, " ")</f>
        <v xml:space="preserve"> </v>
      </c>
      <c r="F19" s="85">
        <f>IF('Starting Loads'!F19/'Starting Loads'!$K19&gt;0, 'Starting Loads'!F19/'Starting Loads'!$K19, " ")</f>
        <v>1.9091156471767051E-2</v>
      </c>
      <c r="G19" s="85" t="str">
        <f>IF('Starting Loads'!G19/'Starting Loads'!$K19&gt;0, 'Starting Loads'!G19/'Starting Loads'!$K19, " ")</f>
        <v xml:space="preserve"> </v>
      </c>
      <c r="H19" s="85" t="str">
        <f>IF('Starting Loads'!H19/'Starting Loads'!$K19&gt;0, 'Starting Loads'!H19/'Starting Loads'!$K19, " ")</f>
        <v xml:space="preserve"> </v>
      </c>
      <c r="I19" s="85" t="str">
        <f>IF('Starting Loads'!I19/'Starting Loads'!$K19&gt;0, 'Starting Loads'!I19/'Starting Loads'!$K19, " ")</f>
        <v xml:space="preserve"> </v>
      </c>
      <c r="J19" s="85" t="str">
        <f>IF('Starting Loads'!J19/'Starting Loads'!$K19&gt;0, 'Starting Loads'!J19/'Starting Loads'!$K19, " ")</f>
        <v xml:space="preserve"> </v>
      </c>
      <c r="K19" s="46">
        <f t="shared" si="0"/>
        <v>1</v>
      </c>
      <c r="O19" s="83" t="s">
        <v>31</v>
      </c>
      <c r="P19" s="84">
        <v>5.3039220447751324E-4</v>
      </c>
    </row>
    <row r="20" spans="1:16" x14ac:dyDescent="0.25">
      <c r="A20" s="12" t="s">
        <v>3</v>
      </c>
      <c r="B20" s="85">
        <f>IF('Starting Loads'!B20/'Starting Loads'!$K20&gt;0, 'Starting Loads'!B20/'Starting Loads'!$K20, " ")</f>
        <v>0.13072059779212525</v>
      </c>
      <c r="C20" s="85">
        <f>IF('Starting Loads'!C20/'Starting Loads'!$K20&gt;0, 'Starting Loads'!C20/'Starting Loads'!$K20, " ")</f>
        <v>1.3561459539081606E-3</v>
      </c>
      <c r="D20" s="85" t="str">
        <f>IF('Starting Loads'!D20/'Starting Loads'!$K20&gt;0, 'Starting Loads'!D20/'Starting Loads'!$K20, " ")</f>
        <v xml:space="preserve"> </v>
      </c>
      <c r="E20" s="85" t="str">
        <f>IF('Starting Loads'!E20/'Starting Loads'!$K20&gt;0, 'Starting Loads'!E20/'Starting Loads'!$K20, " ")</f>
        <v xml:space="preserve"> </v>
      </c>
      <c r="F20" s="85">
        <f>IF('Starting Loads'!F20/'Starting Loads'!$K20&gt;0, 'Starting Loads'!F20/'Starting Loads'!$K20, " ")</f>
        <v>0.69299993798281223</v>
      </c>
      <c r="G20" s="85" t="str">
        <f>IF('Starting Loads'!G20/'Starting Loads'!$K20&gt;0, 'Starting Loads'!G20/'Starting Loads'!$K20, " ")</f>
        <v xml:space="preserve"> </v>
      </c>
      <c r="H20" s="85">
        <f>IF('Starting Loads'!H20/'Starting Loads'!$K20&gt;0, 'Starting Loads'!H20/'Starting Loads'!$K20, " ")</f>
        <v>0.17226388801021467</v>
      </c>
      <c r="I20" s="85" t="str">
        <f>IF('Starting Loads'!I20/'Starting Loads'!$K20&gt;0, 'Starting Loads'!I20/'Starting Loads'!$K20, " ")</f>
        <v xml:space="preserve"> </v>
      </c>
      <c r="J20" s="85">
        <f>IF('Starting Loads'!J20/'Starting Loads'!$K20&gt;0, 'Starting Loads'!J20/'Starting Loads'!$K20, " ")</f>
        <v>2.6594302609396674E-3</v>
      </c>
      <c r="K20" s="46">
        <f t="shared" si="0"/>
        <v>0.99999999999999989</v>
      </c>
      <c r="O20" s="83" t="s">
        <v>20</v>
      </c>
      <c r="P20" s="84">
        <v>5.0560532089260373E-4</v>
      </c>
    </row>
    <row r="21" spans="1:16" x14ac:dyDescent="0.25">
      <c r="A21" s="12" t="s">
        <v>32</v>
      </c>
      <c r="B21" s="85" t="str">
        <f>IF('Starting Loads'!B21/'Starting Loads'!$K21&gt;0, 'Starting Loads'!B21/'Starting Loads'!$K21, " ")</f>
        <v xml:space="preserve"> </v>
      </c>
      <c r="C21" s="85" t="str">
        <f>IF('Starting Loads'!C21/'Starting Loads'!$K21&gt;0, 'Starting Loads'!C21/'Starting Loads'!$K21, " ")</f>
        <v xml:space="preserve"> </v>
      </c>
      <c r="D21" s="85" t="str">
        <f>IF('Starting Loads'!D21/'Starting Loads'!$K21&gt;0, 'Starting Loads'!D21/'Starting Loads'!$K21, " ")</f>
        <v xml:space="preserve"> </v>
      </c>
      <c r="E21" s="85" t="str">
        <f>IF('Starting Loads'!E21/'Starting Loads'!$K21&gt;0, 'Starting Loads'!E21/'Starting Loads'!$K21, " ")</f>
        <v xml:space="preserve"> </v>
      </c>
      <c r="F21" s="85">
        <f>IF('Starting Loads'!F21/'Starting Loads'!$K21&gt;0, 'Starting Loads'!F21/'Starting Loads'!$K21, " ")</f>
        <v>1</v>
      </c>
      <c r="G21" s="85" t="str">
        <f>IF('Starting Loads'!G21/'Starting Loads'!$K21&gt;0, 'Starting Loads'!G21/'Starting Loads'!$K21, " ")</f>
        <v xml:space="preserve"> </v>
      </c>
      <c r="H21" s="85" t="str">
        <f>IF('Starting Loads'!H21/'Starting Loads'!$K21&gt;0, 'Starting Loads'!H21/'Starting Loads'!$K21, " ")</f>
        <v xml:space="preserve"> </v>
      </c>
      <c r="I21" s="85" t="str">
        <f>IF('Starting Loads'!I21/'Starting Loads'!$K21&gt;0, 'Starting Loads'!I21/'Starting Loads'!$K21, " ")</f>
        <v xml:space="preserve"> </v>
      </c>
      <c r="J21" s="85" t="str">
        <f>IF('Starting Loads'!J21/'Starting Loads'!$K21&gt;0, 'Starting Loads'!J21/'Starting Loads'!$K21, " ")</f>
        <v xml:space="preserve"> </v>
      </c>
      <c r="K21" s="46">
        <f t="shared" si="0"/>
        <v>1</v>
      </c>
      <c r="O21" s="83" t="s">
        <v>27</v>
      </c>
      <c r="P21" s="84">
        <v>3.4764476476304855E-4</v>
      </c>
    </row>
    <row r="22" spans="1:16" x14ac:dyDescent="0.25">
      <c r="A22" s="12" t="s">
        <v>31</v>
      </c>
      <c r="B22" s="85" t="str">
        <f>IF('Starting Loads'!B22/'Starting Loads'!$K22&gt;0, 'Starting Loads'!B22/'Starting Loads'!$K22, " ")</f>
        <v xml:space="preserve"> </v>
      </c>
      <c r="C22" s="85" t="str">
        <f>IF('Starting Loads'!C22/'Starting Loads'!$K22&gt;0, 'Starting Loads'!C22/'Starting Loads'!$K22, " ")</f>
        <v xml:space="preserve"> </v>
      </c>
      <c r="D22" s="85">
        <f>IF('Starting Loads'!D22/'Starting Loads'!$K22&gt;0, 'Starting Loads'!D22/'Starting Loads'!$K22, " ")</f>
        <v>1</v>
      </c>
      <c r="E22" s="85" t="str">
        <f>IF('Starting Loads'!E22/'Starting Loads'!$K22&gt;0, 'Starting Loads'!E22/'Starting Loads'!$K22, " ")</f>
        <v xml:space="preserve"> </v>
      </c>
      <c r="F22" s="85" t="str">
        <f>IF('Starting Loads'!F22/'Starting Loads'!$K22&gt;0, 'Starting Loads'!F22/'Starting Loads'!$K22, " ")</f>
        <v xml:space="preserve"> </v>
      </c>
      <c r="G22" s="85" t="str">
        <f>IF('Starting Loads'!G22/'Starting Loads'!$K22&gt;0, 'Starting Loads'!G22/'Starting Loads'!$K22, " ")</f>
        <v xml:space="preserve"> </v>
      </c>
      <c r="H22" s="85" t="str">
        <f>IF('Starting Loads'!H22/'Starting Loads'!$K22&gt;0, 'Starting Loads'!H22/'Starting Loads'!$K22, " ")</f>
        <v xml:space="preserve"> </v>
      </c>
      <c r="I22" s="85" t="str">
        <f>IF('Starting Loads'!I22/'Starting Loads'!$K22&gt;0, 'Starting Loads'!I22/'Starting Loads'!$K22, " ")</f>
        <v xml:space="preserve"> </v>
      </c>
      <c r="J22" s="85" t="str">
        <f>IF('Starting Loads'!J22/'Starting Loads'!$K22&gt;0, 'Starting Loads'!J22/'Starting Loads'!$K22, " ")</f>
        <v xml:space="preserve"> </v>
      </c>
      <c r="K22" s="46">
        <f t="shared" si="0"/>
        <v>1</v>
      </c>
      <c r="O22" s="83" t="s">
        <v>22</v>
      </c>
      <c r="P22" s="84">
        <v>3.0220181092536401E-4</v>
      </c>
    </row>
    <row r="23" spans="1:16" x14ac:dyDescent="0.25">
      <c r="A23" s="12" t="s">
        <v>33</v>
      </c>
      <c r="B23" s="85" t="str">
        <f>IF('Starting Loads'!B23/'Starting Loads'!$K23&gt;0, 'Starting Loads'!B23/'Starting Loads'!$K23, " ")</f>
        <v xml:space="preserve"> </v>
      </c>
      <c r="C23" s="85" t="str">
        <f>IF('Starting Loads'!C23/'Starting Loads'!$K23&gt;0, 'Starting Loads'!C23/'Starting Loads'!$K23, " ")</f>
        <v xml:space="preserve"> </v>
      </c>
      <c r="D23" s="85" t="str">
        <f>IF('Starting Loads'!D23/'Starting Loads'!$K23&gt;0, 'Starting Loads'!D23/'Starting Loads'!$K23, " ")</f>
        <v xml:space="preserve"> </v>
      </c>
      <c r="E23" s="85" t="str">
        <f>IF('Starting Loads'!E23/'Starting Loads'!$K23&gt;0, 'Starting Loads'!E23/'Starting Loads'!$K23, " ")</f>
        <v xml:space="preserve"> </v>
      </c>
      <c r="F23" s="85">
        <f>IF('Starting Loads'!F23/'Starting Loads'!$K23&gt;0, 'Starting Loads'!F23/'Starting Loads'!$K23, " ")</f>
        <v>1</v>
      </c>
      <c r="G23" s="85" t="str">
        <f>IF('Starting Loads'!G23/'Starting Loads'!$K23&gt;0, 'Starting Loads'!G23/'Starting Loads'!$K23, " ")</f>
        <v xml:space="preserve"> </v>
      </c>
      <c r="H23" s="85" t="str">
        <f>IF('Starting Loads'!H23/'Starting Loads'!$K23&gt;0, 'Starting Loads'!H23/'Starting Loads'!$K23, " ")</f>
        <v xml:space="preserve"> </v>
      </c>
      <c r="I23" s="85" t="str">
        <f>IF('Starting Loads'!I23/'Starting Loads'!$K23&gt;0, 'Starting Loads'!I23/'Starting Loads'!$K23, " ")</f>
        <v xml:space="preserve"> </v>
      </c>
      <c r="J23" s="85" t="str">
        <f>IF('Starting Loads'!J23/'Starting Loads'!$K23&gt;0, 'Starting Loads'!J23/'Starting Loads'!$K23, " ")</f>
        <v xml:space="preserve"> </v>
      </c>
      <c r="K23" s="46">
        <f t="shared" si="0"/>
        <v>1</v>
      </c>
      <c r="O23" s="83" t="s">
        <v>32</v>
      </c>
      <c r="P23" s="84">
        <v>1.6653993110021605E-4</v>
      </c>
    </row>
    <row r="24" spans="1:16" x14ac:dyDescent="0.25">
      <c r="A24" s="12" t="s">
        <v>118</v>
      </c>
      <c r="B24" s="85" t="str">
        <f>IF('Starting Loads'!B24/'Starting Loads'!$K24&gt;0, 'Starting Loads'!B24/'Starting Loads'!$K24, " ")</f>
        <v xml:space="preserve"> </v>
      </c>
      <c r="C24" s="85" t="str">
        <f>IF('Starting Loads'!C24/'Starting Loads'!$K24&gt;0, 'Starting Loads'!C24/'Starting Loads'!$K24, " ")</f>
        <v xml:space="preserve"> </v>
      </c>
      <c r="D24" s="85" t="str">
        <f>IF('Starting Loads'!D24/'Starting Loads'!$K24&gt;0, 'Starting Loads'!D24/'Starting Loads'!$K24, " ")</f>
        <v xml:space="preserve"> </v>
      </c>
      <c r="E24" s="85">
        <f>IF('Starting Loads'!E24/'Starting Loads'!$K24&gt;0, 'Starting Loads'!E24/'Starting Loads'!$K24, " ")</f>
        <v>1</v>
      </c>
      <c r="F24" s="85" t="str">
        <f>IF('Starting Loads'!F24/'Starting Loads'!$K24&gt;0, 'Starting Loads'!F24/'Starting Loads'!$K24, " ")</f>
        <v xml:space="preserve"> </v>
      </c>
      <c r="G24" s="85" t="str">
        <f>IF('Starting Loads'!G24/'Starting Loads'!$K24&gt;0, 'Starting Loads'!G24/'Starting Loads'!$K24, " ")</f>
        <v xml:space="preserve"> </v>
      </c>
      <c r="H24" s="85" t="str">
        <f>IF('Starting Loads'!H24/'Starting Loads'!$K24&gt;0, 'Starting Loads'!H24/'Starting Loads'!$K24, " ")</f>
        <v xml:space="preserve"> </v>
      </c>
      <c r="I24" s="85" t="str">
        <f>IF('Starting Loads'!I24/'Starting Loads'!$K24&gt;0, 'Starting Loads'!I24/'Starting Loads'!$K24, " ")</f>
        <v xml:space="preserve"> </v>
      </c>
      <c r="J24" s="85" t="str">
        <f>IF('Starting Loads'!J24/'Starting Loads'!$K24&gt;0, 'Starting Loads'!J24/'Starting Loads'!$K24, " ")</f>
        <v xml:space="preserve"> </v>
      </c>
      <c r="K24" s="46">
        <f t="shared" si="0"/>
        <v>1</v>
      </c>
      <c r="O24" s="83" t="s">
        <v>33</v>
      </c>
      <c r="P24" s="84">
        <v>1.065679331319372E-4</v>
      </c>
    </row>
    <row r="25" spans="1:16" x14ac:dyDescent="0.25">
      <c r="A25" s="9" t="s">
        <v>52</v>
      </c>
      <c r="B25" s="46">
        <f>SUM(B3:B23)</f>
        <v>0.41038396327097054</v>
      </c>
      <c r="C25" s="46">
        <f t="shared" ref="C25:J25" si="1">SUM(C3:C23)</f>
        <v>3.0941121500919548</v>
      </c>
      <c r="D25" s="46">
        <f t="shared" si="1"/>
        <v>3.945690448395212</v>
      </c>
      <c r="E25" s="46">
        <f t="shared" si="1"/>
        <v>0.51130432259057923</v>
      </c>
      <c r="F25" s="46">
        <f t="shared" si="1"/>
        <v>8.6945535940621053</v>
      </c>
      <c r="G25" s="46">
        <f t="shared" si="1"/>
        <v>1.1521033812020312</v>
      </c>
      <c r="H25" s="46">
        <f t="shared" si="1"/>
        <v>1.2274761505253395</v>
      </c>
      <c r="I25" s="46">
        <f t="shared" si="1"/>
        <v>0.62664445829724069</v>
      </c>
      <c r="J25" s="46">
        <f t="shared" si="1"/>
        <v>1.3377315315645659</v>
      </c>
      <c r="K25" s="46"/>
      <c r="O25" s="9" t="s">
        <v>52</v>
      </c>
      <c r="P25" s="46">
        <v>0.99999999999999978</v>
      </c>
    </row>
    <row r="26" spans="1:16" x14ac:dyDescent="0.25">
      <c r="B26" s="61"/>
      <c r="C26" s="61"/>
      <c r="D26" s="61"/>
      <c r="E26" s="61"/>
      <c r="F26" s="61"/>
      <c r="G26" s="61"/>
      <c r="H26" s="61"/>
      <c r="I26" s="61"/>
      <c r="J26" s="61"/>
      <c r="K26" s="61"/>
      <c r="P26" s="61"/>
    </row>
    <row r="27" spans="1:16" x14ac:dyDescent="0.25">
      <c r="A27" s="11" t="s">
        <v>136</v>
      </c>
      <c r="O27" s="11" t="s">
        <v>73</v>
      </c>
    </row>
    <row r="28" spans="1:16" ht="29.25" x14ac:dyDescent="0.25">
      <c r="A28" s="21" t="s">
        <v>1</v>
      </c>
      <c r="B28" s="21" t="s">
        <v>43</v>
      </c>
      <c r="C28" s="21" t="s">
        <v>34</v>
      </c>
      <c r="D28" s="21" t="s">
        <v>44</v>
      </c>
      <c r="E28" s="21" t="s">
        <v>45</v>
      </c>
      <c r="F28" s="21" t="s">
        <v>46</v>
      </c>
      <c r="G28" s="21" t="s">
        <v>49</v>
      </c>
      <c r="H28" s="21" t="s">
        <v>47</v>
      </c>
      <c r="I28" s="21" t="s">
        <v>50</v>
      </c>
      <c r="J28" s="21" t="s">
        <v>42</v>
      </c>
      <c r="K28" s="21" t="s">
        <v>52</v>
      </c>
      <c r="O28" s="21" t="s">
        <v>1</v>
      </c>
      <c r="P28" s="21" t="s">
        <v>52</v>
      </c>
    </row>
    <row r="29" spans="1:16" x14ac:dyDescent="0.25">
      <c r="A29" s="12" t="s">
        <v>16</v>
      </c>
      <c r="B29" s="85">
        <f>IF('Starting Loads'!B29/'Starting Loads'!$K29&gt;0, 'Starting Loads'!B29/'Starting Loads'!$K29, " ")</f>
        <v>1.0521605861168829E-2</v>
      </c>
      <c r="C29" s="85">
        <f>IF('Starting Loads'!C29/'Starting Loads'!$K29&gt;0, 'Starting Loads'!C29/'Starting Loads'!$K29, " ")</f>
        <v>0.33655735912455137</v>
      </c>
      <c r="D29" s="85">
        <f>IF('Starting Loads'!D29/'Starting Loads'!$K29&gt;0, 'Starting Loads'!D29/'Starting Loads'!$K29, " ")</f>
        <v>0.23115736416178401</v>
      </c>
      <c r="E29" s="85">
        <f>IF('Starting Loads'!E29/'Starting Loads'!$K29&gt;0, 'Starting Loads'!E29/'Starting Loads'!$K29, " ")</f>
        <v>0.22642446171115801</v>
      </c>
      <c r="F29" s="85">
        <f>IF('Starting Loads'!F29/'Starting Loads'!$K29&gt;0, 'Starting Loads'!F29/'Starting Loads'!$K29, " ")</f>
        <v>2.2950126748840487E-2</v>
      </c>
      <c r="G29" s="85" t="str">
        <f>IF('Starting Loads'!G29/'Starting Loads'!$K29&gt;0, 'Starting Loads'!G29/'Starting Loads'!$K29, " ")</f>
        <v xml:space="preserve"> </v>
      </c>
      <c r="H29" s="85">
        <f>IF('Starting Loads'!H29/'Starting Loads'!$K29&gt;0, 'Starting Loads'!H29/'Starting Loads'!$K29, " ")</f>
        <v>7.5969453227498762E-2</v>
      </c>
      <c r="I29" s="85">
        <f>IF('Starting Loads'!I29/'Starting Loads'!$K29&gt;0, 'Starting Loads'!I29/'Starting Loads'!$K29, " ")</f>
        <v>1.3728110126504304E-4</v>
      </c>
      <c r="J29" s="85">
        <f>IF('Starting Loads'!J29/'Starting Loads'!$K29&gt;0, 'Starting Loads'!J29/'Starting Loads'!$K29, " ")</f>
        <v>9.6282348063733522E-2</v>
      </c>
      <c r="K29" s="46">
        <f>SUM(B29:J29)</f>
        <v>1</v>
      </c>
      <c r="O29" s="12" t="s">
        <v>16</v>
      </c>
      <c r="P29" s="46">
        <v>0.69135573389741645</v>
      </c>
    </row>
    <row r="30" spans="1:16" x14ac:dyDescent="0.25">
      <c r="A30" s="12" t="s">
        <v>17</v>
      </c>
      <c r="B30" s="85" t="str">
        <f>IF('Starting Loads'!B30/'Starting Loads'!$K30&gt;0, 'Starting Loads'!B30/'Starting Loads'!$K30, " ")</f>
        <v xml:space="preserve"> </v>
      </c>
      <c r="C30" s="85" t="str">
        <f>IF('Starting Loads'!C30/'Starting Loads'!$K30&gt;0, 'Starting Loads'!C30/'Starting Loads'!$K30, " ")</f>
        <v xml:space="preserve"> </v>
      </c>
      <c r="D30" s="85" t="str">
        <f>IF('Starting Loads'!D30/'Starting Loads'!$K30&gt;0, 'Starting Loads'!D30/'Starting Loads'!$K30, " ")</f>
        <v xml:space="preserve"> </v>
      </c>
      <c r="E30" s="85" t="str">
        <f>IF('Starting Loads'!E30/'Starting Loads'!$K30&gt;0, 'Starting Loads'!E30/'Starting Loads'!$K30, " ")</f>
        <v xml:space="preserve"> </v>
      </c>
      <c r="F30" s="85">
        <f>IF('Starting Loads'!F30/'Starting Loads'!$K30&gt;0, 'Starting Loads'!F30/'Starting Loads'!$K30, " ")</f>
        <v>0.99989283059638601</v>
      </c>
      <c r="G30" s="85" t="str">
        <f>IF('Starting Loads'!G30/'Starting Loads'!$K30&gt;0, 'Starting Loads'!G30/'Starting Loads'!$K30, " ")</f>
        <v xml:space="preserve"> </v>
      </c>
      <c r="H30" s="85" t="str">
        <f>IF('Starting Loads'!H30/'Starting Loads'!$K30&gt;0, 'Starting Loads'!H30/'Starting Loads'!$K30, " ")</f>
        <v xml:space="preserve"> </v>
      </c>
      <c r="I30" s="85" t="str">
        <f>IF('Starting Loads'!I30/'Starting Loads'!$K30&gt;0, 'Starting Loads'!I30/'Starting Loads'!$K30, " ")</f>
        <v xml:space="preserve"> </v>
      </c>
      <c r="J30" s="85">
        <f>IF('Starting Loads'!J30/'Starting Loads'!$K30&gt;0, 'Starting Loads'!J30/'Starting Loads'!$K30, " ")</f>
        <v>1.07169403613983E-4</v>
      </c>
      <c r="K30" s="46">
        <f t="shared" ref="K30:K50" si="2">SUM(B30:J30)</f>
        <v>1</v>
      </c>
      <c r="O30" s="12" t="s">
        <v>35</v>
      </c>
      <c r="P30" s="46">
        <v>9.9735868728183047E-2</v>
      </c>
    </row>
    <row r="31" spans="1:16" x14ac:dyDescent="0.25">
      <c r="A31" s="12" t="s">
        <v>35</v>
      </c>
      <c r="B31" s="85" t="str">
        <f>IF('Starting Loads'!B31/'Starting Loads'!$K31&gt;0, 'Starting Loads'!B31/'Starting Loads'!$K31, " ")</f>
        <v xml:space="preserve"> </v>
      </c>
      <c r="C31" s="85">
        <f>IF('Starting Loads'!C31/'Starting Loads'!$K31&gt;0, 'Starting Loads'!C31/'Starting Loads'!$K31, " ")</f>
        <v>1.9508947119121319E-2</v>
      </c>
      <c r="D31" s="85">
        <f>IF('Starting Loads'!D31/'Starting Loads'!$K31&gt;0, 'Starting Loads'!D31/'Starting Loads'!$K31, " ")</f>
        <v>4.4734363134731475E-2</v>
      </c>
      <c r="E31" s="85" t="str">
        <f>IF('Starting Loads'!E31/'Starting Loads'!$K31&gt;0, 'Starting Loads'!E31/'Starting Loads'!$K31, " ")</f>
        <v xml:space="preserve"> </v>
      </c>
      <c r="F31" s="85">
        <f>IF('Starting Loads'!F31/'Starting Loads'!$K31&gt;0, 'Starting Loads'!F31/'Starting Loads'!$K31, " ")</f>
        <v>0.93448885085493494</v>
      </c>
      <c r="G31" s="85" t="str">
        <f>IF('Starting Loads'!G31/'Starting Loads'!$K31&gt;0, 'Starting Loads'!G31/'Starting Loads'!$K31, " ")</f>
        <v xml:space="preserve"> </v>
      </c>
      <c r="H31" s="85" t="str">
        <f>IF('Starting Loads'!H31/'Starting Loads'!$K31&gt;0, 'Starting Loads'!H31/'Starting Loads'!$K31, " ")</f>
        <v xml:space="preserve"> </v>
      </c>
      <c r="I31" s="85" t="str">
        <f>IF('Starting Loads'!I31/'Starting Loads'!$K31&gt;0, 'Starting Loads'!I31/'Starting Loads'!$K31, " ")</f>
        <v xml:space="preserve"> </v>
      </c>
      <c r="J31" s="85">
        <f>IF('Starting Loads'!J31/'Starting Loads'!$K31&gt;0, 'Starting Loads'!J31/'Starting Loads'!$K31, " ")</f>
        <v>1.2678388912122944E-3</v>
      </c>
      <c r="K31" s="46">
        <f t="shared" si="2"/>
        <v>1</v>
      </c>
      <c r="O31" s="12" t="s">
        <v>23</v>
      </c>
      <c r="P31" s="46">
        <v>9.7318886230720048E-2</v>
      </c>
    </row>
    <row r="32" spans="1:16" x14ac:dyDescent="0.25">
      <c r="A32" s="12" t="s">
        <v>18</v>
      </c>
      <c r="B32" s="85" t="str">
        <f>IF('Starting Loads'!B32/'Starting Loads'!$K32&gt;0, 'Starting Loads'!B32/'Starting Loads'!$K32, " ")</f>
        <v xml:space="preserve"> </v>
      </c>
      <c r="C32" s="85" t="str">
        <f>IF('Starting Loads'!C32/'Starting Loads'!$K32&gt;0, 'Starting Loads'!C32/'Starting Loads'!$K32, " ")</f>
        <v xml:space="preserve"> </v>
      </c>
      <c r="D32" s="85" t="str">
        <f>IF('Starting Loads'!D32/'Starting Loads'!$K32&gt;0, 'Starting Loads'!D32/'Starting Loads'!$K32, " ")</f>
        <v xml:space="preserve"> </v>
      </c>
      <c r="E32" s="85" t="str">
        <f>IF('Starting Loads'!E32/'Starting Loads'!$K32&gt;0, 'Starting Loads'!E32/'Starting Loads'!$K32, " ")</f>
        <v xml:space="preserve"> </v>
      </c>
      <c r="F32" s="85">
        <f>IF('Starting Loads'!F32/'Starting Loads'!$K32&gt;0, 'Starting Loads'!F32/'Starting Loads'!$K32, " ")</f>
        <v>2.4512920976153277E-2</v>
      </c>
      <c r="G32" s="85">
        <f>IF('Starting Loads'!G32/'Starting Loads'!$K32&gt;0, 'Starting Loads'!G32/'Starting Loads'!$K32, " ")</f>
        <v>7.3279619021920983E-2</v>
      </c>
      <c r="H32" s="85">
        <f>IF('Starting Loads'!H32/'Starting Loads'!$K32&gt;0, 'Starting Loads'!H32/'Starting Loads'!$K32, " ")</f>
        <v>0.51119415282351366</v>
      </c>
      <c r="I32" s="85">
        <f>IF('Starting Loads'!I32/'Starting Loads'!$K32&gt;0, 'Starting Loads'!I32/'Starting Loads'!$K32, " ")</f>
        <v>0.39101330717841204</v>
      </c>
      <c r="J32" s="85" t="str">
        <f>IF('Starting Loads'!J32/'Starting Loads'!$K32&gt;0, 'Starting Loads'!J32/'Starting Loads'!$K32, " ")</f>
        <v xml:space="preserve"> </v>
      </c>
      <c r="K32" s="46">
        <f t="shared" si="2"/>
        <v>1</v>
      </c>
      <c r="O32" s="12" t="s">
        <v>38</v>
      </c>
      <c r="P32" s="46">
        <v>4.8921308778779461E-2</v>
      </c>
    </row>
    <row r="33" spans="1:16" x14ac:dyDescent="0.25">
      <c r="A33" s="12" t="s">
        <v>19</v>
      </c>
      <c r="B33" s="85" t="str">
        <f>IF('Starting Loads'!B33/'Starting Loads'!$K33&gt;0, 'Starting Loads'!B33/'Starting Loads'!$K33, " ")</f>
        <v xml:space="preserve"> </v>
      </c>
      <c r="C33" s="85" t="str">
        <f>IF('Starting Loads'!C33/'Starting Loads'!$K33&gt;0, 'Starting Loads'!C33/'Starting Loads'!$K33, " ")</f>
        <v xml:space="preserve"> </v>
      </c>
      <c r="D33" s="85">
        <f>IF('Starting Loads'!D33/'Starting Loads'!$K33&gt;0, 'Starting Loads'!D33/'Starting Loads'!$K33, " ")</f>
        <v>1</v>
      </c>
      <c r="E33" s="85" t="str">
        <f>IF('Starting Loads'!E33/'Starting Loads'!$K33&gt;0, 'Starting Loads'!E33/'Starting Loads'!$K33, " ")</f>
        <v xml:space="preserve"> </v>
      </c>
      <c r="F33" s="85" t="str">
        <f>IF('Starting Loads'!F33/'Starting Loads'!$K33&gt;0, 'Starting Loads'!F33/'Starting Loads'!$K33, " ")</f>
        <v xml:space="preserve"> </v>
      </c>
      <c r="G33" s="85" t="str">
        <f>IF('Starting Loads'!G33/'Starting Loads'!$K33&gt;0, 'Starting Loads'!G33/'Starting Loads'!$K33, " ")</f>
        <v xml:space="preserve"> </v>
      </c>
      <c r="H33" s="85" t="str">
        <f>IF('Starting Loads'!H33/'Starting Loads'!$K33&gt;0, 'Starting Loads'!H33/'Starting Loads'!$K33, " ")</f>
        <v xml:space="preserve"> </v>
      </c>
      <c r="I33" s="85" t="str">
        <f>IF('Starting Loads'!I33/'Starting Loads'!$K33&gt;0, 'Starting Loads'!I33/'Starting Loads'!$K33, " ")</f>
        <v xml:space="preserve"> </v>
      </c>
      <c r="J33" s="85" t="str">
        <f>IF('Starting Loads'!J33/'Starting Loads'!$K33&gt;0, 'Starting Loads'!J33/'Starting Loads'!$K33, " ")</f>
        <v xml:space="preserve"> </v>
      </c>
      <c r="K33" s="46">
        <f t="shared" si="2"/>
        <v>1</v>
      </c>
      <c r="O33" s="12" t="s">
        <v>21</v>
      </c>
      <c r="P33" s="46">
        <v>1.160719860077224E-2</v>
      </c>
    </row>
    <row r="34" spans="1:16" x14ac:dyDescent="0.25">
      <c r="A34" s="12" t="s">
        <v>20</v>
      </c>
      <c r="B34" s="85" t="str">
        <f>IF('Starting Loads'!B34/'Starting Loads'!$K34&gt;0, 'Starting Loads'!B34/'Starting Loads'!$K34, " ")</f>
        <v xml:space="preserve"> </v>
      </c>
      <c r="C34" s="85" t="str">
        <f>IF('Starting Loads'!C34/'Starting Loads'!$K34&gt;0, 'Starting Loads'!C34/'Starting Loads'!$K34, " ")</f>
        <v xml:space="preserve"> </v>
      </c>
      <c r="D34" s="85" t="str">
        <f>IF('Starting Loads'!D34/'Starting Loads'!$K34&gt;0, 'Starting Loads'!D34/'Starting Loads'!$K34, " ")</f>
        <v xml:space="preserve"> </v>
      </c>
      <c r="E34" s="85" t="str">
        <f>IF('Starting Loads'!E34/'Starting Loads'!$K34&gt;0, 'Starting Loads'!E34/'Starting Loads'!$K34, " ")</f>
        <v xml:space="preserve"> </v>
      </c>
      <c r="F34" s="85" t="str">
        <f>IF('Starting Loads'!F34/'Starting Loads'!$K34&gt;0, 'Starting Loads'!F34/'Starting Loads'!$K34, " ")</f>
        <v xml:space="preserve"> </v>
      </c>
      <c r="G34" s="85" t="str">
        <f>IF('Starting Loads'!G34/'Starting Loads'!$K34&gt;0, 'Starting Loads'!G34/'Starting Loads'!$K34, " ")</f>
        <v xml:space="preserve"> </v>
      </c>
      <c r="H34" s="85" t="str">
        <f>IF('Starting Loads'!H34/'Starting Loads'!$K34&gt;0, 'Starting Loads'!H34/'Starting Loads'!$K34, " ")</f>
        <v xml:space="preserve"> </v>
      </c>
      <c r="I34" s="85" t="str">
        <f>IF('Starting Loads'!I34/'Starting Loads'!$K34&gt;0, 'Starting Loads'!I34/'Starting Loads'!$K34, " ")</f>
        <v xml:space="preserve"> </v>
      </c>
      <c r="J34" s="85">
        <f>IF('Starting Loads'!J34/'Starting Loads'!$K34&gt;0, 'Starting Loads'!J34/'Starting Loads'!$K34, " ")</f>
        <v>1</v>
      </c>
      <c r="K34" s="46">
        <f t="shared" si="2"/>
        <v>1</v>
      </c>
      <c r="O34" s="12" t="s">
        <v>17</v>
      </c>
      <c r="P34" s="46">
        <v>1.0842718030871378E-2</v>
      </c>
    </row>
    <row r="35" spans="1:16" x14ac:dyDescent="0.25">
      <c r="A35" s="12" t="s">
        <v>21</v>
      </c>
      <c r="B35" s="85">
        <f>IF('Starting Loads'!B35/'Starting Loads'!$K35&gt;0, 'Starting Loads'!B35/'Starting Loads'!$K35, " ")</f>
        <v>3.8842211828537462E-2</v>
      </c>
      <c r="C35" s="85">
        <f>IF('Starting Loads'!C35/'Starting Loads'!$K35&gt;0, 'Starting Loads'!C35/'Starting Loads'!$K35, " ")</f>
        <v>0.24325466959212413</v>
      </c>
      <c r="D35" s="85">
        <f>IF('Starting Loads'!D35/'Starting Loads'!$K35&gt;0, 'Starting Loads'!D35/'Starting Loads'!$K35, " ")</f>
        <v>9.008317831334281E-2</v>
      </c>
      <c r="E35" s="85">
        <f>IF('Starting Loads'!E35/'Starting Loads'!$K35&gt;0, 'Starting Loads'!E35/'Starting Loads'!$K35, " ")</f>
        <v>0.1561871057918032</v>
      </c>
      <c r="F35" s="85">
        <f>IF('Starting Loads'!F35/'Starting Loads'!$K35&gt;0, 'Starting Loads'!F35/'Starting Loads'!$K35, " ")</f>
        <v>0.25886775037550902</v>
      </c>
      <c r="G35" s="85">
        <f>IF('Starting Loads'!G35/'Starting Loads'!$K35&gt;0, 'Starting Loads'!G35/'Starting Loads'!$K35, " ")</f>
        <v>8.9674246983586052E-3</v>
      </c>
      <c r="H35" s="85">
        <f>IF('Starting Loads'!H35/'Starting Loads'!$K35&gt;0, 'Starting Loads'!H35/'Starting Loads'!$K35, " ")</f>
        <v>0.13315392587627661</v>
      </c>
      <c r="I35" s="85">
        <f>IF('Starting Loads'!I35/'Starting Loads'!$K35&gt;0, 'Starting Loads'!I35/'Starting Loads'!$K35, " ")</f>
        <v>1.1928300568357015E-2</v>
      </c>
      <c r="J35" s="85">
        <f>IF('Starting Loads'!J35/'Starting Loads'!$K35&gt;0, 'Starting Loads'!J35/'Starting Loads'!$K35, " ")</f>
        <v>5.8715432955691128E-2</v>
      </c>
      <c r="K35" s="46">
        <f t="shared" si="2"/>
        <v>1</v>
      </c>
      <c r="O35" s="41" t="s">
        <v>70</v>
      </c>
      <c r="P35" s="46">
        <v>1.0196368700178373E-2</v>
      </c>
    </row>
    <row r="36" spans="1:16" x14ac:dyDescent="0.25">
      <c r="A36" s="12" t="s">
        <v>22</v>
      </c>
      <c r="B36" s="85" t="str">
        <f>IF('Starting Loads'!B36/'Starting Loads'!$K36&gt;0, 'Starting Loads'!B36/'Starting Loads'!$K36, " ")</f>
        <v xml:space="preserve"> </v>
      </c>
      <c r="C36" s="85">
        <f>IF('Starting Loads'!C36/'Starting Loads'!$K36&gt;0, 'Starting Loads'!C36/'Starting Loads'!$K36, " ")</f>
        <v>1</v>
      </c>
      <c r="D36" s="85" t="str">
        <f>IF('Starting Loads'!D36/'Starting Loads'!$K36&gt;0, 'Starting Loads'!D36/'Starting Loads'!$K36, " ")</f>
        <v xml:space="preserve"> </v>
      </c>
      <c r="E36" s="85" t="str">
        <f>IF('Starting Loads'!E36/'Starting Loads'!$K36&gt;0, 'Starting Loads'!E36/'Starting Loads'!$K36, " ")</f>
        <v xml:space="preserve"> </v>
      </c>
      <c r="F36" s="85" t="str">
        <f>IF('Starting Loads'!F36/'Starting Loads'!$K36&gt;0, 'Starting Loads'!F36/'Starting Loads'!$K36, " ")</f>
        <v xml:space="preserve"> </v>
      </c>
      <c r="G36" s="85" t="str">
        <f>IF('Starting Loads'!G36/'Starting Loads'!$K36&gt;0, 'Starting Loads'!G36/'Starting Loads'!$K36, " ")</f>
        <v xml:space="preserve"> </v>
      </c>
      <c r="H36" s="85" t="str">
        <f>IF('Starting Loads'!H36/'Starting Loads'!$K36&gt;0, 'Starting Loads'!H36/'Starting Loads'!$K36, " ")</f>
        <v xml:space="preserve"> </v>
      </c>
      <c r="I36" s="85" t="str">
        <f>IF('Starting Loads'!I36/'Starting Loads'!$K36&gt;0, 'Starting Loads'!I36/'Starting Loads'!$K36, " ")</f>
        <v xml:space="preserve"> </v>
      </c>
      <c r="J36" s="85" t="str">
        <f>IF('Starting Loads'!J36/'Starting Loads'!$K36&gt;0, 'Starting Loads'!J36/'Starting Loads'!$K36, " ")</f>
        <v xml:space="preserve"> </v>
      </c>
      <c r="K36" s="46">
        <f t="shared" si="2"/>
        <v>1</v>
      </c>
      <c r="O36" s="12" t="s">
        <v>18</v>
      </c>
      <c r="P36" s="46">
        <v>8.9885758566655739E-3</v>
      </c>
    </row>
    <row r="37" spans="1:16" x14ac:dyDescent="0.25">
      <c r="A37" s="12" t="s">
        <v>23</v>
      </c>
      <c r="B37" s="85">
        <f>IF('Starting Loads'!B37/'Starting Loads'!$K37&gt;0, 'Starting Loads'!B37/'Starting Loads'!$K37, " ")</f>
        <v>0.2270652183290609</v>
      </c>
      <c r="C37" s="85">
        <f>IF('Starting Loads'!C37/'Starting Loads'!$K37&gt;0, 'Starting Loads'!C37/'Starting Loads'!$K37, " ")</f>
        <v>3.5351620173394625E-2</v>
      </c>
      <c r="D37" s="85" t="str">
        <f>IF('Starting Loads'!D37/'Starting Loads'!$K37&gt;0, 'Starting Loads'!D37/'Starting Loads'!$K37, " ")</f>
        <v xml:space="preserve"> </v>
      </c>
      <c r="E37" s="85">
        <f>IF('Starting Loads'!E37/'Starting Loads'!$K37&gt;0, 'Starting Loads'!E37/'Starting Loads'!$K37, " ")</f>
        <v>7.7791841393825251E-2</v>
      </c>
      <c r="F37" s="85">
        <f>IF('Starting Loads'!F37/'Starting Loads'!$K37&gt;0, 'Starting Loads'!F37/'Starting Loads'!$K37, " ")</f>
        <v>6.1473575600544096E-2</v>
      </c>
      <c r="G37" s="85">
        <f>IF('Starting Loads'!G37/'Starting Loads'!$K37&gt;0, 'Starting Loads'!G37/'Starting Loads'!$K37, " ")</f>
        <v>6.3112460432016459E-2</v>
      </c>
      <c r="H37" s="85">
        <f>IF('Starting Loads'!H37/'Starting Loads'!$K37&gt;0, 'Starting Loads'!H37/'Starting Loads'!$K37, " ")</f>
        <v>0.31685347106366285</v>
      </c>
      <c r="I37" s="85">
        <f>IF('Starting Loads'!I37/'Starting Loads'!$K37&gt;0, 'Starting Loads'!I37/'Starting Loads'!$K37, " ")</f>
        <v>0.21835181300749598</v>
      </c>
      <c r="J37" s="85" t="str">
        <f>IF('Starting Loads'!J37/'Starting Loads'!$K37&gt;0, 'Starting Loads'!J37/'Starting Loads'!$K37, " ")</f>
        <v xml:space="preserve"> </v>
      </c>
      <c r="K37" s="46">
        <f t="shared" si="2"/>
        <v>1.0000000000000002</v>
      </c>
      <c r="O37" s="12" t="s">
        <v>118</v>
      </c>
      <c r="P37" s="46">
        <v>4.0688329755157659E-3</v>
      </c>
    </row>
    <row r="38" spans="1:16" x14ac:dyDescent="0.25">
      <c r="A38" s="12" t="s">
        <v>24</v>
      </c>
      <c r="B38" s="85" t="str">
        <f>IF('Starting Loads'!B38/'Starting Loads'!$K38&gt;0, 'Starting Loads'!B38/'Starting Loads'!$K38, " ")</f>
        <v xml:space="preserve"> </v>
      </c>
      <c r="C38" s="85">
        <f>IF('Starting Loads'!C38/'Starting Loads'!$K38&gt;0, 'Starting Loads'!C38/'Starting Loads'!$K38, " ")</f>
        <v>0.63183746955550113</v>
      </c>
      <c r="D38" s="85">
        <f>IF('Starting Loads'!D38/'Starting Loads'!$K38&gt;0, 'Starting Loads'!D38/'Starting Loads'!$K38, " ")</f>
        <v>0.36816253044449887</v>
      </c>
      <c r="E38" s="85" t="str">
        <f>IF('Starting Loads'!E38/'Starting Loads'!$K38&gt;0, 'Starting Loads'!E38/'Starting Loads'!$K38, " ")</f>
        <v xml:space="preserve"> </v>
      </c>
      <c r="F38" s="85" t="str">
        <f>IF('Starting Loads'!F38/'Starting Loads'!$K38&gt;0, 'Starting Loads'!F38/'Starting Loads'!$K38, " ")</f>
        <v xml:space="preserve"> </v>
      </c>
      <c r="G38" s="85" t="str">
        <f>IF('Starting Loads'!G38/'Starting Loads'!$K38&gt;0, 'Starting Loads'!G38/'Starting Loads'!$K38, " ")</f>
        <v xml:space="preserve"> </v>
      </c>
      <c r="H38" s="85" t="str">
        <f>IF('Starting Loads'!H38/'Starting Loads'!$K38&gt;0, 'Starting Loads'!H38/'Starting Loads'!$K38, " ")</f>
        <v xml:space="preserve"> </v>
      </c>
      <c r="I38" s="85" t="str">
        <f>IF('Starting Loads'!I38/'Starting Loads'!$K38&gt;0, 'Starting Loads'!I38/'Starting Loads'!$K38, " ")</f>
        <v xml:space="preserve"> </v>
      </c>
      <c r="J38" s="85" t="str">
        <f>IF('Starting Loads'!J38/'Starting Loads'!$K38&gt;0, 'Starting Loads'!J38/'Starting Loads'!$K38, " ")</f>
        <v xml:space="preserve"> </v>
      </c>
      <c r="K38" s="46">
        <f t="shared" si="2"/>
        <v>1</v>
      </c>
      <c r="O38" s="12" t="s">
        <v>24</v>
      </c>
      <c r="P38" s="46">
        <v>3.84806890536878E-3</v>
      </c>
    </row>
    <row r="39" spans="1:16" x14ac:dyDescent="0.25">
      <c r="A39" s="12" t="s">
        <v>26</v>
      </c>
      <c r="B39" s="85" t="str">
        <f>IF('Starting Loads'!B39/'Starting Loads'!$K39&gt;0, 'Starting Loads'!B39/'Starting Loads'!$K39, " ")</f>
        <v xml:space="preserve"> </v>
      </c>
      <c r="C39" s="85">
        <f>IF('Starting Loads'!C39/'Starting Loads'!$K39&gt;0, 'Starting Loads'!C39/'Starting Loads'!$K39, " ")</f>
        <v>0.97991298207318622</v>
      </c>
      <c r="D39" s="85" t="str">
        <f>IF('Starting Loads'!D39/'Starting Loads'!$K39&gt;0, 'Starting Loads'!D39/'Starting Loads'!$K39, " ")</f>
        <v xml:space="preserve"> </v>
      </c>
      <c r="E39" s="85" t="str">
        <f>IF('Starting Loads'!E39/'Starting Loads'!$K39&gt;0, 'Starting Loads'!E39/'Starting Loads'!$K39, " ")</f>
        <v xml:space="preserve"> </v>
      </c>
      <c r="F39" s="85">
        <f>IF('Starting Loads'!F39/'Starting Loads'!$K39&gt;0, 'Starting Loads'!F39/'Starting Loads'!$K39, " ")</f>
        <v>2.0087017926813774E-2</v>
      </c>
      <c r="G39" s="85" t="str">
        <f>IF('Starting Loads'!G39/'Starting Loads'!$K39&gt;0, 'Starting Loads'!G39/'Starting Loads'!$K39, " ")</f>
        <v xml:space="preserve"> </v>
      </c>
      <c r="H39" s="85" t="str">
        <f>IF('Starting Loads'!H39/'Starting Loads'!$K39&gt;0, 'Starting Loads'!H39/'Starting Loads'!$K39, " ")</f>
        <v xml:space="preserve"> </v>
      </c>
      <c r="I39" s="85" t="str">
        <f>IF('Starting Loads'!I39/'Starting Loads'!$K39&gt;0, 'Starting Loads'!I39/'Starting Loads'!$K39, " ")</f>
        <v xml:space="preserve"> </v>
      </c>
      <c r="J39" s="85" t="str">
        <f>IF('Starting Loads'!J39/'Starting Loads'!$K39&gt;0, 'Starting Loads'!J39/'Starting Loads'!$K39, " ")</f>
        <v xml:space="preserve"> </v>
      </c>
      <c r="K39" s="46">
        <f t="shared" si="2"/>
        <v>1</v>
      </c>
      <c r="O39" s="12" t="s">
        <v>29</v>
      </c>
      <c r="P39" s="46">
        <v>3.7486177596450006E-3</v>
      </c>
    </row>
    <row r="40" spans="1:16" x14ac:dyDescent="0.25">
      <c r="A40" s="12" t="s">
        <v>27</v>
      </c>
      <c r="B40" s="85" t="str">
        <f>IF('Starting Loads'!B40/'Starting Loads'!$K40&gt;0, 'Starting Loads'!B40/'Starting Loads'!$K40, " ")</f>
        <v xml:space="preserve"> </v>
      </c>
      <c r="C40" s="85" t="str">
        <f>IF('Starting Loads'!C40/'Starting Loads'!$K40&gt;0, 'Starting Loads'!C40/'Starting Loads'!$K40, " ")</f>
        <v xml:space="preserve"> </v>
      </c>
      <c r="D40" s="85" t="str">
        <f>IF('Starting Loads'!D40/'Starting Loads'!$K40&gt;0, 'Starting Loads'!D40/'Starting Loads'!$K40, " ")</f>
        <v xml:space="preserve"> </v>
      </c>
      <c r="E40" s="85" t="str">
        <f>IF('Starting Loads'!E40/'Starting Loads'!$K40&gt;0, 'Starting Loads'!E40/'Starting Loads'!$K40, " ")</f>
        <v xml:space="preserve"> </v>
      </c>
      <c r="F40" s="85">
        <f>IF('Starting Loads'!F40/'Starting Loads'!$K40&gt;0, 'Starting Loads'!F40/'Starting Loads'!$K40, " ")</f>
        <v>1</v>
      </c>
      <c r="G40" s="85" t="str">
        <f>IF('Starting Loads'!G40/'Starting Loads'!$K40&gt;0, 'Starting Loads'!G40/'Starting Loads'!$K40, " ")</f>
        <v xml:space="preserve"> </v>
      </c>
      <c r="H40" s="85" t="str">
        <f>IF('Starting Loads'!H40/'Starting Loads'!$K40&gt;0, 'Starting Loads'!H40/'Starting Loads'!$K40, " ")</f>
        <v xml:space="preserve"> </v>
      </c>
      <c r="I40" s="85" t="str">
        <f>IF('Starting Loads'!I40/'Starting Loads'!$K40&gt;0, 'Starting Loads'!I40/'Starting Loads'!$K40, " ")</f>
        <v xml:space="preserve"> </v>
      </c>
      <c r="J40" s="85" t="str">
        <f>IF('Starting Loads'!J40/'Starting Loads'!$K40&gt;0, 'Starting Loads'!J40/'Starting Loads'!$K40, " ")</f>
        <v xml:space="preserve"> </v>
      </c>
      <c r="K40" s="46">
        <f t="shared" si="2"/>
        <v>1</v>
      </c>
      <c r="O40" s="12" t="s">
        <v>3</v>
      </c>
      <c r="P40" s="46">
        <v>3.3354797539402788E-3</v>
      </c>
    </row>
    <row r="41" spans="1:16" x14ac:dyDescent="0.25">
      <c r="A41" s="12" t="s">
        <v>38</v>
      </c>
      <c r="B41" s="85" t="str">
        <f>IF('Starting Loads'!B41/'Starting Loads'!$K41&gt;0, 'Starting Loads'!B41/'Starting Loads'!$K41, " ")</f>
        <v xml:space="preserve"> </v>
      </c>
      <c r="C41" s="85">
        <f>IF('Starting Loads'!C41/'Starting Loads'!$K41&gt;0, 'Starting Loads'!C41/'Starting Loads'!$K41, " ")</f>
        <v>4.0492610117384149E-2</v>
      </c>
      <c r="D41" s="85">
        <f>IF('Starting Loads'!D41/'Starting Loads'!$K41&gt;0, 'Starting Loads'!D41/'Starting Loads'!$K41, " ")</f>
        <v>0.16532012748578137</v>
      </c>
      <c r="E41" s="85" t="str">
        <f>IF('Starting Loads'!E41/'Starting Loads'!$K41&gt;0, 'Starting Loads'!E41/'Starting Loads'!$K41, " ")</f>
        <v xml:space="preserve"> </v>
      </c>
      <c r="F41" s="85">
        <f>IF('Starting Loads'!F41/'Starting Loads'!$K41&gt;0, 'Starting Loads'!F41/'Starting Loads'!$K41, " ")</f>
        <v>0.60434578472875866</v>
      </c>
      <c r="G41" s="85" t="str">
        <f>IF('Starting Loads'!G41/'Starting Loads'!$K41&gt;0, 'Starting Loads'!G41/'Starting Loads'!$K41, " ")</f>
        <v xml:space="preserve"> </v>
      </c>
      <c r="H41" s="85" t="str">
        <f>IF('Starting Loads'!H41/'Starting Loads'!$K41&gt;0, 'Starting Loads'!H41/'Starting Loads'!$K41, " ")</f>
        <v xml:space="preserve"> </v>
      </c>
      <c r="I41" s="85" t="str">
        <f>IF('Starting Loads'!I41/'Starting Loads'!$K41&gt;0, 'Starting Loads'!I41/'Starting Loads'!$K41, " ")</f>
        <v xml:space="preserve"> </v>
      </c>
      <c r="J41" s="85">
        <f>IF('Starting Loads'!J41/'Starting Loads'!$K41&gt;0, 'Starting Loads'!J41/'Starting Loads'!$K41, " ")</f>
        <v>0.18984147766807571</v>
      </c>
      <c r="K41" s="46">
        <f t="shared" si="2"/>
        <v>0.99999999999999989</v>
      </c>
      <c r="O41" s="12" t="s">
        <v>28</v>
      </c>
      <c r="P41" s="46">
        <v>1.8601157783150197E-3</v>
      </c>
    </row>
    <row r="42" spans="1:16" x14ac:dyDescent="0.25">
      <c r="A42" s="41" t="s">
        <v>70</v>
      </c>
      <c r="B42" s="85" t="str">
        <f>IF('Starting Loads'!B42/'Starting Loads'!$K42&gt;0, 'Starting Loads'!B42/'Starting Loads'!$K42, " ")</f>
        <v xml:space="preserve"> </v>
      </c>
      <c r="C42" s="85" t="str">
        <f>IF('Starting Loads'!C42/'Starting Loads'!$K42&gt;0, 'Starting Loads'!C42/'Starting Loads'!$K42, " ")</f>
        <v xml:space="preserve"> </v>
      </c>
      <c r="D42" s="85" t="str">
        <f>IF('Starting Loads'!D42/'Starting Loads'!$K42&gt;0, 'Starting Loads'!D42/'Starting Loads'!$K42, " ")</f>
        <v xml:space="preserve"> </v>
      </c>
      <c r="E42" s="85" t="str">
        <f>IF('Starting Loads'!E42/'Starting Loads'!$K42&gt;0, 'Starting Loads'!E42/'Starting Loads'!$K42, " ")</f>
        <v xml:space="preserve"> </v>
      </c>
      <c r="F42" s="85">
        <f>IF('Starting Loads'!F42/'Starting Loads'!$K42&gt;0, 'Starting Loads'!F42/'Starting Loads'!$K42, " ")</f>
        <v>1</v>
      </c>
      <c r="G42" s="85" t="str">
        <f>IF('Starting Loads'!G42/'Starting Loads'!$K42&gt;0, 'Starting Loads'!G42/'Starting Loads'!$K42, " ")</f>
        <v xml:space="preserve"> </v>
      </c>
      <c r="H42" s="85" t="str">
        <f>IF('Starting Loads'!H42/'Starting Loads'!$K42&gt;0, 'Starting Loads'!H42/'Starting Loads'!$K42, " ")</f>
        <v xml:space="preserve"> </v>
      </c>
      <c r="I42" s="85" t="str">
        <f>IF('Starting Loads'!I42/'Starting Loads'!$K42&gt;0, 'Starting Loads'!I42/'Starting Loads'!$K42, " ")</f>
        <v xml:space="preserve"> </v>
      </c>
      <c r="J42" s="85" t="str">
        <f>IF('Starting Loads'!J42/'Starting Loads'!$K42&gt;0, 'Starting Loads'!J42/'Starting Loads'!$K42, " ")</f>
        <v xml:space="preserve"> </v>
      </c>
      <c r="K42" s="46">
        <f t="shared" si="2"/>
        <v>1</v>
      </c>
      <c r="O42" s="12" t="s">
        <v>40</v>
      </c>
      <c r="P42" s="46">
        <v>1.1551776533798243E-3</v>
      </c>
    </row>
    <row r="43" spans="1:16" x14ac:dyDescent="0.25">
      <c r="A43" s="12" t="s">
        <v>28</v>
      </c>
      <c r="B43" s="85" t="str">
        <f>IF('Starting Loads'!B43/'Starting Loads'!$K43&gt;0, 'Starting Loads'!B43/'Starting Loads'!$K43, " ")</f>
        <v xml:space="preserve"> </v>
      </c>
      <c r="C43" s="85" t="str">
        <f>IF('Starting Loads'!C43/'Starting Loads'!$K43&gt;0, 'Starting Loads'!C43/'Starting Loads'!$K43, " ")</f>
        <v xml:space="preserve"> </v>
      </c>
      <c r="D43" s="85" t="str">
        <f>IF('Starting Loads'!D43/'Starting Loads'!$K43&gt;0, 'Starting Loads'!D43/'Starting Loads'!$K43, " ")</f>
        <v xml:space="preserve"> </v>
      </c>
      <c r="E43" s="85" t="str">
        <f>IF('Starting Loads'!E43/'Starting Loads'!$K43&gt;0, 'Starting Loads'!E43/'Starting Loads'!$K43, " ")</f>
        <v xml:space="preserve"> </v>
      </c>
      <c r="F43" s="85">
        <f>IF('Starting Loads'!F43/'Starting Loads'!$K43&gt;0, 'Starting Loads'!F43/'Starting Loads'!$K43, " ")</f>
        <v>1</v>
      </c>
      <c r="G43" s="85" t="str">
        <f>IF('Starting Loads'!G43/'Starting Loads'!$K43&gt;0, 'Starting Loads'!G43/'Starting Loads'!$K43, " ")</f>
        <v xml:space="preserve"> </v>
      </c>
      <c r="H43" s="85" t="str">
        <f>IF('Starting Loads'!H43/'Starting Loads'!$K43&gt;0, 'Starting Loads'!H43/'Starting Loads'!$K43, " ")</f>
        <v xml:space="preserve"> </v>
      </c>
      <c r="I43" s="85" t="str">
        <f>IF('Starting Loads'!I43/'Starting Loads'!$K43&gt;0, 'Starting Loads'!I43/'Starting Loads'!$K43, " ")</f>
        <v xml:space="preserve"> </v>
      </c>
      <c r="J43" s="85" t="str">
        <f>IF('Starting Loads'!J43/'Starting Loads'!$K43&gt;0, 'Starting Loads'!J43/'Starting Loads'!$K43, " ")</f>
        <v xml:space="preserve"> </v>
      </c>
      <c r="K43" s="46">
        <f t="shared" si="2"/>
        <v>1</v>
      </c>
      <c r="O43" s="83" t="s">
        <v>19</v>
      </c>
      <c r="P43" s="84">
        <v>6.3005472073500782E-4</v>
      </c>
    </row>
    <row r="44" spans="1:16" x14ac:dyDescent="0.25">
      <c r="A44" s="12" t="s">
        <v>40</v>
      </c>
      <c r="B44" s="85" t="str">
        <f>IF('Starting Loads'!B44/'Starting Loads'!$K44&gt;0, 'Starting Loads'!B44/'Starting Loads'!$K44, " ")</f>
        <v xml:space="preserve"> </v>
      </c>
      <c r="C44" s="85" t="str">
        <f>IF('Starting Loads'!C44/'Starting Loads'!$K44&gt;0, 'Starting Loads'!C44/'Starting Loads'!$K44, " ")</f>
        <v xml:space="preserve"> </v>
      </c>
      <c r="D44" s="85" t="str">
        <f>IF('Starting Loads'!D44/'Starting Loads'!$K44&gt;0, 'Starting Loads'!D44/'Starting Loads'!$K44, " ")</f>
        <v xml:space="preserve"> </v>
      </c>
      <c r="E44" s="85" t="str">
        <f>IF('Starting Loads'!E44/'Starting Loads'!$K44&gt;0, 'Starting Loads'!E44/'Starting Loads'!$K44, " ")</f>
        <v xml:space="preserve"> </v>
      </c>
      <c r="F44" s="85" t="str">
        <f>IF('Starting Loads'!F44/'Starting Loads'!$K44&gt;0, 'Starting Loads'!F44/'Starting Loads'!$K44, " ")</f>
        <v xml:space="preserve"> </v>
      </c>
      <c r="G44" s="85">
        <f>IF('Starting Loads'!G44/'Starting Loads'!$K44&gt;0, 'Starting Loads'!G44/'Starting Loads'!$K44, " ")</f>
        <v>1</v>
      </c>
      <c r="H44" s="85" t="str">
        <f>IF('Starting Loads'!H44/'Starting Loads'!$K44&gt;0, 'Starting Loads'!H44/'Starting Loads'!$K44, " ")</f>
        <v xml:space="preserve"> </v>
      </c>
      <c r="I44" s="85" t="str">
        <f>IF('Starting Loads'!I44/'Starting Loads'!$K44&gt;0, 'Starting Loads'!I44/'Starting Loads'!$K44, " ")</f>
        <v xml:space="preserve"> </v>
      </c>
      <c r="J44" s="85" t="str">
        <f>IF('Starting Loads'!J44/'Starting Loads'!$K44&gt;0, 'Starting Loads'!J44/'Starting Loads'!$K44, " ")</f>
        <v xml:space="preserve"> </v>
      </c>
      <c r="K44" s="46">
        <f t="shared" si="2"/>
        <v>1</v>
      </c>
      <c r="O44" s="83" t="s">
        <v>26</v>
      </c>
      <c r="P44" s="84">
        <v>5.4260718097520549E-4</v>
      </c>
    </row>
    <row r="45" spans="1:16" x14ac:dyDescent="0.25">
      <c r="A45" s="12" t="s">
        <v>29</v>
      </c>
      <c r="B45" s="85" t="str">
        <f>IF('Starting Loads'!B45/'Starting Loads'!$K45&gt;0, 'Starting Loads'!B45/'Starting Loads'!$K45, " ")</f>
        <v xml:space="preserve"> </v>
      </c>
      <c r="C45" s="85">
        <f>IF('Starting Loads'!C45/'Starting Loads'!$K45&gt;0, 'Starting Loads'!C45/'Starting Loads'!$K45, " ")</f>
        <v>1.9997910847839719E-4</v>
      </c>
      <c r="D45" s="85">
        <f>IF('Starting Loads'!D45/'Starting Loads'!$K45&gt;0, 'Starting Loads'!D45/'Starting Loads'!$K45, " ")</f>
        <v>0.98245604485751203</v>
      </c>
      <c r="E45" s="85" t="str">
        <f>IF('Starting Loads'!E45/'Starting Loads'!$K45&gt;0, 'Starting Loads'!E45/'Starting Loads'!$K45, " ")</f>
        <v xml:space="preserve"> </v>
      </c>
      <c r="F45" s="85">
        <f>IF('Starting Loads'!F45/'Starting Loads'!$K45&gt;0, 'Starting Loads'!F45/'Starting Loads'!$K45, " ")</f>
        <v>1.7343976034009414E-2</v>
      </c>
      <c r="G45" s="85" t="str">
        <f>IF('Starting Loads'!G45/'Starting Loads'!$K45&gt;0, 'Starting Loads'!G45/'Starting Loads'!$K45, " ")</f>
        <v xml:space="preserve"> </v>
      </c>
      <c r="H45" s="85" t="str">
        <f>IF('Starting Loads'!H45/'Starting Loads'!$K45&gt;0, 'Starting Loads'!H45/'Starting Loads'!$K45, " ")</f>
        <v xml:space="preserve"> </v>
      </c>
      <c r="I45" s="85" t="str">
        <f>IF('Starting Loads'!I45/'Starting Loads'!$K45&gt;0, 'Starting Loads'!I45/'Starting Loads'!$K45, " ")</f>
        <v xml:space="preserve"> </v>
      </c>
      <c r="J45" s="85" t="str">
        <f>IF('Starting Loads'!J45/'Starting Loads'!$K45&gt;0, 'Starting Loads'!J45/'Starting Loads'!$K45, " ")</f>
        <v xml:space="preserve"> </v>
      </c>
      <c r="K45" s="46">
        <f t="shared" si="2"/>
        <v>0.99999999999999978</v>
      </c>
      <c r="O45" s="83" t="s">
        <v>31</v>
      </c>
      <c r="P45" s="84">
        <v>5.3620709620174224E-4</v>
      </c>
    </row>
    <row r="46" spans="1:16" x14ac:dyDescent="0.25">
      <c r="A46" s="12" t="s">
        <v>3</v>
      </c>
      <c r="B46" s="85">
        <f>IF('Starting Loads'!B46/'Starting Loads'!$K46&gt;0, 'Starting Loads'!B46/'Starting Loads'!$K46, " ")</f>
        <v>0.13413483070453852</v>
      </c>
      <c r="C46" s="85">
        <f>IF('Starting Loads'!C46/'Starting Loads'!$K46&gt;0, 'Starting Loads'!C46/'Starting Loads'!$K46, " ")</f>
        <v>1.7357289418193096E-3</v>
      </c>
      <c r="D46" s="85" t="str">
        <f>IF('Starting Loads'!D46/'Starting Loads'!$K46&gt;0, 'Starting Loads'!D46/'Starting Loads'!$K46, " ")</f>
        <v xml:space="preserve"> </v>
      </c>
      <c r="E46" s="85" t="str">
        <f>IF('Starting Loads'!E46/'Starting Loads'!$K46&gt;0, 'Starting Loads'!E46/'Starting Loads'!$K46, " ")</f>
        <v xml:space="preserve"> </v>
      </c>
      <c r="F46" s="85">
        <f>IF('Starting Loads'!F46/'Starting Loads'!$K46&gt;0, 'Starting Loads'!F46/'Starting Loads'!$K46, " ")</f>
        <v>0.68549093033340869</v>
      </c>
      <c r="G46" s="85" t="str">
        <f>IF('Starting Loads'!G46/'Starting Loads'!$K46&gt;0, 'Starting Loads'!G46/'Starting Loads'!$K46, " ")</f>
        <v xml:space="preserve"> </v>
      </c>
      <c r="H46" s="85">
        <f>IF('Starting Loads'!H46/'Starting Loads'!$K46&gt;0, 'Starting Loads'!H46/'Starting Loads'!$K46, " ")</f>
        <v>0.17498866386384551</v>
      </c>
      <c r="I46" s="85" t="str">
        <f>IF('Starting Loads'!I46/'Starting Loads'!$K46&gt;0, 'Starting Loads'!I46/'Starting Loads'!$K46, " ")</f>
        <v xml:space="preserve"> </v>
      </c>
      <c r="J46" s="85">
        <f>IF('Starting Loads'!J46/'Starting Loads'!$K46&gt;0, 'Starting Loads'!J46/'Starting Loads'!$K46, " ")</f>
        <v>3.6498461563880635E-3</v>
      </c>
      <c r="K46" s="46">
        <f t="shared" si="2"/>
        <v>1</v>
      </c>
      <c r="O46" s="83" t="s">
        <v>20</v>
      </c>
      <c r="P46" s="84">
        <v>4.2908235609506891E-4</v>
      </c>
    </row>
    <row r="47" spans="1:16" x14ac:dyDescent="0.25">
      <c r="A47" s="12" t="s">
        <v>32</v>
      </c>
      <c r="B47" s="85" t="str">
        <f>IF('Starting Loads'!B47/'Starting Loads'!$K47&gt;0, 'Starting Loads'!B47/'Starting Loads'!$K47, " ")</f>
        <v xml:space="preserve"> </v>
      </c>
      <c r="C47" s="85" t="str">
        <f>IF('Starting Loads'!C47/'Starting Loads'!$K47&gt;0, 'Starting Loads'!C47/'Starting Loads'!$K47, " ")</f>
        <v xml:space="preserve"> </v>
      </c>
      <c r="D47" s="85" t="str">
        <f>IF('Starting Loads'!D47/'Starting Loads'!$K47&gt;0, 'Starting Loads'!D47/'Starting Loads'!$K47, " ")</f>
        <v xml:space="preserve"> </v>
      </c>
      <c r="E47" s="85" t="str">
        <f>IF('Starting Loads'!E47/'Starting Loads'!$K47&gt;0, 'Starting Loads'!E47/'Starting Loads'!$K47, " ")</f>
        <v xml:space="preserve"> </v>
      </c>
      <c r="F47" s="85">
        <f>IF('Starting Loads'!F47/'Starting Loads'!$K47&gt;0, 'Starting Loads'!F47/'Starting Loads'!$K47, " ")</f>
        <v>1</v>
      </c>
      <c r="G47" s="85" t="str">
        <f>IF('Starting Loads'!G47/'Starting Loads'!$K47&gt;0, 'Starting Loads'!G47/'Starting Loads'!$K47, " ")</f>
        <v xml:space="preserve"> </v>
      </c>
      <c r="H47" s="85" t="str">
        <f>IF('Starting Loads'!H47/'Starting Loads'!$K47&gt;0, 'Starting Loads'!H47/'Starting Loads'!$K47, " ")</f>
        <v xml:space="preserve"> </v>
      </c>
      <c r="I47" s="85" t="str">
        <f>IF('Starting Loads'!I47/'Starting Loads'!$K47&gt;0, 'Starting Loads'!I47/'Starting Loads'!$K47, " ")</f>
        <v xml:space="preserve"> </v>
      </c>
      <c r="J47" s="85" t="str">
        <f>IF('Starting Loads'!J47/'Starting Loads'!$K47&gt;0, 'Starting Loads'!J47/'Starting Loads'!$K47, " ")</f>
        <v xml:space="preserve"> </v>
      </c>
      <c r="K47" s="46">
        <f t="shared" si="2"/>
        <v>1</v>
      </c>
      <c r="O47" s="83" t="s">
        <v>22</v>
      </c>
      <c r="P47" s="84">
        <v>4.1449435758899309E-4</v>
      </c>
    </row>
    <row r="48" spans="1:16" x14ac:dyDescent="0.25">
      <c r="A48" s="12" t="s">
        <v>31</v>
      </c>
      <c r="B48" s="85" t="str">
        <f>IF('Starting Loads'!B48/'Starting Loads'!$K48&gt;0, 'Starting Loads'!B48/'Starting Loads'!$K48, " ")</f>
        <v xml:space="preserve"> </v>
      </c>
      <c r="C48" s="85" t="str">
        <f>IF('Starting Loads'!C48/'Starting Loads'!$K48&gt;0, 'Starting Loads'!C48/'Starting Loads'!$K48, " ")</f>
        <v xml:space="preserve"> </v>
      </c>
      <c r="D48" s="85">
        <f>IF('Starting Loads'!D48/'Starting Loads'!$K48&gt;0, 'Starting Loads'!D48/'Starting Loads'!$K48, " ")</f>
        <v>1</v>
      </c>
      <c r="E48" s="85" t="str">
        <f>IF('Starting Loads'!E48/'Starting Loads'!$K48&gt;0, 'Starting Loads'!E48/'Starting Loads'!$K48, " ")</f>
        <v xml:space="preserve"> </v>
      </c>
      <c r="F48" s="85" t="str">
        <f>IF('Starting Loads'!F48/'Starting Loads'!$K48&gt;0, 'Starting Loads'!F48/'Starting Loads'!$K48, " ")</f>
        <v xml:space="preserve"> </v>
      </c>
      <c r="G48" s="85" t="str">
        <f>IF('Starting Loads'!G48/'Starting Loads'!$K48&gt;0, 'Starting Loads'!G48/'Starting Loads'!$K48, " ")</f>
        <v xml:space="preserve"> </v>
      </c>
      <c r="H48" s="85" t="str">
        <f>IF('Starting Loads'!H48/'Starting Loads'!$K48&gt;0, 'Starting Loads'!H48/'Starting Loads'!$K48, " ")</f>
        <v xml:space="preserve"> </v>
      </c>
      <c r="I48" s="85" t="str">
        <f>IF('Starting Loads'!I48/'Starting Loads'!$K48&gt;0, 'Starting Loads'!I48/'Starting Loads'!$K48, " ")</f>
        <v xml:space="preserve"> </v>
      </c>
      <c r="J48" s="85" t="str">
        <f>IF('Starting Loads'!J48/'Starting Loads'!$K48&gt;0, 'Starting Loads'!J48/'Starting Loads'!$K48, " ")</f>
        <v xml:space="preserve"> </v>
      </c>
      <c r="K48" s="46">
        <f t="shared" si="2"/>
        <v>1</v>
      </c>
      <c r="O48" s="83" t="s">
        <v>27</v>
      </c>
      <c r="P48" s="84">
        <v>2.847194192333632E-4</v>
      </c>
    </row>
    <row r="49" spans="1:16" x14ac:dyDescent="0.25">
      <c r="A49" s="12" t="s">
        <v>33</v>
      </c>
      <c r="B49" s="85" t="str">
        <f>IF('Starting Loads'!B49/'Starting Loads'!$K49&gt;0, 'Starting Loads'!B49/'Starting Loads'!$K49, " ")</f>
        <v xml:space="preserve"> </v>
      </c>
      <c r="C49" s="85" t="str">
        <f>IF('Starting Loads'!C49/'Starting Loads'!$K49&gt;0, 'Starting Loads'!C49/'Starting Loads'!$K49, " ")</f>
        <v xml:space="preserve"> </v>
      </c>
      <c r="D49" s="85" t="str">
        <f>IF('Starting Loads'!D49/'Starting Loads'!$K49&gt;0, 'Starting Loads'!D49/'Starting Loads'!$K49, " ")</f>
        <v xml:space="preserve"> </v>
      </c>
      <c r="E49" s="85" t="str">
        <f>IF('Starting Loads'!E49/'Starting Loads'!$K49&gt;0, 'Starting Loads'!E49/'Starting Loads'!$K49, " ")</f>
        <v xml:space="preserve"> </v>
      </c>
      <c r="F49" s="85">
        <f>IF('Starting Loads'!F49/'Starting Loads'!$K49&gt;0, 'Starting Loads'!F49/'Starting Loads'!$K49, " ")</f>
        <v>1</v>
      </c>
      <c r="G49" s="85" t="str">
        <f>IF('Starting Loads'!G49/'Starting Loads'!$K49&gt;0, 'Starting Loads'!G49/'Starting Loads'!$K49, " ")</f>
        <v xml:space="preserve"> </v>
      </c>
      <c r="H49" s="85" t="str">
        <f>IF('Starting Loads'!H49/'Starting Loads'!$K49&gt;0, 'Starting Loads'!H49/'Starting Loads'!$K49, " ")</f>
        <v xml:space="preserve"> </v>
      </c>
      <c r="I49" s="85" t="str">
        <f>IF('Starting Loads'!I49/'Starting Loads'!$K49&gt;0, 'Starting Loads'!I49/'Starting Loads'!$K49, " ")</f>
        <v xml:space="preserve"> </v>
      </c>
      <c r="J49" s="85" t="str">
        <f>IF('Starting Loads'!J49/'Starting Loads'!$K49&gt;0, 'Starting Loads'!J49/'Starting Loads'!$K49, " ")</f>
        <v xml:space="preserve"> </v>
      </c>
      <c r="K49" s="46">
        <f t="shared" si="2"/>
        <v>1</v>
      </c>
      <c r="O49" s="83" t="s">
        <v>32</v>
      </c>
      <c r="P49" s="84">
        <v>9.2009024718655243E-5</v>
      </c>
    </row>
    <row r="50" spans="1:16" x14ac:dyDescent="0.25">
      <c r="A50" s="12" t="s">
        <v>118</v>
      </c>
      <c r="B50" s="85" t="str">
        <f>IF('Starting Loads'!B50/'Starting Loads'!$K50&gt;0, 'Starting Loads'!B50/'Starting Loads'!$K50, " ")</f>
        <v xml:space="preserve"> </v>
      </c>
      <c r="C50" s="85" t="str">
        <f>IF('Starting Loads'!C50/'Starting Loads'!$K50&gt;0, 'Starting Loads'!C50/'Starting Loads'!$K50, " ")</f>
        <v xml:space="preserve"> </v>
      </c>
      <c r="D50" s="85" t="str">
        <f>IF('Starting Loads'!D50/'Starting Loads'!$K50&gt;0, 'Starting Loads'!D50/'Starting Loads'!$K50, " ")</f>
        <v xml:space="preserve"> </v>
      </c>
      <c r="E50" s="85">
        <f>IF('Starting Loads'!E50/'Starting Loads'!$K50&gt;0, 'Starting Loads'!E50/'Starting Loads'!$K50, " ")</f>
        <v>1</v>
      </c>
      <c r="F50" s="85" t="str">
        <f>IF('Starting Loads'!F50/'Starting Loads'!$K50&gt;0, 'Starting Loads'!F50/'Starting Loads'!$K50, " ")</f>
        <v xml:space="preserve"> </v>
      </c>
      <c r="G50" s="85" t="str">
        <f>IF('Starting Loads'!G50/'Starting Loads'!$K50&gt;0, 'Starting Loads'!G50/'Starting Loads'!$K50, " ")</f>
        <v xml:space="preserve"> </v>
      </c>
      <c r="H50" s="85" t="str">
        <f>IF('Starting Loads'!H50/'Starting Loads'!$K50&gt;0, 'Starting Loads'!H50/'Starting Loads'!$K50, " ")</f>
        <v xml:space="preserve"> </v>
      </c>
      <c r="I50" s="85" t="str">
        <f>IF('Starting Loads'!I50/'Starting Loads'!$K50&gt;0, 'Starting Loads'!I50/'Starting Loads'!$K50, " ")</f>
        <v xml:space="preserve"> </v>
      </c>
      <c r="J50" s="85" t="str">
        <f>IF('Starting Loads'!J50/'Starting Loads'!$K50&gt;0, 'Starting Loads'!J50/'Starting Loads'!$K50, " ")</f>
        <v xml:space="preserve"> </v>
      </c>
      <c r="K50" s="46">
        <f t="shared" si="2"/>
        <v>1</v>
      </c>
      <c r="O50" s="83" t="s">
        <v>33</v>
      </c>
      <c r="P50" s="84">
        <v>8.7874194700873838E-5</v>
      </c>
    </row>
    <row r="51" spans="1:16" x14ac:dyDescent="0.25">
      <c r="A51" s="9" t="s">
        <v>52</v>
      </c>
      <c r="B51" s="46">
        <f>SUM(B29:B49)</f>
        <v>0.41056386672330569</v>
      </c>
      <c r="C51" s="46">
        <f t="shared" ref="C51:J51" si="3">SUM(C29:C49)</f>
        <v>3.2888513658055607</v>
      </c>
      <c r="D51" s="46">
        <f t="shared" si="3"/>
        <v>3.8819136083976509</v>
      </c>
      <c r="E51" s="46">
        <f t="shared" si="3"/>
        <v>0.46040340889678644</v>
      </c>
      <c r="F51" s="46">
        <f t="shared" si="3"/>
        <v>8.6294537641753575</v>
      </c>
      <c r="G51" s="46">
        <f t="shared" si="3"/>
        <v>1.1453595041522959</v>
      </c>
      <c r="H51" s="46">
        <f t="shared" si="3"/>
        <v>1.2121596668547974</v>
      </c>
      <c r="I51" s="46">
        <f t="shared" si="3"/>
        <v>0.62143070185553007</v>
      </c>
      <c r="J51" s="46">
        <f t="shared" si="3"/>
        <v>1.3498641131387148</v>
      </c>
      <c r="K51" s="46">
        <f>SUM(K29:K50)</f>
        <v>22</v>
      </c>
      <c r="O51" s="9" t="s">
        <v>52</v>
      </c>
      <c r="P51" s="46">
        <v>1</v>
      </c>
    </row>
    <row r="55" spans="1:16" x14ac:dyDescent="0.25">
      <c r="K55" s="14"/>
      <c r="P55" s="14"/>
    </row>
    <row r="57" spans="1:16" x14ac:dyDescent="0.25">
      <c r="K57" s="14"/>
      <c r="P57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9"/>
  <sheetViews>
    <sheetView zoomScale="90" zoomScaleNormal="90" workbookViewId="0">
      <selection activeCell="M9" sqref="M9"/>
    </sheetView>
  </sheetViews>
  <sheetFormatPr defaultRowHeight="15" x14ac:dyDescent="0.25"/>
  <cols>
    <col min="1" max="1" width="30.28515625" bestFit="1" customWidth="1"/>
    <col min="2" max="2" width="10.28515625" customWidth="1"/>
    <col min="3" max="6" width="9.85546875" bestFit="1" customWidth="1"/>
    <col min="7" max="7" width="11.5703125" bestFit="1" customWidth="1"/>
    <col min="8" max="8" width="8.7109375" bestFit="1" customWidth="1"/>
    <col min="9" max="9" width="14.5703125" bestFit="1" customWidth="1"/>
    <col min="10" max="10" width="9.28515625" bestFit="1" customWidth="1"/>
    <col min="11" max="11" width="17.7109375" bestFit="1" customWidth="1"/>
  </cols>
  <sheetData>
    <row r="1" spans="1:11" ht="43.5" x14ac:dyDescent="0.25">
      <c r="A1" s="21" t="s">
        <v>60</v>
      </c>
      <c r="B1" s="21" t="s">
        <v>43</v>
      </c>
      <c r="C1" s="21" t="s">
        <v>34</v>
      </c>
      <c r="D1" s="21" t="s">
        <v>44</v>
      </c>
      <c r="E1" s="21" t="s">
        <v>45</v>
      </c>
      <c r="F1" s="21" t="s">
        <v>46</v>
      </c>
      <c r="G1" s="21" t="s">
        <v>49</v>
      </c>
      <c r="H1" s="21" t="s">
        <v>47</v>
      </c>
      <c r="I1" s="21" t="s">
        <v>50</v>
      </c>
      <c r="J1" s="21" t="s">
        <v>42</v>
      </c>
    </row>
    <row r="2" spans="1:11" x14ac:dyDescent="0.25">
      <c r="A2" s="12" t="s">
        <v>57</v>
      </c>
      <c r="B2" s="23">
        <v>0.86</v>
      </c>
      <c r="C2" s="23">
        <v>1.74</v>
      </c>
      <c r="D2" s="23">
        <v>1.71</v>
      </c>
      <c r="E2" s="23">
        <v>0.92</v>
      </c>
      <c r="F2" s="23">
        <v>1.08</v>
      </c>
      <c r="G2" s="23">
        <v>0.92</v>
      </c>
      <c r="H2" s="23">
        <v>0.99</v>
      </c>
      <c r="I2" s="23">
        <v>0.68</v>
      </c>
      <c r="J2" s="23">
        <v>1</v>
      </c>
      <c r="K2" t="s">
        <v>120</v>
      </c>
    </row>
    <row r="3" spans="1:11" x14ac:dyDescent="0.25">
      <c r="A3" s="12" t="s">
        <v>58</v>
      </c>
      <c r="B3" s="23">
        <v>0.72</v>
      </c>
      <c r="C3" s="23">
        <v>0.72</v>
      </c>
      <c r="D3" s="23">
        <v>0.72</v>
      </c>
      <c r="E3" s="23">
        <v>0.72</v>
      </c>
      <c r="F3" s="23">
        <v>0.72</v>
      </c>
      <c r="G3" s="23">
        <v>0.72</v>
      </c>
      <c r="H3" s="23">
        <v>0.72</v>
      </c>
      <c r="I3" s="23">
        <v>0.72</v>
      </c>
      <c r="J3" s="23">
        <v>0.72</v>
      </c>
    </row>
    <row r="4" spans="1:11" x14ac:dyDescent="0.25">
      <c r="A4" s="12" t="s">
        <v>59</v>
      </c>
      <c r="B4" s="24">
        <f>(1-B3/B2)</f>
        <v>0.16279069767441867</v>
      </c>
      <c r="C4" s="24">
        <f t="shared" ref="C4:J4" si="0">(1-C3/C2)</f>
        <v>0.5862068965517242</v>
      </c>
      <c r="D4" s="24">
        <f t="shared" si="0"/>
        <v>0.57894736842105265</v>
      </c>
      <c r="E4" s="24">
        <f t="shared" si="0"/>
        <v>0.21739130434782616</v>
      </c>
      <c r="F4" s="24">
        <f t="shared" si="0"/>
        <v>0.33333333333333337</v>
      </c>
      <c r="G4" s="24">
        <f t="shared" si="0"/>
        <v>0.21739130434782616</v>
      </c>
      <c r="H4" s="24">
        <f t="shared" si="0"/>
        <v>0.27272727272727271</v>
      </c>
      <c r="I4" s="24">
        <v>0</v>
      </c>
      <c r="J4" s="24">
        <f t="shared" si="0"/>
        <v>0.28000000000000003</v>
      </c>
    </row>
    <row r="6" spans="1:11" ht="43.5" x14ac:dyDescent="0.25">
      <c r="A6" s="21" t="s">
        <v>60</v>
      </c>
      <c r="B6" s="21" t="s">
        <v>43</v>
      </c>
      <c r="C6" s="21" t="s">
        <v>34</v>
      </c>
      <c r="D6" s="21" t="s">
        <v>44</v>
      </c>
      <c r="E6" s="21" t="s">
        <v>45</v>
      </c>
      <c r="F6" s="21" t="s">
        <v>46</v>
      </c>
      <c r="G6" s="21" t="s">
        <v>49</v>
      </c>
      <c r="H6" s="21" t="s">
        <v>47</v>
      </c>
      <c r="I6" s="21" t="s">
        <v>50</v>
      </c>
      <c r="J6" s="21" t="s">
        <v>42</v>
      </c>
    </row>
    <row r="7" spans="1:11" x14ac:dyDescent="0.25">
      <c r="A7" s="12" t="s">
        <v>61</v>
      </c>
      <c r="B7" s="25">
        <v>0.18</v>
      </c>
      <c r="C7" s="25">
        <v>0.35199999999999998</v>
      </c>
      <c r="D7" s="25">
        <v>0.27900000000000003</v>
      </c>
      <c r="E7" s="25">
        <v>0.111</v>
      </c>
      <c r="F7" s="25">
        <v>0.23300000000000001</v>
      </c>
      <c r="G7" s="25">
        <v>0.17799999999999999</v>
      </c>
      <c r="H7" s="25">
        <v>0.16700000000000001</v>
      </c>
      <c r="I7" s="25">
        <v>0.11700000000000001</v>
      </c>
      <c r="J7" s="25">
        <v>0.20100000000000001</v>
      </c>
    </row>
    <row r="8" spans="1:11" x14ac:dyDescent="0.25">
      <c r="A8" s="12" t="s">
        <v>62</v>
      </c>
      <c r="B8" s="25">
        <v>8.1000000000000003E-2</v>
      </c>
      <c r="C8" s="25">
        <v>8.1000000000000003E-2</v>
      </c>
      <c r="D8" s="25">
        <v>8.1000000000000003E-2</v>
      </c>
      <c r="E8" s="25">
        <v>8.1000000000000003E-2</v>
      </c>
      <c r="F8" s="25">
        <v>8.1000000000000003E-2</v>
      </c>
      <c r="G8" s="25">
        <v>8.1000000000000003E-2</v>
      </c>
      <c r="H8" s="25">
        <v>8.1000000000000003E-2</v>
      </c>
      <c r="I8" s="25">
        <v>8.1000000000000003E-2</v>
      </c>
      <c r="J8" s="25">
        <v>8.1000000000000003E-2</v>
      </c>
    </row>
    <row r="9" spans="1:11" x14ac:dyDescent="0.25">
      <c r="A9" s="12" t="s">
        <v>63</v>
      </c>
      <c r="B9" s="24">
        <f>(1-B8/B7)</f>
        <v>0.55000000000000004</v>
      </c>
      <c r="C9" s="24">
        <f t="shared" ref="C9:I9" si="1">(1-C8/C7)</f>
        <v>0.76988636363636365</v>
      </c>
      <c r="D9" s="24">
        <f t="shared" si="1"/>
        <v>0.70967741935483875</v>
      </c>
      <c r="E9" s="24">
        <f t="shared" si="1"/>
        <v>0.27027027027027029</v>
      </c>
      <c r="F9" s="24">
        <f t="shared" si="1"/>
        <v>0.65236051502145931</v>
      </c>
      <c r="G9" s="24">
        <f t="shared" si="1"/>
        <v>0.54494382022471899</v>
      </c>
      <c r="H9" s="24">
        <f t="shared" si="1"/>
        <v>0.51497005988023958</v>
      </c>
      <c r="I9" s="24">
        <f t="shared" si="1"/>
        <v>0.30769230769230771</v>
      </c>
      <c r="J9" s="24">
        <f>(1-J8/J7)</f>
        <v>0.59701492537313428</v>
      </c>
    </row>
    <row r="11" spans="1:11" x14ac:dyDescent="0.25">
      <c r="A11" s="11" t="s">
        <v>64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43.5" x14ac:dyDescent="0.25">
      <c r="A12" s="21" t="s">
        <v>1</v>
      </c>
      <c r="B12" s="21" t="s">
        <v>43</v>
      </c>
      <c r="C12" s="21" t="s">
        <v>34</v>
      </c>
      <c r="D12" s="21" t="s">
        <v>44</v>
      </c>
      <c r="E12" s="21" t="s">
        <v>45</v>
      </c>
      <c r="F12" s="21" t="s">
        <v>46</v>
      </c>
      <c r="G12" s="21" t="s">
        <v>49</v>
      </c>
      <c r="H12" s="21" t="s">
        <v>47</v>
      </c>
      <c r="I12" s="21" t="s">
        <v>50</v>
      </c>
      <c r="J12" s="21" t="s">
        <v>42</v>
      </c>
      <c r="K12" s="21" t="s">
        <v>52</v>
      </c>
    </row>
    <row r="13" spans="1:11" x14ac:dyDescent="0.25">
      <c r="A13" s="12" t="s">
        <v>16</v>
      </c>
      <c r="B13" s="13">
        <f>ROUND('Starting Loads'!B3*$B$4,1)</f>
        <v>3788.5</v>
      </c>
      <c r="C13" s="13">
        <f>ROUND('Starting Loads'!C3*$C$4,)</f>
        <v>344034</v>
      </c>
      <c r="D13" s="13">
        <f>ROUND('Starting Loads'!D3*$D$4,1)</f>
        <v>285330.7</v>
      </c>
      <c r="E13" s="13">
        <f>ROUND('Starting Loads'!E3*$E$4,1)</f>
        <v>128759.7</v>
      </c>
      <c r="F13" s="13">
        <f>ROUND('Starting Loads'!F3*$F$4,1)</f>
        <v>17170.900000000001</v>
      </c>
      <c r="G13" s="13">
        <f>ROUND('Starting Loads'!G3*$G$4,1)</f>
        <v>0</v>
      </c>
      <c r="H13" s="13">
        <f>ROUND('Starting Loads'!H3*$H$4,1)</f>
        <v>45087.5</v>
      </c>
      <c r="I13" s="13">
        <f>ROUND('Starting Loads'!I3*$I$4,1)</f>
        <v>0</v>
      </c>
      <c r="J13" s="13">
        <f>ROUND('Starting Loads'!J3*$J$4,1)</f>
        <v>60528.9</v>
      </c>
      <c r="K13" s="13">
        <f>SUM(B13:J13)</f>
        <v>884700.2</v>
      </c>
    </row>
    <row r="14" spans="1:11" x14ac:dyDescent="0.25">
      <c r="A14" s="12" t="s">
        <v>17</v>
      </c>
      <c r="B14" s="13">
        <f>ROUND('Starting Loads'!B4*$B$4,1)</f>
        <v>0</v>
      </c>
      <c r="C14" s="13">
        <f>ROUND('Starting Loads'!C4*$C$4,)</f>
        <v>0</v>
      </c>
      <c r="D14" s="13">
        <f>ROUND('Starting Loads'!D4*$D$4,1)</f>
        <v>0</v>
      </c>
      <c r="E14" s="13">
        <f>ROUND('Starting Loads'!E4*$E$4,1)</f>
        <v>0</v>
      </c>
      <c r="F14" s="13">
        <f>ROUND('Starting Loads'!F4*$F$4,1)</f>
        <v>14892.1</v>
      </c>
      <c r="G14" s="13">
        <f>ROUND('Starting Loads'!G4*$G$4,1)</f>
        <v>0</v>
      </c>
      <c r="H14" s="13">
        <f>ROUND('Starting Loads'!H4*$H$4,1)</f>
        <v>0</v>
      </c>
      <c r="I14" s="13">
        <f>ROUND('Starting Loads'!I4*$I$4,1)</f>
        <v>0</v>
      </c>
      <c r="J14" s="13">
        <f>ROUND('Starting Loads'!J4*$J$4,1)</f>
        <v>1.9</v>
      </c>
      <c r="K14" s="13">
        <f t="shared" ref="K14:K34" si="2">SUM(B14:J14)</f>
        <v>14894</v>
      </c>
    </row>
    <row r="15" spans="1:11" x14ac:dyDescent="0.25">
      <c r="A15" s="12" t="s">
        <v>35</v>
      </c>
      <c r="B15" s="13">
        <f>ROUND('Starting Loads'!B5*$B$4,1)</f>
        <v>0</v>
      </c>
      <c r="C15" s="13">
        <f>ROUND('Starting Loads'!C5*$C$4,)</f>
        <v>4574</v>
      </c>
      <c r="D15" s="13">
        <f>ROUND('Starting Loads'!D5*$D$4,1)</f>
        <v>10115.299999999999</v>
      </c>
      <c r="E15" s="13">
        <f>ROUND('Starting Loads'!E5*$E$4,1)</f>
        <v>0</v>
      </c>
      <c r="F15" s="13">
        <f>ROUND('Starting Loads'!F5*$F$4,1)</f>
        <v>125306.9</v>
      </c>
      <c r="G15" s="13">
        <f>ROUND('Starting Loads'!G5*$G$4,1)</f>
        <v>0</v>
      </c>
      <c r="H15" s="13">
        <f>ROUND('Starting Loads'!H5*$H$4,1)</f>
        <v>0</v>
      </c>
      <c r="I15" s="13">
        <f>ROUND('Starting Loads'!I5*$I$4,1)</f>
        <v>0</v>
      </c>
      <c r="J15" s="13">
        <f>ROUND('Starting Loads'!J5*$J$4,1)</f>
        <v>153.5</v>
      </c>
      <c r="K15" s="13">
        <f t="shared" si="2"/>
        <v>140149.69999999998</v>
      </c>
    </row>
    <row r="16" spans="1:11" x14ac:dyDescent="0.25">
      <c r="A16" s="12" t="s">
        <v>18</v>
      </c>
      <c r="B16" s="13">
        <f>ROUND('Starting Loads'!B6*$B$4,1)</f>
        <v>0</v>
      </c>
      <c r="C16" s="13">
        <f>ROUND('Starting Loads'!C6*$C$4,)</f>
        <v>0</v>
      </c>
      <c r="D16" s="13">
        <f>ROUND('Starting Loads'!D6*$D$4,1)</f>
        <v>0</v>
      </c>
      <c r="E16" s="13">
        <f>ROUND('Starting Loads'!E6*$E$4,1)</f>
        <v>0</v>
      </c>
      <c r="F16" s="13">
        <f>ROUND('Starting Loads'!F6*$F$4,1)</f>
        <v>303.8</v>
      </c>
      <c r="G16" s="13">
        <f>ROUND('Starting Loads'!G6*$G$4,1)</f>
        <v>616.6</v>
      </c>
      <c r="H16" s="13">
        <f>ROUND('Starting Loads'!H6*$H$4,1)</f>
        <v>5082.2</v>
      </c>
      <c r="I16" s="13">
        <f>ROUND('Starting Loads'!I6*$I$4,1)</f>
        <v>0</v>
      </c>
      <c r="J16" s="13">
        <f>ROUND('Starting Loads'!J6*$J$4,1)</f>
        <v>0</v>
      </c>
      <c r="K16" s="13">
        <f t="shared" si="2"/>
        <v>6002.6</v>
      </c>
    </row>
    <row r="17" spans="1:11" x14ac:dyDescent="0.25">
      <c r="A17" s="12" t="s">
        <v>19</v>
      </c>
      <c r="B17" s="13">
        <f>ROUND('Starting Loads'!B7*$B$4,1)</f>
        <v>0</v>
      </c>
      <c r="C17" s="13">
        <f>ROUND('Starting Loads'!C7*$C$4,)</f>
        <v>0</v>
      </c>
      <c r="D17" s="13">
        <f>ROUND('Starting Loads'!D7*$D$4,1)</f>
        <v>1499.8</v>
      </c>
      <c r="E17" s="13">
        <f>ROUND('Starting Loads'!E7*$E$4,1)</f>
        <v>0</v>
      </c>
      <c r="F17" s="13">
        <f>ROUND('Starting Loads'!F7*$F$4,1)</f>
        <v>0</v>
      </c>
      <c r="G17" s="13">
        <f>ROUND('Starting Loads'!G7*$G$4,1)</f>
        <v>0</v>
      </c>
      <c r="H17" s="13">
        <f>ROUND('Starting Loads'!H7*$H$4,1)</f>
        <v>0</v>
      </c>
      <c r="I17" s="13">
        <f>ROUND('Starting Loads'!I7*$I$4,1)</f>
        <v>0</v>
      </c>
      <c r="J17" s="13">
        <f>ROUND('Starting Loads'!J7*$J$4,1)</f>
        <v>0</v>
      </c>
      <c r="K17" s="13">
        <f t="shared" si="2"/>
        <v>1499.8</v>
      </c>
    </row>
    <row r="18" spans="1:11" x14ac:dyDescent="0.25">
      <c r="A18" s="12" t="s">
        <v>20</v>
      </c>
      <c r="B18" s="13">
        <f>ROUND('Starting Loads'!B8*$B$4,1)</f>
        <v>0</v>
      </c>
      <c r="C18" s="13">
        <f>ROUND('Starting Loads'!C8*$C$4,)</f>
        <v>0</v>
      </c>
      <c r="D18" s="13">
        <f>ROUND('Starting Loads'!D8*$D$4,1)</f>
        <v>0</v>
      </c>
      <c r="E18" s="13">
        <f>ROUND('Starting Loads'!E8*$E$4,1)</f>
        <v>0</v>
      </c>
      <c r="F18" s="13">
        <f>ROUND('Starting Loads'!F8*$F$4,1)</f>
        <v>0</v>
      </c>
      <c r="G18" s="13">
        <f>ROUND('Starting Loads'!G8*$G$4,1)</f>
        <v>0</v>
      </c>
      <c r="H18" s="13">
        <f>ROUND('Starting Loads'!H8*$H$4,1)</f>
        <v>0</v>
      </c>
      <c r="I18" s="13">
        <f>ROUND('Starting Loads'!I8*$I$4,1)</f>
        <v>0</v>
      </c>
      <c r="J18" s="13">
        <f>ROUND('Starting Loads'!J8*$J$4,1)</f>
        <v>474.6</v>
      </c>
      <c r="K18" s="13">
        <f t="shared" si="2"/>
        <v>474.6</v>
      </c>
    </row>
    <row r="19" spans="1:11" x14ac:dyDescent="0.25">
      <c r="A19" s="12" t="s">
        <v>21</v>
      </c>
      <c r="B19" s="13">
        <f>ROUND('Starting Loads'!B9*$B$4,1)</f>
        <v>292.89999999999998</v>
      </c>
      <c r="C19" s="13">
        <f>ROUND('Starting Loads'!C9*$C$4,)</f>
        <v>4791</v>
      </c>
      <c r="D19" s="13">
        <f>ROUND('Starting Loads'!D9*$D$4,1)</f>
        <v>2185.1999999999998</v>
      </c>
      <c r="E19" s="13">
        <f>ROUND('Starting Loads'!E9*$E$4,1)</f>
        <v>1480.1</v>
      </c>
      <c r="F19" s="13">
        <f>ROUND('Starting Loads'!F9*$F$4,1)</f>
        <v>4278.8</v>
      </c>
      <c r="G19" s="13">
        <f>ROUND('Starting Loads'!G9*$G$4,1)</f>
        <v>100.8</v>
      </c>
      <c r="H19" s="13">
        <f>ROUND('Starting Loads'!H9*$H$4,1)</f>
        <v>1883.4</v>
      </c>
      <c r="I19" s="13">
        <f>ROUND('Starting Loads'!I9*$I$4,1)</f>
        <v>0</v>
      </c>
      <c r="J19" s="13">
        <f>ROUND('Starting Loads'!J9*$J$4,1)</f>
        <v>659.5</v>
      </c>
      <c r="K19" s="13">
        <f t="shared" si="2"/>
        <v>15671.699999999999</v>
      </c>
    </row>
    <row r="20" spans="1:11" x14ac:dyDescent="0.25">
      <c r="A20" s="12" t="s">
        <v>22</v>
      </c>
      <c r="B20" s="13">
        <f>ROUND('Starting Loads'!B10*$B$4,1)</f>
        <v>0</v>
      </c>
      <c r="C20" s="13">
        <f>ROUND('Starting Loads'!C10*$C$4,)</f>
        <v>594</v>
      </c>
      <c r="D20" s="13">
        <f>ROUND('Starting Loads'!D10*$D$4,1)</f>
        <v>0</v>
      </c>
      <c r="E20" s="13">
        <f>ROUND('Starting Loads'!E10*$E$4,1)</f>
        <v>0</v>
      </c>
      <c r="F20" s="13">
        <f>ROUND('Starting Loads'!F10*$F$4,1)</f>
        <v>0</v>
      </c>
      <c r="G20" s="13">
        <f>ROUND('Starting Loads'!G10*$G$4,1)</f>
        <v>0</v>
      </c>
      <c r="H20" s="13">
        <f>ROUND('Starting Loads'!H10*$H$4,1)</f>
        <v>0</v>
      </c>
      <c r="I20" s="13">
        <f>ROUND('Starting Loads'!I10*$I$4,1)</f>
        <v>0</v>
      </c>
      <c r="J20" s="13">
        <f>ROUND('Starting Loads'!J10*$J$4,1)</f>
        <v>0</v>
      </c>
      <c r="K20" s="13">
        <f t="shared" si="2"/>
        <v>594</v>
      </c>
    </row>
    <row r="21" spans="1:11" x14ac:dyDescent="0.25">
      <c r="A21" s="12" t="s">
        <v>23</v>
      </c>
      <c r="B21" s="13">
        <f>ROUND('Starting Loads'!B11*$B$4,1)</f>
        <v>14396.6</v>
      </c>
      <c r="C21" s="13">
        <f>ROUND('Starting Loads'!C11*$C$4,)</f>
        <v>7047</v>
      </c>
      <c r="D21" s="13">
        <f>ROUND('Starting Loads'!D11*$D$4,1)</f>
        <v>0</v>
      </c>
      <c r="E21" s="13">
        <f>ROUND('Starting Loads'!E11*$E$4,1)</f>
        <v>6527.3</v>
      </c>
      <c r="F21" s="13">
        <f>ROUND('Starting Loads'!F11*$F$4,1)</f>
        <v>8475</v>
      </c>
      <c r="G21" s="13">
        <f>ROUND('Starting Loads'!G11*$G$4,1)</f>
        <v>5459.4</v>
      </c>
      <c r="H21" s="13">
        <f>ROUND('Starting Loads'!H11*$H$4,1)</f>
        <v>33326</v>
      </c>
      <c r="I21" s="13">
        <f>ROUND('Starting Loads'!I11*$I$4,1)</f>
        <v>0</v>
      </c>
      <c r="J21" s="13">
        <f>ROUND('Starting Loads'!J11*$J$4,1)</f>
        <v>0</v>
      </c>
      <c r="K21" s="13">
        <f t="shared" si="2"/>
        <v>75231.299999999988</v>
      </c>
    </row>
    <row r="22" spans="1:11" x14ac:dyDescent="0.25">
      <c r="A22" s="12" t="s">
        <v>24</v>
      </c>
      <c r="B22" s="13">
        <f>ROUND('Starting Loads'!B12*$B$4,1)</f>
        <v>0</v>
      </c>
      <c r="C22" s="13">
        <f>ROUND('Starting Loads'!C12*$C$4,)</f>
        <v>4515</v>
      </c>
      <c r="D22" s="13">
        <f>ROUND('Starting Loads'!D12*$D$4,1)</f>
        <v>3435.4</v>
      </c>
      <c r="E22" s="13">
        <f>ROUND('Starting Loads'!E12*$E$4,1)</f>
        <v>0</v>
      </c>
      <c r="F22" s="13">
        <f>ROUND('Starting Loads'!F12*$F$4,1)</f>
        <v>0</v>
      </c>
      <c r="G22" s="13">
        <f>ROUND('Starting Loads'!G12*$G$4,1)</f>
        <v>0</v>
      </c>
      <c r="H22" s="13">
        <f>ROUND('Starting Loads'!H12*$H$4,1)</f>
        <v>0</v>
      </c>
      <c r="I22" s="13">
        <f>ROUND('Starting Loads'!I12*$I$4,1)</f>
        <v>0</v>
      </c>
      <c r="J22" s="13">
        <f>ROUND('Starting Loads'!J12*$J$4,1)</f>
        <v>0</v>
      </c>
      <c r="K22" s="13">
        <f t="shared" si="2"/>
        <v>7950.4</v>
      </c>
    </row>
    <row r="23" spans="1:11" x14ac:dyDescent="0.25">
      <c r="A23" s="12" t="s">
        <v>26</v>
      </c>
      <c r="B23" s="13">
        <f>ROUND('Starting Loads'!B13*$B$4,1)</f>
        <v>0</v>
      </c>
      <c r="C23" s="13">
        <f>ROUND('Starting Loads'!C13*$C$4,)</f>
        <v>1256</v>
      </c>
      <c r="D23" s="13">
        <f>ROUND('Starting Loads'!D13*$D$4,1)</f>
        <v>0</v>
      </c>
      <c r="E23" s="13">
        <f>ROUND('Starting Loads'!E13*$E$4,1)</f>
        <v>0</v>
      </c>
      <c r="F23" s="13">
        <f>ROUND('Starting Loads'!F13*$F$4,1)</f>
        <v>14.6</v>
      </c>
      <c r="G23" s="13">
        <f>ROUND('Starting Loads'!G13*$G$4,1)</f>
        <v>0</v>
      </c>
      <c r="H23" s="13">
        <f>ROUND('Starting Loads'!H13*$H$4,1)</f>
        <v>0</v>
      </c>
      <c r="I23" s="13">
        <f>ROUND('Starting Loads'!I13*$I$4,1)</f>
        <v>0</v>
      </c>
      <c r="J23" s="13">
        <f>ROUND('Starting Loads'!J13*$J$4,1)</f>
        <v>0</v>
      </c>
      <c r="K23" s="13">
        <f t="shared" si="2"/>
        <v>1270.5999999999999</v>
      </c>
    </row>
    <row r="24" spans="1:11" x14ac:dyDescent="0.25">
      <c r="A24" s="12" t="s">
        <v>27</v>
      </c>
      <c r="B24" s="13">
        <f>ROUND('Starting Loads'!B14*$B$4,1)</f>
        <v>0</v>
      </c>
      <c r="C24" s="13">
        <f>ROUND('Starting Loads'!C14*$C$4,)</f>
        <v>0</v>
      </c>
      <c r="D24" s="13">
        <f>ROUND('Starting Loads'!D14*$D$4,1)</f>
        <v>0</v>
      </c>
      <c r="E24" s="13">
        <f>ROUND('Starting Loads'!E14*$E$4,1)</f>
        <v>0</v>
      </c>
      <c r="F24" s="13">
        <f>ROUND('Starting Loads'!F14*$F$4,1)</f>
        <v>388.5</v>
      </c>
      <c r="G24" s="13">
        <f>ROUND('Starting Loads'!G14*$G$4,1)</f>
        <v>0</v>
      </c>
      <c r="H24" s="13">
        <f>ROUND('Starting Loads'!H14*$H$4,1)</f>
        <v>0</v>
      </c>
      <c r="I24" s="13">
        <f>ROUND('Starting Loads'!I14*$I$4,1)</f>
        <v>0</v>
      </c>
      <c r="J24" s="13">
        <f>ROUND('Starting Loads'!J14*$J$4,1)</f>
        <v>0</v>
      </c>
      <c r="K24" s="13">
        <f t="shared" si="2"/>
        <v>388.5</v>
      </c>
    </row>
    <row r="25" spans="1:11" x14ac:dyDescent="0.25">
      <c r="A25" s="12" t="s">
        <v>38</v>
      </c>
      <c r="B25" s="13">
        <f>ROUND('Starting Loads'!B15*$B$4,1)</f>
        <v>0</v>
      </c>
      <c r="C25" s="13">
        <f>ROUND('Starting Loads'!C15*$C$4,)</f>
        <v>3775</v>
      </c>
      <c r="D25" s="13">
        <f>ROUND('Starting Loads'!D15*$D$4,1)</f>
        <v>18066.3</v>
      </c>
      <c r="E25" s="13">
        <f>ROUND('Starting Loads'!E15*$E$4,1)</f>
        <v>0</v>
      </c>
      <c r="F25" s="13">
        <f>ROUND('Starting Loads'!F15*$F$4,1)</f>
        <v>38233.199999999997</v>
      </c>
      <c r="G25" s="13">
        <f>ROUND('Starting Loads'!G15*$G$4,1)</f>
        <v>0</v>
      </c>
      <c r="H25" s="13">
        <f>ROUND('Starting Loads'!H15*$H$4,1)</f>
        <v>0</v>
      </c>
      <c r="I25" s="13">
        <f>ROUND('Starting Loads'!I15*$I$4,1)</f>
        <v>0</v>
      </c>
      <c r="J25" s="13">
        <f>ROUND('Starting Loads'!J15*$J$4,1)</f>
        <v>9243.6</v>
      </c>
      <c r="K25" s="13">
        <f t="shared" si="2"/>
        <v>69318.100000000006</v>
      </c>
    </row>
    <row r="26" spans="1:11" x14ac:dyDescent="0.25">
      <c r="A26" s="12" t="s">
        <v>70</v>
      </c>
      <c r="B26" s="13">
        <f>ROUND('Starting Loads'!B16*$B$4,1)</f>
        <v>0</v>
      </c>
      <c r="C26" s="13">
        <f>ROUND('Starting Loads'!C16*$C$4,)</f>
        <v>0</v>
      </c>
      <c r="D26" s="13">
        <f>ROUND('Starting Loads'!D16*$D$4,1)</f>
        <v>0</v>
      </c>
      <c r="E26" s="13">
        <f>ROUND('Starting Loads'!E16*$E$4,1)</f>
        <v>0</v>
      </c>
      <c r="F26" s="13">
        <f>ROUND('Starting Loads'!F16*$F$4,1)</f>
        <v>13468.8</v>
      </c>
      <c r="G26" s="13">
        <f>ROUND('Starting Loads'!G16*$G$4,1)</f>
        <v>0</v>
      </c>
      <c r="H26" s="13">
        <f>ROUND('Starting Loads'!H16*$H$4,1)</f>
        <v>0</v>
      </c>
      <c r="I26" s="13">
        <f>ROUND('Starting Loads'!I16*$I$4,1)</f>
        <v>0</v>
      </c>
      <c r="J26" s="13">
        <f>ROUND('Starting Loads'!J16*$J$4,1)</f>
        <v>0</v>
      </c>
      <c r="K26" s="13">
        <f t="shared" si="2"/>
        <v>13468.8</v>
      </c>
    </row>
    <row r="27" spans="1:11" x14ac:dyDescent="0.25">
      <c r="A27" s="12" t="s">
        <v>28</v>
      </c>
      <c r="B27" s="13">
        <f>ROUND('Starting Loads'!B17*$B$4,1)</f>
        <v>0</v>
      </c>
      <c r="C27" s="13">
        <f>ROUND('Starting Loads'!C17*$C$4,)</f>
        <v>0</v>
      </c>
      <c r="D27" s="13">
        <f>ROUND('Starting Loads'!D17*$D$4,1)</f>
        <v>0</v>
      </c>
      <c r="E27" s="13">
        <f>ROUND('Starting Loads'!E17*$E$4,1)</f>
        <v>0</v>
      </c>
      <c r="F27" s="13">
        <f>ROUND('Starting Loads'!F17*$F$4,1)</f>
        <v>2585.1999999999998</v>
      </c>
      <c r="G27" s="13">
        <f>ROUND('Starting Loads'!G17*$G$4,1)</f>
        <v>0</v>
      </c>
      <c r="H27" s="13">
        <f>ROUND('Starting Loads'!H17*$H$4,1)</f>
        <v>0</v>
      </c>
      <c r="I27" s="13">
        <f>ROUND('Starting Loads'!I17*$I$4,1)</f>
        <v>0</v>
      </c>
      <c r="J27" s="13">
        <f>ROUND('Starting Loads'!J17*$J$4,1)</f>
        <v>0</v>
      </c>
      <c r="K27" s="13">
        <f t="shared" si="2"/>
        <v>2585.1999999999998</v>
      </c>
    </row>
    <row r="28" spans="1:11" x14ac:dyDescent="0.25">
      <c r="A28" s="12" t="s">
        <v>40</v>
      </c>
      <c r="B28" s="13">
        <f>ROUND('Starting Loads'!B18*$B$4,1)</f>
        <v>0</v>
      </c>
      <c r="C28" s="13">
        <f>ROUND('Starting Loads'!C18*$C$4,)</f>
        <v>0</v>
      </c>
      <c r="D28" s="13">
        <f>ROUND('Starting Loads'!D18*$D$4,1)</f>
        <v>0</v>
      </c>
      <c r="E28" s="13">
        <f>ROUND('Starting Loads'!E18*$E$4,1)</f>
        <v>0</v>
      </c>
      <c r="F28" s="13">
        <f>ROUND('Starting Loads'!F18*$F$4,1)</f>
        <v>0</v>
      </c>
      <c r="G28" s="13">
        <f>ROUND('Starting Loads'!G18*$G$4,1)</f>
        <v>417.1</v>
      </c>
      <c r="H28" s="13">
        <f>ROUND('Starting Loads'!H18*$H$4,1)</f>
        <v>0</v>
      </c>
      <c r="I28" s="13">
        <f>ROUND('Starting Loads'!I18*$I$4,1)</f>
        <v>0</v>
      </c>
      <c r="J28" s="13">
        <f>ROUND('Starting Loads'!J18*$J$4,1)</f>
        <v>0</v>
      </c>
      <c r="K28" s="13">
        <f t="shared" si="2"/>
        <v>417.1</v>
      </c>
    </row>
    <row r="29" spans="1:11" x14ac:dyDescent="0.25">
      <c r="A29" s="12" t="s">
        <v>29</v>
      </c>
      <c r="B29" s="13">
        <f>ROUND('Starting Loads'!B19*$B$4,1)</f>
        <v>0</v>
      </c>
      <c r="C29" s="13">
        <f>ROUND('Starting Loads'!C19*$C$4,)</f>
        <v>1</v>
      </c>
      <c r="D29" s="13">
        <f>ROUND('Starting Loads'!D19*$D$4,1)</f>
        <v>8302</v>
      </c>
      <c r="E29" s="13">
        <f>ROUND('Starting Loads'!E19*$E$4,1)</f>
        <v>0</v>
      </c>
      <c r="F29" s="13">
        <f>ROUND('Starting Loads'!F19*$F$4,1)</f>
        <v>93</v>
      </c>
      <c r="G29" s="13">
        <f>ROUND('Starting Loads'!G19*$G$4,1)</f>
        <v>0</v>
      </c>
      <c r="H29" s="13">
        <f>ROUND('Starting Loads'!H19*$H$4,1)</f>
        <v>0</v>
      </c>
      <c r="I29" s="13">
        <f>ROUND('Starting Loads'!I19*$I$4,1)</f>
        <v>0</v>
      </c>
      <c r="J29" s="13">
        <f>ROUND('Starting Loads'!J19*$J$4,1)</f>
        <v>0</v>
      </c>
      <c r="K29" s="13">
        <f t="shared" si="2"/>
        <v>8396</v>
      </c>
    </row>
    <row r="30" spans="1:11" x14ac:dyDescent="0.25">
      <c r="A30" s="12" t="s">
        <v>3</v>
      </c>
      <c r="B30" s="13">
        <f>ROUND('Starting Loads'!B20*$B$4,1)</f>
        <v>294.3</v>
      </c>
      <c r="C30" s="13">
        <f>ROUND('Starting Loads'!C20*$C$4,)</f>
        <v>11</v>
      </c>
      <c r="D30" s="13">
        <f>ROUND('Starting Loads'!D20*$D$4,1)</f>
        <v>0</v>
      </c>
      <c r="E30" s="13">
        <f>ROUND('Starting Loads'!E20*$E$4,1)</f>
        <v>0</v>
      </c>
      <c r="F30" s="13">
        <f>ROUND('Starting Loads'!F20*$F$4,1)</f>
        <v>3194.3</v>
      </c>
      <c r="G30" s="13">
        <f>ROUND('Starting Loads'!G20*$G$4,1)</f>
        <v>0</v>
      </c>
      <c r="H30" s="13">
        <f>ROUND('Starting Loads'!H20*$H$4,1)</f>
        <v>649.70000000000005</v>
      </c>
      <c r="I30" s="13">
        <f>ROUND('Starting Loads'!I20*$I$4,1)</f>
        <v>0</v>
      </c>
      <c r="J30" s="13">
        <f>ROUND('Starting Loads'!J20*$J$4,1)</f>
        <v>10.3</v>
      </c>
      <c r="K30" s="13">
        <f t="shared" si="2"/>
        <v>4159.6000000000004</v>
      </c>
    </row>
    <row r="31" spans="1:11" x14ac:dyDescent="0.25">
      <c r="A31" s="12" t="s">
        <v>32</v>
      </c>
      <c r="B31" s="13">
        <f>ROUND('Starting Loads'!B21*$B$4,1)</f>
        <v>0</v>
      </c>
      <c r="C31" s="13">
        <f>ROUND('Starting Loads'!C21*$C$4,)</f>
        <v>0</v>
      </c>
      <c r="D31" s="13">
        <f>ROUND('Starting Loads'!D21*$D$4,1)</f>
        <v>0</v>
      </c>
      <c r="E31" s="13">
        <f>ROUND('Starting Loads'!E21*$E$4,1)</f>
        <v>0</v>
      </c>
      <c r="F31" s="13">
        <f>ROUND('Starting Loads'!F21*$F$4,1)</f>
        <v>186.1</v>
      </c>
      <c r="G31" s="13">
        <f>ROUND('Starting Loads'!G21*$G$4,1)</f>
        <v>0</v>
      </c>
      <c r="H31" s="13">
        <f>ROUND('Starting Loads'!H21*$H$4,1)</f>
        <v>0</v>
      </c>
      <c r="I31" s="13">
        <f>ROUND('Starting Loads'!I21*$I$4,1)</f>
        <v>0</v>
      </c>
      <c r="J31" s="13">
        <f>ROUND('Starting Loads'!J21*$J$4,1)</f>
        <v>0</v>
      </c>
      <c r="K31" s="13">
        <f t="shared" si="2"/>
        <v>186.1</v>
      </c>
    </row>
    <row r="32" spans="1:11" x14ac:dyDescent="0.25">
      <c r="A32" s="12" t="s">
        <v>31</v>
      </c>
      <c r="B32" s="13">
        <f>ROUND('Starting Loads'!B22*$B$4,1)</f>
        <v>0</v>
      </c>
      <c r="C32" s="13">
        <f>ROUND('Starting Loads'!C22*$C$4,)</f>
        <v>0</v>
      </c>
      <c r="D32" s="13">
        <f>ROUND('Starting Loads'!D22*$D$4,1)</f>
        <v>1029.5</v>
      </c>
      <c r="E32" s="13">
        <f>ROUND('Starting Loads'!E22*$E$4,1)</f>
        <v>0</v>
      </c>
      <c r="F32" s="13">
        <f>ROUND('Starting Loads'!F22*$F$4,1)</f>
        <v>0</v>
      </c>
      <c r="G32" s="13">
        <f>ROUND('Starting Loads'!G22*$G$4,1)</f>
        <v>0</v>
      </c>
      <c r="H32" s="13">
        <f>ROUND('Starting Loads'!H22*$H$4,1)</f>
        <v>0</v>
      </c>
      <c r="I32" s="13">
        <f>ROUND('Starting Loads'!I22*$I$4,1)</f>
        <v>0</v>
      </c>
      <c r="J32" s="13">
        <f>ROUND('Starting Loads'!J22*$J$4,1)</f>
        <v>0</v>
      </c>
      <c r="K32" s="13">
        <f t="shared" si="2"/>
        <v>1029.5</v>
      </c>
    </row>
    <row r="33" spans="1:11" x14ac:dyDescent="0.25">
      <c r="A33" s="12" t="s">
        <v>33</v>
      </c>
      <c r="B33" s="13">
        <f>ROUND('Starting Loads'!B23*$B$4,1)</f>
        <v>0</v>
      </c>
      <c r="C33" s="13">
        <f>ROUND('Starting Loads'!C23*$C$4,)</f>
        <v>0</v>
      </c>
      <c r="D33" s="13">
        <f>ROUND('Starting Loads'!D23*$D$4,1)</f>
        <v>0</v>
      </c>
      <c r="E33" s="13">
        <f>ROUND('Starting Loads'!E23*$E$4,1)</f>
        <v>0</v>
      </c>
      <c r="F33" s="13">
        <f>ROUND('Starting Loads'!F23*$F$4,1)</f>
        <v>119.1</v>
      </c>
      <c r="G33" s="13">
        <f>ROUND('Starting Loads'!G23*$G$4,1)</f>
        <v>0</v>
      </c>
      <c r="H33" s="13">
        <f>ROUND('Starting Loads'!H23*$H$4,1)</f>
        <v>0</v>
      </c>
      <c r="I33" s="13">
        <f>ROUND('Starting Loads'!I23*$I$4,1)</f>
        <v>0</v>
      </c>
      <c r="J33" s="13">
        <f>ROUND('Starting Loads'!J23*$J$4,1)</f>
        <v>0</v>
      </c>
      <c r="K33" s="13">
        <f t="shared" si="2"/>
        <v>119.1</v>
      </c>
    </row>
    <row r="34" spans="1:11" x14ac:dyDescent="0.25">
      <c r="A34" s="12" t="s">
        <v>118</v>
      </c>
      <c r="B34" s="13">
        <f>ROUND('Starting Loads'!B24*$B$4,1)</f>
        <v>0</v>
      </c>
      <c r="C34" s="13">
        <f>ROUND('Starting Loads'!C24*$C$4,)</f>
        <v>0</v>
      </c>
      <c r="D34" s="13">
        <f>ROUND('Starting Loads'!D24*$D$4,1)</f>
        <v>0</v>
      </c>
      <c r="E34" s="13">
        <f>ROUND('Starting Loads'!E24*$E$4,1)</f>
        <v>3600.1</v>
      </c>
      <c r="F34" s="13">
        <f>ROUND('Starting Loads'!F24*$F$4,1)</f>
        <v>0</v>
      </c>
      <c r="G34" s="13">
        <f>ROUND('Starting Loads'!G24*$G$4,1)</f>
        <v>0</v>
      </c>
      <c r="H34" s="13">
        <f>ROUND('Starting Loads'!H24*$H$4,1)</f>
        <v>0</v>
      </c>
      <c r="I34" s="13">
        <f>ROUND('Starting Loads'!I24*$I$4,1)</f>
        <v>0</v>
      </c>
      <c r="J34" s="13">
        <f>ROUND('Starting Loads'!J24*$J$4,1)</f>
        <v>0</v>
      </c>
      <c r="K34" s="13">
        <f t="shared" si="2"/>
        <v>3600.1</v>
      </c>
    </row>
    <row r="35" spans="1:11" x14ac:dyDescent="0.25"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x14ac:dyDescent="0.25">
      <c r="A36" s="11" t="s">
        <v>65</v>
      </c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ht="43.5" x14ac:dyDescent="0.25">
      <c r="A37" s="21" t="s">
        <v>1</v>
      </c>
      <c r="B37" s="21" t="s">
        <v>43</v>
      </c>
      <c r="C37" s="21" t="s">
        <v>34</v>
      </c>
      <c r="D37" s="21" t="s">
        <v>44</v>
      </c>
      <c r="E37" s="21" t="s">
        <v>45</v>
      </c>
      <c r="F37" s="21" t="s">
        <v>46</v>
      </c>
      <c r="G37" s="21" t="s">
        <v>49</v>
      </c>
      <c r="H37" s="21" t="s">
        <v>47</v>
      </c>
      <c r="I37" s="21" t="s">
        <v>50</v>
      </c>
      <c r="J37" s="21" t="s">
        <v>42</v>
      </c>
      <c r="K37" s="21" t="s">
        <v>52</v>
      </c>
    </row>
    <row r="38" spans="1:11" x14ac:dyDescent="0.25">
      <c r="A38" s="12" t="s">
        <v>16</v>
      </c>
      <c r="B38" s="13">
        <f>ROUND('Starting Loads'!B29*$B$9,1)</f>
        <v>2733.9</v>
      </c>
      <c r="C38" s="13">
        <f>ROUND('Starting Loads'!C29*$C$9,1)</f>
        <v>122409.9</v>
      </c>
      <c r="D38" s="13">
        <f>ROUND('Starting Loads'!D29*$D$9,1)</f>
        <v>77499.600000000006</v>
      </c>
      <c r="E38" s="13">
        <f>ROUND('Starting Loads'!E29*$E$9,1)</f>
        <v>28910.3</v>
      </c>
      <c r="F38" s="13">
        <f>ROUND('Starting Loads'!F29*$F$9,1)</f>
        <v>7073</v>
      </c>
      <c r="G38" s="13">
        <f>ROUND('Starting Loads'!G29*$G$9,1)</f>
        <v>0</v>
      </c>
      <c r="H38" s="13">
        <f>ROUND('Starting Loads'!H29*$H$9,)</f>
        <v>18482</v>
      </c>
      <c r="I38" s="13">
        <f>ROUND('Starting Loads'!I29*$I$9,1)</f>
        <v>20</v>
      </c>
      <c r="J38" s="13">
        <f>ROUND('Starting Loads'!J29*$J$9,1)</f>
        <v>27155.8</v>
      </c>
      <c r="K38" s="13">
        <f>SUM(B38:J38)</f>
        <v>284284.5</v>
      </c>
    </row>
    <row r="39" spans="1:11" x14ac:dyDescent="0.25">
      <c r="A39" s="12" t="s">
        <v>17</v>
      </c>
      <c r="B39" s="13">
        <f>ROUND('Starting Loads'!B30*$B$9,1)</f>
        <v>0</v>
      </c>
      <c r="C39" s="13">
        <f>ROUND('Starting Loads'!C30*$C$9,1)</f>
        <v>0</v>
      </c>
      <c r="D39" s="13">
        <f>ROUND('Starting Loads'!D30*$D$9,1)</f>
        <v>0</v>
      </c>
      <c r="E39" s="13">
        <f>ROUND('Starting Loads'!E30*$E$9,1)</f>
        <v>0</v>
      </c>
      <c r="F39" s="13">
        <f>ROUND('Starting Loads'!F30*$F$9,1)</f>
        <v>4832.8999999999996</v>
      </c>
      <c r="G39" s="13">
        <f>ROUND('Starting Loads'!G30*$G$9,1)</f>
        <v>0</v>
      </c>
      <c r="H39" s="13">
        <f>ROUND('Starting Loads'!H30*$H$9,)</f>
        <v>0</v>
      </c>
      <c r="I39" s="13">
        <f>ROUND('Starting Loads'!I30*$I$9,1)</f>
        <v>0</v>
      </c>
      <c r="J39" s="13">
        <f>ROUND('Starting Loads'!J30*$J$9,1)</f>
        <v>0.5</v>
      </c>
      <c r="K39" s="13">
        <f t="shared" ref="K39:K58" si="3">SUM(B39:J39)</f>
        <v>4833.3999999999996</v>
      </c>
    </row>
    <row r="40" spans="1:11" x14ac:dyDescent="0.25">
      <c r="A40" s="12" t="s">
        <v>35</v>
      </c>
      <c r="B40" s="13">
        <f>ROUND('Starting Loads'!B31*$B$9,1)</f>
        <v>0</v>
      </c>
      <c r="C40" s="13">
        <f>ROUND('Starting Loads'!C31*$C$9,1)</f>
        <v>1023.6</v>
      </c>
      <c r="D40" s="13">
        <f>ROUND('Starting Loads'!D31*$D$9,1)</f>
        <v>2163.6</v>
      </c>
      <c r="E40" s="13">
        <f>ROUND('Starting Loads'!E31*$E$9,1)</f>
        <v>0</v>
      </c>
      <c r="F40" s="13">
        <f>ROUND('Starting Loads'!F31*$F$9,1)</f>
        <v>41547.300000000003</v>
      </c>
      <c r="G40" s="13">
        <f>ROUND('Starting Loads'!G31*$G$9,1)</f>
        <v>0</v>
      </c>
      <c r="H40" s="13">
        <f>ROUND('Starting Loads'!H31*$H$9,)</f>
        <v>0</v>
      </c>
      <c r="I40" s="13">
        <f>ROUND('Starting Loads'!I31*$I$9,1)</f>
        <v>0</v>
      </c>
      <c r="J40" s="13">
        <f>ROUND('Starting Loads'!J31*$J$9,1)</f>
        <v>51.6</v>
      </c>
      <c r="K40" s="13">
        <f t="shared" si="3"/>
        <v>44786.1</v>
      </c>
    </row>
    <row r="41" spans="1:11" x14ac:dyDescent="0.25">
      <c r="A41" s="12" t="s">
        <v>18</v>
      </c>
      <c r="B41" s="13">
        <f>ROUND('Starting Loads'!B32*$B$9,1)</f>
        <v>0</v>
      </c>
      <c r="C41" s="13">
        <f>ROUND('Starting Loads'!C32*$C$9,1)</f>
        <v>0</v>
      </c>
      <c r="D41" s="13">
        <f>ROUND('Starting Loads'!D32*$D$9,1)</f>
        <v>0</v>
      </c>
      <c r="E41" s="13">
        <f>ROUND('Starting Loads'!E32*$E$9,1)</f>
        <v>0</v>
      </c>
      <c r="F41" s="13">
        <f>ROUND('Starting Loads'!F32*$F$9,1)</f>
        <v>98.2</v>
      </c>
      <c r="G41" s="13">
        <f>ROUND('Starting Loads'!G32*$G$9,1)</f>
        <v>245.3</v>
      </c>
      <c r="H41" s="13">
        <f>ROUND('Starting Loads'!H32*$H$9,)</f>
        <v>1617</v>
      </c>
      <c r="I41" s="13">
        <f>ROUND('Starting Loads'!I32*$I$9,1)</f>
        <v>739</v>
      </c>
      <c r="J41" s="13">
        <f>ROUND('Starting Loads'!J32*$J$9,1)</f>
        <v>0</v>
      </c>
      <c r="K41" s="13">
        <f t="shared" si="3"/>
        <v>2699.5</v>
      </c>
    </row>
    <row r="42" spans="1:11" x14ac:dyDescent="0.25">
      <c r="A42" s="12" t="s">
        <v>19</v>
      </c>
      <c r="B42" s="13">
        <f>ROUND('Starting Loads'!B33*$B$9,1)</f>
        <v>0</v>
      </c>
      <c r="C42" s="13">
        <f>ROUND('Starting Loads'!C33*$C$9,1)</f>
        <v>0</v>
      </c>
      <c r="D42" s="13">
        <f>ROUND('Starting Loads'!D33*$D$9,1)</f>
        <v>305.5</v>
      </c>
      <c r="E42" s="13">
        <f>ROUND('Starting Loads'!E33*$E$9,1)</f>
        <v>0</v>
      </c>
      <c r="F42" s="13">
        <f>ROUND('Starting Loads'!F33*$F$9,1)</f>
        <v>0</v>
      </c>
      <c r="G42" s="13">
        <f>ROUND('Starting Loads'!G33*$G$9,1)</f>
        <v>0</v>
      </c>
      <c r="H42" s="13">
        <f>ROUND('Starting Loads'!H33*$H$9,)</f>
        <v>0</v>
      </c>
      <c r="I42" s="13">
        <f>ROUND('Starting Loads'!I33*$I$9,1)</f>
        <v>0</v>
      </c>
      <c r="J42" s="13">
        <f>ROUND('Starting Loads'!J33*$J$9,1)</f>
        <v>0</v>
      </c>
      <c r="K42" s="13">
        <f t="shared" si="3"/>
        <v>305.5</v>
      </c>
    </row>
    <row r="43" spans="1:11" x14ac:dyDescent="0.25">
      <c r="A43" s="12" t="s">
        <v>20</v>
      </c>
      <c r="B43" s="13">
        <f>ROUND('Starting Loads'!B34*$B$9,1)</f>
        <v>0</v>
      </c>
      <c r="C43" s="13">
        <f>ROUND('Starting Loads'!C34*$C$9,1)</f>
        <v>0</v>
      </c>
      <c r="D43" s="13">
        <f>ROUND('Starting Loads'!D34*$D$9,1)</f>
        <v>0</v>
      </c>
      <c r="E43" s="13">
        <f>ROUND('Starting Loads'!E34*$E$9,1)</f>
        <v>0</v>
      </c>
      <c r="F43" s="13">
        <f>ROUND('Starting Loads'!F34*$F$9,1)</f>
        <v>0</v>
      </c>
      <c r="G43" s="13">
        <f>ROUND('Starting Loads'!G34*$G$9,1)</f>
        <v>0</v>
      </c>
      <c r="H43" s="13">
        <f>ROUND('Starting Loads'!H34*$H$9,)</f>
        <v>0</v>
      </c>
      <c r="I43" s="13">
        <f>ROUND('Starting Loads'!I34*$I$9,1)</f>
        <v>0</v>
      </c>
      <c r="J43" s="13">
        <f>ROUND('Starting Loads'!J34*$J$9,1)</f>
        <v>175</v>
      </c>
      <c r="K43" s="13">
        <f t="shared" si="3"/>
        <v>175</v>
      </c>
    </row>
    <row r="44" spans="1:11" x14ac:dyDescent="0.25">
      <c r="A44" s="12" t="s">
        <v>21</v>
      </c>
      <c r="B44" s="13">
        <f>ROUND('Starting Loads'!B35*$B$9,1)</f>
        <v>169.4</v>
      </c>
      <c r="C44" s="13">
        <f>ROUND('Starting Loads'!C35*$C$9,1)</f>
        <v>1485.4</v>
      </c>
      <c r="D44" s="13">
        <f>ROUND('Starting Loads'!D35*$D$9,1)</f>
        <v>507.1</v>
      </c>
      <c r="E44" s="13">
        <f>ROUND('Starting Loads'!E35*$E$9,1)</f>
        <v>334.8</v>
      </c>
      <c r="F44" s="13">
        <f>ROUND('Starting Loads'!F35*$F$9,1)</f>
        <v>1339.4</v>
      </c>
      <c r="G44" s="13">
        <f>ROUND('Starting Loads'!G35*$G$9,1)</f>
        <v>38.799999999999997</v>
      </c>
      <c r="H44" s="13">
        <f>ROUND('Starting Loads'!H35*$H$9,)</f>
        <v>544</v>
      </c>
      <c r="I44" s="13">
        <f>ROUND('Starting Loads'!I35*$I$9,1)</f>
        <v>29.1</v>
      </c>
      <c r="J44" s="13">
        <f>ROUND('Starting Loads'!J35*$J$9,1)</f>
        <v>278</v>
      </c>
      <c r="K44" s="13">
        <f t="shared" si="3"/>
        <v>4726.0000000000009</v>
      </c>
    </row>
    <row r="45" spans="1:11" x14ac:dyDescent="0.25">
      <c r="A45" s="12" t="s">
        <v>22</v>
      </c>
      <c r="B45" s="13">
        <f>ROUND('Starting Loads'!B36*$B$9,1)</f>
        <v>0</v>
      </c>
      <c r="C45" s="13">
        <f>ROUND('Starting Loads'!C36*$C$9,1)</f>
        <v>218.1</v>
      </c>
      <c r="D45" s="13">
        <f>ROUND('Starting Loads'!D36*$D$9,1)</f>
        <v>0</v>
      </c>
      <c r="E45" s="13">
        <f>ROUND('Starting Loads'!E36*$E$9,1)</f>
        <v>0</v>
      </c>
      <c r="F45" s="13">
        <f>ROUND('Starting Loads'!F36*$F$9,1)</f>
        <v>0</v>
      </c>
      <c r="G45" s="13">
        <f>ROUND('Starting Loads'!G36*$G$9,1)</f>
        <v>0</v>
      </c>
      <c r="H45" s="13">
        <f>ROUND('Starting Loads'!H36*$H$9,)</f>
        <v>0</v>
      </c>
      <c r="I45" s="13">
        <f>ROUND('Starting Loads'!I36*$I$9,1)</f>
        <v>0</v>
      </c>
      <c r="J45" s="13">
        <f>ROUND('Starting Loads'!J36*$J$9,1)</f>
        <v>0</v>
      </c>
      <c r="K45" s="13">
        <f t="shared" si="3"/>
        <v>218.1</v>
      </c>
    </row>
    <row r="46" spans="1:11" x14ac:dyDescent="0.25">
      <c r="A46" s="12" t="s">
        <v>23</v>
      </c>
      <c r="B46" s="13">
        <f>ROUND('Starting Loads'!B37*$B$9,1)</f>
        <v>8305</v>
      </c>
      <c r="C46" s="13">
        <f>ROUND('Starting Loads'!C37*$C$9,1)</f>
        <v>1809.9</v>
      </c>
      <c r="D46" s="13">
        <f>ROUND('Starting Loads'!D37*$D$9,1)</f>
        <v>0</v>
      </c>
      <c r="E46" s="13">
        <f>ROUND('Starting Loads'!E37*$E$9,1)</f>
        <v>1398.2</v>
      </c>
      <c r="F46" s="13">
        <f>ROUND('Starting Loads'!F37*$F$9,1)</f>
        <v>2666.9</v>
      </c>
      <c r="G46" s="13">
        <f>ROUND('Starting Loads'!G37*$G$9,1)</f>
        <v>2287.1</v>
      </c>
      <c r="H46" s="13">
        <f>ROUND('Starting Loads'!H37*$H$9,)</f>
        <v>10851</v>
      </c>
      <c r="I46" s="13">
        <f>ROUND('Starting Loads'!I37*$I$9,1)</f>
        <v>4467.8999999999996</v>
      </c>
      <c r="J46" s="13">
        <f>ROUND('Starting Loads'!J37*$J$9,1)</f>
        <v>0</v>
      </c>
      <c r="K46" s="13">
        <f t="shared" si="3"/>
        <v>31786</v>
      </c>
    </row>
    <row r="47" spans="1:11" x14ac:dyDescent="0.25">
      <c r="A47" s="12" t="s">
        <v>24</v>
      </c>
      <c r="B47" s="13">
        <f>ROUND('Starting Loads'!B38*$B$9,1)</f>
        <v>0</v>
      </c>
      <c r="C47" s="13">
        <f>ROUND('Starting Loads'!C38*$C$9,1)</f>
        <v>1279.0999999999999</v>
      </c>
      <c r="D47" s="13">
        <f>ROUND('Starting Loads'!D38*$D$9,1)</f>
        <v>687</v>
      </c>
      <c r="E47" s="13">
        <f>ROUND('Starting Loads'!E38*$E$9,1)</f>
        <v>0</v>
      </c>
      <c r="F47" s="13">
        <f>ROUND('Starting Loads'!F38*$F$9,1)</f>
        <v>0</v>
      </c>
      <c r="G47" s="13">
        <f>ROUND('Starting Loads'!G38*$G$9,1)</f>
        <v>0</v>
      </c>
      <c r="H47" s="13">
        <f>ROUND('Starting Loads'!H38*$H$9,)</f>
        <v>0</v>
      </c>
      <c r="I47" s="13">
        <f>ROUND('Starting Loads'!I38*$I$9,1)</f>
        <v>0</v>
      </c>
      <c r="J47" s="13">
        <f>ROUND('Starting Loads'!J38*$J$9,1)</f>
        <v>0</v>
      </c>
      <c r="K47" s="13">
        <f t="shared" si="3"/>
        <v>1966.1</v>
      </c>
    </row>
    <row r="48" spans="1:11" x14ac:dyDescent="0.25">
      <c r="A48" s="12" t="s">
        <v>26</v>
      </c>
      <c r="B48" s="13">
        <f>ROUND('Starting Loads'!B39*$B$9,1)</f>
        <v>0</v>
      </c>
      <c r="C48" s="13">
        <f>ROUND('Starting Loads'!C39*$C$9,1)</f>
        <v>279.7</v>
      </c>
      <c r="D48" s="13">
        <f>ROUND('Starting Loads'!D39*$D$9,1)</f>
        <v>0</v>
      </c>
      <c r="E48" s="13">
        <f>ROUND('Starting Loads'!E39*$E$9,1)</f>
        <v>0</v>
      </c>
      <c r="F48" s="13">
        <f>ROUND('Starting Loads'!F39*$F$9,1)</f>
        <v>4.9000000000000004</v>
      </c>
      <c r="G48" s="13">
        <f>ROUND('Starting Loads'!G39*$G$9,1)</f>
        <v>0</v>
      </c>
      <c r="H48" s="13">
        <f>ROUND('Starting Loads'!H39*$H$9,)</f>
        <v>0</v>
      </c>
      <c r="I48" s="13">
        <f>ROUND('Starting Loads'!I39*$I$9,1)</f>
        <v>0</v>
      </c>
      <c r="J48" s="13">
        <f>ROUND('Starting Loads'!J39*$J$9,1)</f>
        <v>0</v>
      </c>
      <c r="K48" s="13">
        <f t="shared" si="3"/>
        <v>284.59999999999997</v>
      </c>
    </row>
    <row r="49" spans="1:11" x14ac:dyDescent="0.25">
      <c r="A49" s="12" t="s">
        <v>27</v>
      </c>
      <c r="B49" s="13">
        <f>ROUND('Starting Loads'!B40*$B$9,1)</f>
        <v>0</v>
      </c>
      <c r="C49" s="13">
        <f>ROUND('Starting Loads'!C40*$C$9,1)</f>
        <v>0</v>
      </c>
      <c r="D49" s="13">
        <f>ROUND('Starting Loads'!D40*$D$9,1)</f>
        <v>0</v>
      </c>
      <c r="E49" s="13">
        <f>ROUND('Starting Loads'!E40*$E$9,1)</f>
        <v>0</v>
      </c>
      <c r="F49" s="13">
        <f>ROUND('Starting Loads'!F40*$F$9,1)</f>
        <v>126.9</v>
      </c>
      <c r="G49" s="13">
        <f>ROUND('Starting Loads'!G40*$G$9,1)</f>
        <v>0</v>
      </c>
      <c r="H49" s="13">
        <f>ROUND('Starting Loads'!H40*$H$9,)</f>
        <v>0</v>
      </c>
      <c r="I49" s="13">
        <f>ROUND('Starting Loads'!I40*$I$9,1)</f>
        <v>0</v>
      </c>
      <c r="J49" s="13">
        <f>ROUND('Starting Loads'!J40*$J$9,1)</f>
        <v>0</v>
      </c>
      <c r="K49" s="13">
        <f t="shared" si="3"/>
        <v>126.9</v>
      </c>
    </row>
    <row r="50" spans="1:11" x14ac:dyDescent="0.25">
      <c r="A50" s="12" t="s">
        <v>38</v>
      </c>
      <c r="B50" s="13">
        <f>ROUND('Starting Loads'!B41*$B$9,1)</f>
        <v>0</v>
      </c>
      <c r="C50" s="13">
        <f>ROUND('Starting Loads'!C41*$C$9,1)</f>
        <v>1042.0999999999999</v>
      </c>
      <c r="D50" s="13">
        <f>ROUND('Starting Loads'!D41*$D$9,1)</f>
        <v>3922.1</v>
      </c>
      <c r="E50" s="13">
        <f>ROUND('Starting Loads'!E41*$E$9,1)</f>
        <v>0</v>
      </c>
      <c r="F50" s="13">
        <f>ROUND('Starting Loads'!F41*$F$9,1)</f>
        <v>13179.5</v>
      </c>
      <c r="G50" s="13">
        <f>ROUND('Starting Loads'!G41*$G$9,1)</f>
        <v>0</v>
      </c>
      <c r="H50" s="13">
        <f>ROUND('Starting Loads'!H41*$H$9,)</f>
        <v>0</v>
      </c>
      <c r="I50" s="13">
        <f>ROUND('Starting Loads'!I41*$I$9,1)</f>
        <v>0</v>
      </c>
      <c r="J50" s="13">
        <f>ROUND('Starting Loads'!J41*$J$9,1)</f>
        <v>3788.8</v>
      </c>
      <c r="K50" s="13">
        <f t="shared" si="3"/>
        <v>21932.5</v>
      </c>
    </row>
    <row r="51" spans="1:11" x14ac:dyDescent="0.25">
      <c r="A51" s="12" t="s">
        <v>39</v>
      </c>
      <c r="B51" s="13">
        <f>ROUND('Starting Loads'!B42*$B$9,1)</f>
        <v>0</v>
      </c>
      <c r="C51" s="13">
        <f>ROUND('Starting Loads'!C42*$C$9,1)</f>
        <v>0</v>
      </c>
      <c r="D51" s="13">
        <f>ROUND('Starting Loads'!D42*$D$9,1)</f>
        <v>0</v>
      </c>
      <c r="E51" s="13">
        <f>ROUND('Starting Loads'!E42*$E$9,1)</f>
        <v>0</v>
      </c>
      <c r="F51" s="13">
        <f>ROUND('Starting Loads'!F42*$F$9,1)</f>
        <v>4545.3</v>
      </c>
      <c r="G51" s="13">
        <f>ROUND('Starting Loads'!G42*$G$9,1)</f>
        <v>0</v>
      </c>
      <c r="H51" s="13">
        <f>ROUND('Starting Loads'!H42*$H$9,)</f>
        <v>0</v>
      </c>
      <c r="I51" s="13">
        <f>ROUND('Starting Loads'!I42*$I$9,1)</f>
        <v>0</v>
      </c>
      <c r="J51" s="13">
        <f>ROUND('Starting Loads'!J42*$J$9,1)</f>
        <v>0</v>
      </c>
      <c r="K51" s="13">
        <f t="shared" si="3"/>
        <v>4545.3</v>
      </c>
    </row>
    <row r="52" spans="1:11" x14ac:dyDescent="0.25">
      <c r="A52" s="12" t="s">
        <v>28</v>
      </c>
      <c r="B52" s="13">
        <f>ROUND('Starting Loads'!B43*$B$9,1)</f>
        <v>0</v>
      </c>
      <c r="C52" s="13">
        <f>ROUND('Starting Loads'!C43*$C$9,1)</f>
        <v>0</v>
      </c>
      <c r="D52" s="13">
        <f>ROUND('Starting Loads'!D43*$D$9,1)</f>
        <v>0</v>
      </c>
      <c r="E52" s="13">
        <f>ROUND('Starting Loads'!E43*$E$9,1)</f>
        <v>0</v>
      </c>
      <c r="F52" s="13">
        <f>ROUND('Starting Loads'!F43*$F$9,1)</f>
        <v>829.2</v>
      </c>
      <c r="G52" s="13">
        <f>ROUND('Starting Loads'!G43*$G$9,1)</f>
        <v>0</v>
      </c>
      <c r="H52" s="13">
        <f>ROUND('Starting Loads'!H43*$H$9,)</f>
        <v>0</v>
      </c>
      <c r="I52" s="13">
        <f>ROUND('Starting Loads'!I43*$I$9,1)</f>
        <v>0</v>
      </c>
      <c r="J52" s="13">
        <f>ROUND('Starting Loads'!J43*$J$9,1)</f>
        <v>0</v>
      </c>
      <c r="K52" s="13">
        <f t="shared" si="3"/>
        <v>829.2</v>
      </c>
    </row>
    <row r="53" spans="1:11" x14ac:dyDescent="0.25">
      <c r="A53" s="12" t="s">
        <v>40</v>
      </c>
      <c r="B53" s="13">
        <f>ROUND('Starting Loads'!B44*$B$9,1)</f>
        <v>0</v>
      </c>
      <c r="C53" s="13">
        <f>ROUND('Starting Loads'!C44*$C$9,1)</f>
        <v>0</v>
      </c>
      <c r="D53" s="13">
        <f>ROUND('Starting Loads'!D44*$D$9,1)</f>
        <v>0</v>
      </c>
      <c r="E53" s="13">
        <f>ROUND('Starting Loads'!E44*$E$9,1)</f>
        <v>0</v>
      </c>
      <c r="F53" s="13">
        <f>ROUND('Starting Loads'!F44*$F$9,1)</f>
        <v>0</v>
      </c>
      <c r="G53" s="13">
        <f>ROUND('Starting Loads'!G44*$G$9,1)</f>
        <v>174.1</v>
      </c>
      <c r="H53" s="13">
        <f>ROUND('Starting Loads'!H44*$H$9,)</f>
        <v>0</v>
      </c>
      <c r="I53" s="13">
        <f>ROUND('Starting Loads'!I44*$I$9,1)</f>
        <v>0</v>
      </c>
      <c r="J53" s="13">
        <f>ROUND('Starting Loads'!J44*$J$9,1)</f>
        <v>0</v>
      </c>
      <c r="K53" s="13">
        <f t="shared" si="3"/>
        <v>174.1</v>
      </c>
    </row>
    <row r="54" spans="1:11" x14ac:dyDescent="0.25">
      <c r="A54" s="12" t="s">
        <v>29</v>
      </c>
      <c r="B54" s="13">
        <f>ROUND('Starting Loads'!B45*$B$9,1)</f>
        <v>0</v>
      </c>
      <c r="C54" s="13">
        <f>ROUND('Starting Loads'!C45*$C$9,1)</f>
        <v>0.4</v>
      </c>
      <c r="D54" s="13">
        <f>ROUND('Starting Loads'!D45*$D$9,1)</f>
        <v>1786</v>
      </c>
      <c r="E54" s="13">
        <f>ROUND('Starting Loads'!E45*$E$9,1)</f>
        <v>0</v>
      </c>
      <c r="F54" s="13">
        <f>ROUND('Starting Loads'!F45*$F$9,1)</f>
        <v>29</v>
      </c>
      <c r="G54" s="13">
        <f>ROUND('Starting Loads'!G45*$G$9,1)</f>
        <v>0</v>
      </c>
      <c r="H54" s="13">
        <f>ROUND('Starting Loads'!H45*$H$9,)</f>
        <v>0</v>
      </c>
      <c r="I54" s="13">
        <f>ROUND('Starting Loads'!I45*$I$9,1)</f>
        <v>0</v>
      </c>
      <c r="J54" s="13">
        <f>ROUND('Starting Loads'!J45*$J$9,1)</f>
        <v>0</v>
      </c>
      <c r="K54" s="13">
        <f t="shared" si="3"/>
        <v>1815.4</v>
      </c>
    </row>
    <row r="55" spans="1:11" x14ac:dyDescent="0.25">
      <c r="A55" s="12" t="s">
        <v>3</v>
      </c>
      <c r="B55" s="13">
        <f>ROUND('Starting Loads'!B46*$B$9,1)</f>
        <v>168.1</v>
      </c>
      <c r="C55" s="13">
        <f>ROUND('Starting Loads'!C46*$C$9,1)</f>
        <v>3</v>
      </c>
      <c r="D55" s="13">
        <f>ROUND('Starting Loads'!D46*$D$9,1)</f>
        <v>0</v>
      </c>
      <c r="E55" s="13">
        <f>ROUND('Starting Loads'!E46*$E$9,1)</f>
        <v>0</v>
      </c>
      <c r="F55" s="13">
        <f>ROUND('Starting Loads'!F46*$F$9,1)</f>
        <v>1019.2</v>
      </c>
      <c r="G55" s="13">
        <f>ROUND('Starting Loads'!G46*$G$9,1)</f>
        <v>0</v>
      </c>
      <c r="H55" s="13">
        <f>ROUND('Starting Loads'!H46*$H$9,)</f>
        <v>205</v>
      </c>
      <c r="I55" s="13">
        <f>ROUND('Starting Loads'!I46*$I$9,1)</f>
        <v>0</v>
      </c>
      <c r="J55" s="13">
        <f>ROUND('Starting Loads'!J46*$J$9,1)</f>
        <v>5</v>
      </c>
      <c r="K55" s="13">
        <f t="shared" si="3"/>
        <v>1400.3</v>
      </c>
    </row>
    <row r="56" spans="1:11" x14ac:dyDescent="0.25">
      <c r="A56" s="12" t="s">
        <v>32</v>
      </c>
      <c r="B56" s="13">
        <f>ROUND('Starting Loads'!B47*$B$9,1)</f>
        <v>0</v>
      </c>
      <c r="C56" s="13">
        <f>ROUND('Starting Loads'!C47*$C$9,1)</f>
        <v>0</v>
      </c>
      <c r="D56" s="13">
        <f>ROUND('Starting Loads'!D47*$D$9,1)</f>
        <v>0</v>
      </c>
      <c r="E56" s="13">
        <f>ROUND('Starting Loads'!E47*$E$9,1)</f>
        <v>0</v>
      </c>
      <c r="F56" s="13">
        <f>ROUND('Starting Loads'!F47*$F$9,1)</f>
        <v>41</v>
      </c>
      <c r="G56" s="13">
        <f>ROUND('Starting Loads'!G47*$G$9,1)</f>
        <v>0</v>
      </c>
      <c r="H56" s="13">
        <f>ROUND('Starting Loads'!H47*$H$9,)</f>
        <v>0</v>
      </c>
      <c r="I56" s="13">
        <f>ROUND('Starting Loads'!I47*$I$9,1)</f>
        <v>0</v>
      </c>
      <c r="J56" s="13">
        <f>ROUND('Starting Loads'!J47*$J$9,1)</f>
        <v>0</v>
      </c>
      <c r="K56" s="13">
        <f t="shared" si="3"/>
        <v>41</v>
      </c>
    </row>
    <row r="57" spans="1:11" x14ac:dyDescent="0.25">
      <c r="A57" s="12" t="s">
        <v>31</v>
      </c>
      <c r="B57" s="13">
        <f>ROUND('Starting Loads'!B48*$B$9,1)</f>
        <v>0</v>
      </c>
      <c r="C57" s="13">
        <f>ROUND('Starting Loads'!C48*$C$9,1)</f>
        <v>0</v>
      </c>
      <c r="D57" s="13">
        <f>ROUND('Starting Loads'!D48*$D$9,1)</f>
        <v>260</v>
      </c>
      <c r="E57" s="13">
        <f>ROUND('Starting Loads'!E48*$E$9,1)</f>
        <v>0</v>
      </c>
      <c r="F57" s="13">
        <f>ROUND('Starting Loads'!F48*$F$9,1)</f>
        <v>0</v>
      </c>
      <c r="G57" s="13">
        <f>ROUND('Starting Loads'!G48*$G$9,1)</f>
        <v>0</v>
      </c>
      <c r="H57" s="13">
        <f>ROUND('Starting Loads'!H48*$H$9,)</f>
        <v>0</v>
      </c>
      <c r="I57" s="13">
        <f>ROUND('Starting Loads'!I48*$I$9,1)</f>
        <v>0</v>
      </c>
      <c r="J57" s="13">
        <f>ROUND('Starting Loads'!J48*$J$9,1)</f>
        <v>0</v>
      </c>
      <c r="K57" s="13">
        <f t="shared" si="3"/>
        <v>260</v>
      </c>
    </row>
    <row r="58" spans="1:11" x14ac:dyDescent="0.25">
      <c r="A58" s="12" t="s">
        <v>33</v>
      </c>
      <c r="B58" s="13">
        <f>ROUND('Starting Loads'!B49*$B$9,1)</f>
        <v>0</v>
      </c>
      <c r="C58" s="13">
        <f>ROUND('Starting Loads'!C49*$C$9,1)</f>
        <v>0</v>
      </c>
      <c r="D58" s="13">
        <f>ROUND('Starting Loads'!D49*$D$9,1)</f>
        <v>0</v>
      </c>
      <c r="E58" s="13">
        <f>ROUND('Starting Loads'!E49*$E$9,1)</f>
        <v>0</v>
      </c>
      <c r="F58" s="13">
        <f>ROUND('Starting Loads'!F49*$F$9,1)</f>
        <v>39.200000000000003</v>
      </c>
      <c r="G58" s="13">
        <f>ROUND('Starting Loads'!G49*$G$9,1)</f>
        <v>0</v>
      </c>
      <c r="H58" s="13">
        <f>ROUND('Starting Loads'!H49*$H$9,)</f>
        <v>0</v>
      </c>
      <c r="I58" s="13">
        <f>ROUND('Starting Loads'!I49*$I$9,1)</f>
        <v>0</v>
      </c>
      <c r="J58" s="13">
        <f>ROUND('Starting Loads'!J49*$J$9,1)</f>
        <v>0</v>
      </c>
      <c r="K58" s="13">
        <f t="shared" si="3"/>
        <v>39.200000000000003</v>
      </c>
    </row>
    <row r="59" spans="1:11" x14ac:dyDescent="0.25">
      <c r="A59" s="12" t="s">
        <v>118</v>
      </c>
      <c r="B59" s="13">
        <f>ROUND('Starting Loads'!B50*$B$9,1)</f>
        <v>0</v>
      </c>
      <c r="C59" s="13">
        <f>ROUND('Starting Loads'!C50*$C$9,1)</f>
        <v>0</v>
      </c>
      <c r="D59" s="13">
        <f>ROUND('Starting Loads'!D50*$D$9,1)</f>
        <v>0</v>
      </c>
      <c r="E59" s="13">
        <f>ROUND('Starting Loads'!E50*$E$9,1)</f>
        <v>751.4</v>
      </c>
      <c r="F59" s="13">
        <f>ROUND('Starting Loads'!F50*$F$9,1)</f>
        <v>0</v>
      </c>
      <c r="G59" s="13">
        <f>ROUND('Starting Loads'!G50*$G$9,1)</f>
        <v>0</v>
      </c>
      <c r="H59" s="13">
        <f>ROUND('Starting Loads'!H50*$H$9,)</f>
        <v>0</v>
      </c>
      <c r="I59" s="13">
        <f>ROUND('Starting Loads'!I50*$I$9,1)</f>
        <v>0</v>
      </c>
      <c r="J59" s="13">
        <f>ROUND('Starting Loads'!J50*$J$9,1)</f>
        <v>0</v>
      </c>
      <c r="K59" s="13">
        <f>SUM(B59:J59)</f>
        <v>751.4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DAA49-649A-4B8C-BC1B-C1C0D9C0B6AE}">
  <dimension ref="A1:H28"/>
  <sheetViews>
    <sheetView workbookViewId="0">
      <selection activeCell="K24" sqref="K24"/>
    </sheetView>
  </sheetViews>
  <sheetFormatPr defaultColWidth="9.140625" defaultRowHeight="15" x14ac:dyDescent="0.25"/>
  <cols>
    <col min="1" max="1" width="27.42578125" style="9" bestFit="1" customWidth="1"/>
    <col min="2" max="2" width="11.85546875" style="14" bestFit="1" customWidth="1"/>
    <col min="3" max="5" width="9.140625" style="9"/>
    <col min="6" max="6" width="27.7109375" style="9" bestFit="1" customWidth="1"/>
    <col min="7" max="7" width="10.140625" style="14" bestFit="1" customWidth="1"/>
    <col min="8" max="8" width="9.140625" style="16"/>
    <col min="9" max="10" width="9.140625" style="9"/>
    <col min="11" max="11" width="27.7109375" style="9" bestFit="1" customWidth="1"/>
    <col min="12" max="16384" width="9.140625" style="9"/>
  </cols>
  <sheetData>
    <row r="1" spans="1:8" s="10" customFormat="1" ht="28.5" x14ac:dyDescent="0.2">
      <c r="A1" s="21" t="s">
        <v>1</v>
      </c>
      <c r="B1" s="22" t="s">
        <v>53</v>
      </c>
      <c r="C1" s="21" t="s">
        <v>54</v>
      </c>
      <c r="F1" s="21" t="s">
        <v>1</v>
      </c>
      <c r="G1" s="22" t="s">
        <v>56</v>
      </c>
      <c r="H1" s="90" t="s">
        <v>54</v>
      </c>
    </row>
    <row r="2" spans="1:8" x14ac:dyDescent="0.25">
      <c r="A2" s="12" t="s">
        <v>16</v>
      </c>
      <c r="B2" s="13">
        <f>'Starting Loads'!K3</f>
        <v>2128686.8503466086</v>
      </c>
      <c r="C2" s="86">
        <f t="shared" ref="C2:C23" si="0">B2/$B$24</f>
        <v>0.63547245213726467</v>
      </c>
      <c r="F2" s="12" t="s">
        <v>16</v>
      </c>
      <c r="G2" s="13">
        <f>'Starting Loads'!K29</f>
        <v>472422.69988596765</v>
      </c>
      <c r="H2" s="86">
        <f t="shared" ref="H2:H22" si="1">G2/$G$24</f>
        <v>0.69183154180319772</v>
      </c>
    </row>
    <row r="3" spans="1:8" x14ac:dyDescent="0.25">
      <c r="A3" s="12" t="s">
        <v>35</v>
      </c>
      <c r="B3" s="13">
        <f>'Starting Loads'!K5</f>
        <v>401743.17990349338</v>
      </c>
      <c r="C3" s="86">
        <f t="shared" si="0"/>
        <v>0.11993155480860226</v>
      </c>
      <c r="F3" s="12" t="s">
        <v>35</v>
      </c>
      <c r="G3" s="13">
        <f>'Starting Loads'!K31</f>
        <v>68152.307227456928</v>
      </c>
      <c r="H3" s="86">
        <f t="shared" si="1"/>
        <v>9.980450938957354E-2</v>
      </c>
    </row>
    <row r="4" spans="1:8" x14ac:dyDescent="0.25">
      <c r="A4" s="12" t="s">
        <v>23</v>
      </c>
      <c r="B4" s="13">
        <f>'Starting Loads'!K11</f>
        <v>388637.58970236481</v>
      </c>
      <c r="C4" s="86">
        <f t="shared" si="0"/>
        <v>0.11601917026013699</v>
      </c>
      <c r="F4" s="12" t="s">
        <v>23</v>
      </c>
      <c r="G4" s="13">
        <f>'Starting Loads'!K37</f>
        <v>66500.715519969875</v>
      </c>
      <c r="H4" s="86">
        <f t="shared" si="1"/>
        <v>9.738586346570928E-2</v>
      </c>
    </row>
    <row r="5" spans="1:8" x14ac:dyDescent="0.25">
      <c r="A5" s="41" t="s">
        <v>38</v>
      </c>
      <c r="B5" s="42">
        <f>'Starting Loads'!K15</f>
        <v>185357.55372152798</v>
      </c>
      <c r="C5" s="86">
        <f t="shared" si="0"/>
        <v>5.5334404478707036E-2</v>
      </c>
      <c r="F5" s="41" t="s">
        <v>38</v>
      </c>
      <c r="G5" s="42">
        <f>'Starting Loads'!K41</f>
        <v>33429.297888278423</v>
      </c>
      <c r="H5" s="86">
        <f t="shared" si="1"/>
        <v>4.8954977618620985E-2</v>
      </c>
    </row>
    <row r="6" spans="1:8" x14ac:dyDescent="0.25">
      <c r="A6" s="12" t="s">
        <v>17</v>
      </c>
      <c r="B6" s="13">
        <f>'Starting Loads'!K4</f>
        <v>44682.815274793422</v>
      </c>
      <c r="C6" s="86">
        <f t="shared" si="0"/>
        <v>1.3339067785590899E-2</v>
      </c>
      <c r="F6" s="12" t="s">
        <v>21</v>
      </c>
      <c r="G6" s="13">
        <f>'Starting Loads'!K35</f>
        <v>7931.5232842244595</v>
      </c>
      <c r="H6" s="86">
        <f t="shared" si="1"/>
        <v>1.161518695841135E-2</v>
      </c>
    </row>
    <row r="7" spans="1:8" x14ac:dyDescent="0.25">
      <c r="A7" s="12" t="s">
        <v>21</v>
      </c>
      <c r="B7" s="13">
        <f>'Starting Loads'!K9</f>
        <v>43698.621720442083</v>
      </c>
      <c r="C7" s="86">
        <f t="shared" si="0"/>
        <v>1.3045258533535107E-2</v>
      </c>
      <c r="F7" s="12" t="s">
        <v>17</v>
      </c>
      <c r="G7" s="13">
        <f>'Starting Loads'!K30</f>
        <v>7409.1323396857433</v>
      </c>
      <c r="H7" s="86">
        <f t="shared" si="1"/>
        <v>1.085018025430614E-2</v>
      </c>
    </row>
    <row r="8" spans="1:8" x14ac:dyDescent="0.25">
      <c r="A8" s="79" t="s">
        <v>70</v>
      </c>
      <c r="B8" s="72">
        <f>'Starting Loads'!K16</f>
        <v>40406.332543740034</v>
      </c>
      <c r="C8" s="87">
        <f t="shared" si="0"/>
        <v>1.2062418302280253E-2</v>
      </c>
      <c r="F8" s="79" t="s">
        <v>70</v>
      </c>
      <c r="G8" s="72">
        <f>'Starting Loads'!K42</f>
        <v>6967.4637732675383</v>
      </c>
      <c r="H8" s="87">
        <f t="shared" si="1"/>
        <v>1.0203386090213536E-2</v>
      </c>
    </row>
    <row r="9" spans="1:8" x14ac:dyDescent="0.25">
      <c r="A9" s="12" t="s">
        <v>18</v>
      </c>
      <c r="B9" s="13">
        <f>'Starting Loads'!K6</f>
        <v>36893.389189071764</v>
      </c>
      <c r="C9" s="86">
        <f t="shared" si="0"/>
        <v>1.1013706638821223E-2</v>
      </c>
      <c r="F9" s="12" t="s">
        <v>18</v>
      </c>
      <c r="G9" s="13">
        <f>'Starting Loads'!K32</f>
        <v>6142.1451593339334</v>
      </c>
      <c r="H9" s="86">
        <f t="shared" si="1"/>
        <v>8.9947620141596421E-3</v>
      </c>
    </row>
    <row r="10" spans="1:8" x14ac:dyDescent="0.25">
      <c r="A10" s="79" t="s">
        <v>118</v>
      </c>
      <c r="B10" s="72">
        <f>'Starting Loads'!K24</f>
        <v>16560.483697185209</v>
      </c>
      <c r="C10" s="87">
        <f t="shared" si="0"/>
        <v>4.9437667085301569E-3</v>
      </c>
      <c r="F10" s="66" t="s">
        <v>118</v>
      </c>
      <c r="G10" s="72">
        <f>'Starting Loads'!K50</f>
        <v>2780.3473167743068</v>
      </c>
      <c r="H10" s="87">
        <f t="shared" si="1"/>
        <v>4.0716332457704733E-3</v>
      </c>
    </row>
    <row r="11" spans="1:8" x14ac:dyDescent="0.25">
      <c r="A11" s="79" t="s">
        <v>29</v>
      </c>
      <c r="B11" s="72">
        <f>'Starting Loads'!K19</f>
        <v>14621.233066311086</v>
      </c>
      <c r="C11" s="87">
        <f t="shared" si="0"/>
        <v>4.3648462564638245E-3</v>
      </c>
      <c r="F11" s="79" t="s">
        <v>24</v>
      </c>
      <c r="G11" s="72">
        <f>'Starting Loads'!K38</f>
        <v>2629.4930561627511</v>
      </c>
      <c r="H11" s="87">
        <f t="shared" si="1"/>
        <v>3.8507172403971801E-3</v>
      </c>
    </row>
    <row r="12" spans="1:8" x14ac:dyDescent="0.25">
      <c r="A12" s="66" t="s">
        <v>3</v>
      </c>
      <c r="B12" s="72">
        <f>'Starting Loads'!K20</f>
        <v>13828.269743784995</v>
      </c>
      <c r="C12" s="87">
        <f t="shared" si="0"/>
        <v>4.128124567250346E-3</v>
      </c>
      <c r="F12" s="79" t="s">
        <v>29</v>
      </c>
      <c r="G12" s="72">
        <f>'Starting Loads'!K45</f>
        <v>2561.5353081236613</v>
      </c>
      <c r="H12" s="87">
        <f t="shared" si="1"/>
        <v>3.7511976499653376E-3</v>
      </c>
    </row>
    <row r="13" spans="1:8" x14ac:dyDescent="0.25">
      <c r="A13" s="79" t="s">
        <v>24</v>
      </c>
      <c r="B13" s="72">
        <f>'Starting Loads'!K12</f>
        <v>13635.109398770004</v>
      </c>
      <c r="C13" s="87">
        <f t="shared" si="0"/>
        <v>4.070460811737237E-3</v>
      </c>
      <c r="F13" s="79" t="s">
        <v>3</v>
      </c>
      <c r="G13" s="72">
        <f>'Starting Loads'!K46</f>
        <v>2279.226559514238</v>
      </c>
      <c r="H13" s="87">
        <f t="shared" si="1"/>
        <v>3.3377753125921924E-3</v>
      </c>
    </row>
    <row r="14" spans="1:8" x14ac:dyDescent="0.25">
      <c r="A14" s="79" t="s">
        <v>28</v>
      </c>
      <c r="B14" s="72">
        <f>'Starting Loads'!K17</f>
        <v>7755.5842133435126</v>
      </c>
      <c r="C14" s="87">
        <f t="shared" si="0"/>
        <v>2.3152584030891967E-3</v>
      </c>
      <c r="F14" s="79" t="s">
        <v>28</v>
      </c>
      <c r="G14" s="72">
        <f>'Starting Loads'!K43</f>
        <v>1271.069111032296</v>
      </c>
      <c r="H14" s="87">
        <f t="shared" si="1"/>
        <v>1.8613959554359954E-3</v>
      </c>
    </row>
    <row r="15" spans="1:8" x14ac:dyDescent="0.25">
      <c r="A15" s="31" t="s">
        <v>40</v>
      </c>
      <c r="B15" s="30">
        <f>'Starting Loads'!K18</f>
        <v>1918.8464531457189</v>
      </c>
      <c r="C15" s="88">
        <f t="shared" si="0"/>
        <v>5.7282923538370869E-4</v>
      </c>
      <c r="F15" s="31" t="s">
        <v>40</v>
      </c>
      <c r="G15" s="30">
        <f>'Starting Loads'!K44</f>
        <v>319.40562900910646</v>
      </c>
      <c r="H15" s="88">
        <f t="shared" si="1"/>
        <v>4.6774824501728796E-4</v>
      </c>
    </row>
    <row r="16" spans="1:8" x14ac:dyDescent="0.25">
      <c r="A16" s="64" t="s">
        <v>19</v>
      </c>
      <c r="B16" s="63">
        <f>'Starting Loads'!K7</f>
        <v>2590.5828641964263</v>
      </c>
      <c r="C16" s="89">
        <f t="shared" si="0"/>
        <v>7.7336130718692973E-4</v>
      </c>
      <c r="F16" s="31" t="s">
        <v>19</v>
      </c>
      <c r="G16" s="30">
        <f>'Starting Loads'!K33</f>
        <v>430.5340039165676</v>
      </c>
      <c r="H16" s="88">
        <f t="shared" si="1"/>
        <v>6.3048833978595654E-4</v>
      </c>
    </row>
    <row r="17" spans="1:8" x14ac:dyDescent="0.25">
      <c r="A17" s="62" t="s">
        <v>26</v>
      </c>
      <c r="B17" s="63">
        <f>'Starting Loads'!K13</f>
        <v>2186.4542076248331</v>
      </c>
      <c r="C17" s="89">
        <f t="shared" si="0"/>
        <v>6.5271762099669811E-4</v>
      </c>
      <c r="F17" s="31" t="s">
        <v>26</v>
      </c>
      <c r="G17" s="30">
        <f>'Starting Loads'!K39</f>
        <v>370.7786553945848</v>
      </c>
      <c r="H17" s="88">
        <f t="shared" si="1"/>
        <v>5.429806164929617E-4</v>
      </c>
    </row>
    <row r="18" spans="1:8" x14ac:dyDescent="0.25">
      <c r="A18" s="64" t="s">
        <v>31</v>
      </c>
      <c r="B18" s="63">
        <f>'Starting Loads'!K22</f>
        <v>1778.1887878413629</v>
      </c>
      <c r="C18" s="89">
        <f t="shared" si="0"/>
        <v>5.3083899550022951E-4</v>
      </c>
      <c r="F18" s="43" t="s">
        <v>31</v>
      </c>
      <c r="G18" s="30">
        <f>'Starting Loads'!K48</f>
        <v>366.40529855391208</v>
      </c>
      <c r="H18" s="88">
        <f t="shared" si="1"/>
        <v>5.3657612702480428E-4</v>
      </c>
    </row>
    <row r="19" spans="1:8" x14ac:dyDescent="0.25">
      <c r="A19" s="62" t="s">
        <v>20</v>
      </c>
      <c r="B19" s="63">
        <f>'Starting Loads'!K8</f>
        <v>1695.0884742514324</v>
      </c>
      <c r="C19" s="89">
        <f t="shared" si="0"/>
        <v>5.0603123195258972E-4</v>
      </c>
      <c r="F19" s="31" t="s">
        <v>20</v>
      </c>
      <c r="G19" s="30">
        <f>'Starting Loads'!K34</f>
        <v>293.20396895694591</v>
      </c>
      <c r="H19" s="88">
        <f t="shared" si="1"/>
        <v>4.2937766105494878E-4</v>
      </c>
    </row>
    <row r="20" spans="1:8" x14ac:dyDescent="0.25">
      <c r="A20" s="64" t="s">
        <v>27</v>
      </c>
      <c r="B20" s="63">
        <f>'Starting Loads'!K14</f>
        <v>1165.5111399513676</v>
      </c>
      <c r="C20" s="89">
        <f t="shared" si="0"/>
        <v>3.4793761326500235E-4</v>
      </c>
      <c r="F20" s="43" t="s">
        <v>22</v>
      </c>
      <c r="G20" s="30">
        <f>'Starting Loads'!K36</f>
        <v>283.23558176888884</v>
      </c>
      <c r="H20" s="88">
        <f t="shared" si="1"/>
        <v>4.1477962273191854E-4</v>
      </c>
    </row>
    <row r="21" spans="1:8" x14ac:dyDescent="0.25">
      <c r="A21" s="62" t="s">
        <v>22</v>
      </c>
      <c r="B21" s="63">
        <f>'Starting Loads'!K10</f>
        <v>1013.1594456376636</v>
      </c>
      <c r="C21" s="89">
        <f t="shared" si="0"/>
        <v>3.0245637925586087E-4</v>
      </c>
      <c r="F21" s="43" t="s">
        <v>27</v>
      </c>
      <c r="G21" s="30">
        <f>'Starting Loads'!K40</f>
        <v>194.55673852001129</v>
      </c>
      <c r="H21" s="88">
        <f t="shared" si="1"/>
        <v>2.8491537009333077E-4</v>
      </c>
    </row>
    <row r="22" spans="1:8" x14ac:dyDescent="0.25">
      <c r="A22" s="62" t="s">
        <v>32</v>
      </c>
      <c r="B22" s="63">
        <f>'Starting Loads'!K21</f>
        <v>558.34048034981856</v>
      </c>
      <c r="C22" s="89">
        <f t="shared" si="0"/>
        <v>1.6668022077442939E-4</v>
      </c>
      <c r="F22" s="43" t="s">
        <v>32</v>
      </c>
      <c r="G22" s="30">
        <f>'Starting Loads'!K47</f>
        <v>62.87233871110341</v>
      </c>
      <c r="H22" s="88">
        <f t="shared" si="1"/>
        <v>9.2072347577232792E-5</v>
      </c>
    </row>
    <row r="23" spans="1:8" x14ac:dyDescent="0.25">
      <c r="A23" s="64" t="s">
        <v>33</v>
      </c>
      <c r="B23" s="63">
        <f>'Starting Loads'!K23</f>
        <v>357.27882544409294</v>
      </c>
      <c r="C23" s="89">
        <f t="shared" si="0"/>
        <v>1.0665770367525455E-4</v>
      </c>
      <c r="F23" s="31" t="s">
        <v>33</v>
      </c>
      <c r="G23" s="30">
        <f>'Starting Loads'!K49</f>
        <v>60.046893770395535</v>
      </c>
      <c r="H23" s="88">
        <f>G23/$G$24</f>
        <v>8.7934671868419883E-5</v>
      </c>
    </row>
    <row r="24" spans="1:8" x14ac:dyDescent="0.25">
      <c r="A24" s="18" t="s">
        <v>52</v>
      </c>
      <c r="B24" s="19">
        <f>SUM(B2:B23)</f>
        <v>3349770.46319988</v>
      </c>
      <c r="C24" s="20">
        <f>SUM(C2:C23)</f>
        <v>1</v>
      </c>
      <c r="D24" s="17"/>
      <c r="E24" s="17"/>
      <c r="F24" s="18" t="s">
        <v>52</v>
      </c>
      <c r="G24" s="19">
        <f>SUM(G2:G23)</f>
        <v>682857.99553839315</v>
      </c>
      <c r="H24" s="20">
        <f>SUM(H2:H23)</f>
        <v>1.0000000000000004</v>
      </c>
    </row>
    <row r="26" spans="1:8" x14ac:dyDescent="0.25">
      <c r="A26" s="9" t="s">
        <v>119</v>
      </c>
    </row>
    <row r="27" spans="1:8" x14ac:dyDescent="0.25">
      <c r="A27" s="73"/>
      <c r="B27" s="14" t="s">
        <v>125</v>
      </c>
    </row>
    <row r="28" spans="1:8" x14ac:dyDescent="0.25">
      <c r="A28" s="74"/>
      <c r="B28" s="75"/>
      <c r="C28" s="74"/>
    </row>
  </sheetData>
  <sortState xmlns:xlrd2="http://schemas.microsoft.com/office/spreadsheetml/2017/richdata2" ref="F2:H22">
    <sortCondition descending="1" ref="H2:H2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TN Raw Model Output</vt:lpstr>
      <vt:lpstr>TN by Subbasin from Model</vt:lpstr>
      <vt:lpstr>TP Raw Model Output</vt:lpstr>
      <vt:lpstr>TP by Subbasin from Model</vt:lpstr>
      <vt:lpstr>Starting Loads</vt:lpstr>
      <vt:lpstr>Total Load Percentages</vt:lpstr>
      <vt:lpstr>Stakeholder Load Percentages</vt:lpstr>
      <vt:lpstr>Required Reductions</vt:lpstr>
      <vt:lpstr>Relative Contribution</vt:lpstr>
      <vt:lpstr>Allocations</vt:lpstr>
      <vt:lpstr>'Stakeholder Load Percentages'!Extract</vt:lpstr>
      <vt:lpstr>'Starting Loads'!Extract</vt:lpstr>
      <vt:lpstr>'Total Load Percentages'!Extract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Crowell, Breanna</dc:creator>
  <cp:lastModifiedBy>Saltos, Theodore</cp:lastModifiedBy>
  <dcterms:created xsi:type="dcterms:W3CDTF">2018-04-17T20:09:49Z</dcterms:created>
  <dcterms:modified xsi:type="dcterms:W3CDTF">2019-09-09T21:22:30Z</dcterms:modified>
</cp:coreProperties>
</file>