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9320" windowHeight="12120"/>
  </bookViews>
  <sheets>
    <sheet name="Summary" sheetId="1" r:id="rId1"/>
    <sheet name="Wet Detention Calcs" sheetId="2" r:id="rId2"/>
    <sheet name="Retention Calcs" sheetId="4" r:id="rId3"/>
    <sheet name="230108-1 Pond 3" sheetId="3" r:id="rId4"/>
    <sheet name="230108-1 Pond 4" sheetId="5" r:id="rId5"/>
    <sheet name="230262-4" sheetId="7" r:id="rId6"/>
    <sheet name="230262-5" sheetId="8" r:id="rId7"/>
    <sheet name="230262-3" sheetId="9" r:id="rId8"/>
    <sheet name="230262-2" sheetId="10" r:id="rId9"/>
    <sheet name="23062" sheetId="11" r:id="rId10"/>
    <sheet name="230295-1" sheetId="12" r:id="rId11"/>
    <sheet name="SPN 99004-1585" sheetId="13" r:id="rId12"/>
    <sheet name="SPN 99004-1585 Lake 3" sheetId="14" r:id="rId13"/>
    <sheet name="228819-1 Basins A and B" sheetId="16" r:id="rId14"/>
    <sheet name="228821-1 West" sheetId="18" r:id="rId15"/>
    <sheet name="228821-1 East" sheetId="19" r:id="rId16"/>
    <sheet name="228831-1" sheetId="20" r:id="rId17"/>
    <sheet name="228801-1" sheetId="22" r:id="rId18"/>
    <sheet name="405504-1" sheetId="23" r:id="rId19"/>
    <sheet name="230288-2" sheetId="28" r:id="rId20"/>
    <sheet name="231812-2" sheetId="30" r:id="rId21"/>
    <sheet name="426373-3" sheetId="31" r:id="rId22"/>
    <sheet name="419890-1" sheetId="32" r:id="rId23"/>
    <sheet name="230978-1" sheetId="33" r:id="rId24"/>
    <sheet name="Education" sheetId="37" r:id="rId25"/>
    <sheet name="Street Sweeping" sheetId="38" r:id="rId26"/>
    <sheet name="EMCs" sheetId="34" r:id="rId27"/>
    <sheet name="ROCs" sheetId="35" r:id="rId28"/>
    <sheet name="Other" sheetId="36" r:id="rId29"/>
  </sheets>
  <externalReferences>
    <externalReference r:id="rId30"/>
  </externalReferences>
  <definedNames>
    <definedName name="_xlnm._FilterDatabase" localSheetId="6" hidden="1">'230262-5'!$A$1:$J$44</definedName>
    <definedName name="FLUCCS">[1]FLUCCS!$A$1:$B$500</definedName>
    <definedName name="_xlnm.Print_Titles" localSheetId="0">Summary!$1:$1</definedName>
  </definedNames>
  <calcPr calcId="125725"/>
</workbook>
</file>

<file path=xl/calcChain.xml><?xml version="1.0" encoding="utf-8"?>
<calcChain xmlns="http://schemas.openxmlformats.org/spreadsheetml/2006/main">
  <c r="M3" i="3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2"/>
  <c r="M3" i="28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2"/>
  <c r="M3" i="2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"/>
  <c r="M3" i="22"/>
  <c r="M2"/>
  <c r="M3" i="20"/>
  <c r="M4"/>
  <c r="M5"/>
  <c r="M6"/>
  <c r="M7"/>
  <c r="M8"/>
  <c r="M9"/>
  <c r="M10"/>
  <c r="M11"/>
  <c r="M12"/>
  <c r="M13"/>
  <c r="M14"/>
  <c r="M15"/>
  <c r="M16"/>
  <c r="M2"/>
  <c r="M3" i="19"/>
  <c r="M4"/>
  <c r="M5"/>
  <c r="M2"/>
  <c r="M3" i="18"/>
  <c r="M4"/>
  <c r="M5"/>
  <c r="M2"/>
  <c r="M3" i="16"/>
  <c r="M4"/>
  <c r="M5"/>
  <c r="M6"/>
  <c r="M7"/>
  <c r="M8"/>
  <c r="M2"/>
  <c r="M3" i="14"/>
  <c r="M4"/>
  <c r="M5"/>
  <c r="M6"/>
  <c r="M7"/>
  <c r="M8"/>
  <c r="M9"/>
  <c r="M10"/>
  <c r="M11"/>
  <c r="M12"/>
  <c r="M13"/>
  <c r="M14"/>
  <c r="M15"/>
  <c r="M16"/>
  <c r="M17"/>
  <c r="M18"/>
  <c r="M19"/>
  <c r="M20"/>
  <c r="M21"/>
  <c r="M2"/>
  <c r="M3" i="1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2"/>
  <c r="M3" i="12"/>
  <c r="M4"/>
  <c r="M5"/>
  <c r="M6"/>
  <c r="M7"/>
  <c r="M8"/>
  <c r="M2"/>
  <c r="M3" i="10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2"/>
  <c r="M3" i="9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2"/>
  <c r="M3" i="8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2"/>
  <c r="M3" i="3"/>
  <c r="M4"/>
  <c r="M5"/>
  <c r="M6"/>
  <c r="M7"/>
  <c r="M2"/>
  <c r="A2" i="38"/>
  <c r="H33" i="1" l="1"/>
  <c r="J33" s="1"/>
  <c r="E33"/>
  <c r="G33" s="1"/>
  <c r="E181" i="37"/>
  <c r="D181"/>
  <c r="D46" i="2"/>
  <c r="B46"/>
  <c r="D47"/>
  <c r="D48" s="1"/>
  <c r="B47"/>
  <c r="B48" s="1"/>
  <c r="E30" i="1"/>
  <c r="D30"/>
  <c r="J32" i="32"/>
  <c r="K32"/>
  <c r="L32"/>
  <c r="M32"/>
  <c r="H30" i="1" s="1"/>
  <c r="L5" i="32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L8"/>
  <c r="K8"/>
  <c r="L3"/>
  <c r="L4"/>
  <c r="L6"/>
  <c r="L7"/>
  <c r="K3"/>
  <c r="K4"/>
  <c r="K5"/>
  <c r="K6"/>
  <c r="K7"/>
  <c r="L2"/>
  <c r="K2"/>
  <c r="I30"/>
  <c r="H30"/>
  <c r="G30"/>
  <c r="I29"/>
  <c r="H29"/>
  <c r="G29"/>
  <c r="I28"/>
  <c r="H28"/>
  <c r="G28"/>
  <c r="I31"/>
  <c r="H31"/>
  <c r="G31"/>
  <c r="I27"/>
  <c r="H27"/>
  <c r="G27"/>
  <c r="I26"/>
  <c r="I7"/>
  <c r="I25"/>
  <c r="G26"/>
  <c r="H26"/>
  <c r="G7"/>
  <c r="H7"/>
  <c r="H25"/>
  <c r="G25"/>
  <c r="I24"/>
  <c r="I23"/>
  <c r="I22"/>
  <c r="I21"/>
  <c r="G22"/>
  <c r="H22"/>
  <c r="G23"/>
  <c r="H23"/>
  <c r="G24"/>
  <c r="H24"/>
  <c r="H21"/>
  <c r="G21"/>
  <c r="I20"/>
  <c r="I19"/>
  <c r="G20"/>
  <c r="H20"/>
  <c r="H19"/>
  <c r="G19"/>
  <c r="I18"/>
  <c r="I16"/>
  <c r="I15"/>
  <c r="I14"/>
  <c r="I17"/>
  <c r="I13"/>
  <c r="G14"/>
  <c r="H14"/>
  <c r="G15"/>
  <c r="H15"/>
  <c r="G16"/>
  <c r="H16"/>
  <c r="G17"/>
  <c r="H17"/>
  <c r="G18"/>
  <c r="H18"/>
  <c r="H13"/>
  <c r="G13"/>
  <c r="I6"/>
  <c r="H6"/>
  <c r="G6"/>
  <c r="I12"/>
  <c r="H12"/>
  <c r="G12"/>
  <c r="I5"/>
  <c r="H5"/>
  <c r="G5"/>
  <c r="G4"/>
  <c r="H4"/>
  <c r="I4"/>
  <c r="I11"/>
  <c r="H11"/>
  <c r="G11"/>
  <c r="I3"/>
  <c r="H3"/>
  <c r="G3"/>
  <c r="I10"/>
  <c r="H10"/>
  <c r="G10"/>
  <c r="I9"/>
  <c r="H9"/>
  <c r="G9"/>
  <c r="I2"/>
  <c r="H2"/>
  <c r="G2"/>
  <c r="I8"/>
  <c r="H8"/>
  <c r="G8"/>
  <c r="F48" i="2" l="1"/>
  <c r="F30" i="1" s="1"/>
  <c r="G30" s="1"/>
  <c r="D49" i="2"/>
  <c r="B49"/>
  <c r="D37"/>
  <c r="B37"/>
  <c r="E26" i="1"/>
  <c r="D26"/>
  <c r="J92" i="28"/>
  <c r="K92"/>
  <c r="L92"/>
  <c r="M92"/>
  <c r="H26" i="1" s="1"/>
  <c r="L3" i="28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2"/>
  <c r="L2" s="1"/>
  <c r="I91"/>
  <c r="H91"/>
  <c r="G91"/>
  <c r="I68"/>
  <c r="G68"/>
  <c r="H68"/>
  <c r="I82"/>
  <c r="H82"/>
  <c r="G82"/>
  <c r="I73"/>
  <c r="H73"/>
  <c r="G73"/>
  <c r="I72"/>
  <c r="H72"/>
  <c r="G72"/>
  <c r="I71"/>
  <c r="H71"/>
  <c r="G71"/>
  <c r="I67"/>
  <c r="H67"/>
  <c r="G67"/>
  <c r="I90"/>
  <c r="H90"/>
  <c r="G90"/>
  <c r="I89"/>
  <c r="H89"/>
  <c r="G89"/>
  <c r="I88"/>
  <c r="H88"/>
  <c r="G88"/>
  <c r="I87"/>
  <c r="H87"/>
  <c r="G87"/>
  <c r="I86"/>
  <c r="H86"/>
  <c r="G86"/>
  <c r="I85"/>
  <c r="H85"/>
  <c r="G85"/>
  <c r="I84"/>
  <c r="H84"/>
  <c r="G84"/>
  <c r="I83"/>
  <c r="H83"/>
  <c r="G83"/>
  <c r="I81"/>
  <c r="H81"/>
  <c r="G81"/>
  <c r="I80"/>
  <c r="H80"/>
  <c r="G80"/>
  <c r="I79"/>
  <c r="H79"/>
  <c r="G79"/>
  <c r="I78"/>
  <c r="H78"/>
  <c r="G78"/>
  <c r="I77"/>
  <c r="H77"/>
  <c r="G77"/>
  <c r="I76"/>
  <c r="H76"/>
  <c r="G76"/>
  <c r="I75"/>
  <c r="H75"/>
  <c r="G75"/>
  <c r="I74"/>
  <c r="H74"/>
  <c r="G74"/>
  <c r="I70"/>
  <c r="H70"/>
  <c r="G70"/>
  <c r="I69"/>
  <c r="H69"/>
  <c r="G69"/>
  <c r="I66"/>
  <c r="H66"/>
  <c r="G66"/>
  <c r="H65"/>
  <c r="G65"/>
  <c r="I65"/>
  <c r="I59"/>
  <c r="G59"/>
  <c r="H59"/>
  <c r="I64"/>
  <c r="H64"/>
  <c r="G64"/>
  <c r="I63"/>
  <c r="H63"/>
  <c r="G63"/>
  <c r="I62"/>
  <c r="H62"/>
  <c r="G62"/>
  <c r="I61"/>
  <c r="H61"/>
  <c r="G61"/>
  <c r="I60"/>
  <c r="H60"/>
  <c r="G60"/>
  <c r="I58"/>
  <c r="H58"/>
  <c r="G58"/>
  <c r="I57"/>
  <c r="H57"/>
  <c r="G57"/>
  <c r="I56"/>
  <c r="H56"/>
  <c r="G56"/>
  <c r="I55"/>
  <c r="H55"/>
  <c r="G55"/>
  <c r="I54"/>
  <c r="H54"/>
  <c r="G54"/>
  <c r="I53"/>
  <c r="H53"/>
  <c r="G53"/>
  <c r="I52"/>
  <c r="H52"/>
  <c r="G52"/>
  <c r="I51"/>
  <c r="H51"/>
  <c r="G51"/>
  <c r="I47"/>
  <c r="H47"/>
  <c r="G47"/>
  <c r="I50"/>
  <c r="H50"/>
  <c r="G50"/>
  <c r="I49"/>
  <c r="H49"/>
  <c r="G49"/>
  <c r="I48"/>
  <c r="H48"/>
  <c r="G48"/>
  <c r="I44"/>
  <c r="I42"/>
  <c r="I41"/>
  <c r="G44"/>
  <c r="H44"/>
  <c r="G41"/>
  <c r="H41"/>
  <c r="G42"/>
  <c r="H42"/>
  <c r="I46"/>
  <c r="H46"/>
  <c r="G46"/>
  <c r="I45"/>
  <c r="H45"/>
  <c r="G45"/>
  <c r="I43"/>
  <c r="H43"/>
  <c r="G43"/>
  <c r="I40"/>
  <c r="H40"/>
  <c r="G40"/>
  <c r="I39"/>
  <c r="H39"/>
  <c r="G39"/>
  <c r="I38"/>
  <c r="H38"/>
  <c r="G38"/>
  <c r="I36"/>
  <c r="I35"/>
  <c r="I37"/>
  <c r="H37"/>
  <c r="G37"/>
  <c r="H36"/>
  <c r="G36"/>
  <c r="H35"/>
  <c r="G35"/>
  <c r="I34"/>
  <c r="H34"/>
  <c r="G34"/>
  <c r="I33"/>
  <c r="H33"/>
  <c r="G33"/>
  <c r="I27"/>
  <c r="I26"/>
  <c r="I25"/>
  <c r="H27"/>
  <c r="G27"/>
  <c r="H26"/>
  <c r="G26"/>
  <c r="H25"/>
  <c r="G25"/>
  <c r="I32"/>
  <c r="H32"/>
  <c r="G32"/>
  <c r="I31"/>
  <c r="H31"/>
  <c r="G31"/>
  <c r="I30"/>
  <c r="H30"/>
  <c r="G30"/>
  <c r="I29"/>
  <c r="H29"/>
  <c r="G29"/>
  <c r="I28"/>
  <c r="H28"/>
  <c r="G28"/>
  <c r="I7"/>
  <c r="G7"/>
  <c r="H7"/>
  <c r="I24"/>
  <c r="H24"/>
  <c r="G24"/>
  <c r="I23"/>
  <c r="H23"/>
  <c r="G23"/>
  <c r="I22"/>
  <c r="H22"/>
  <c r="G22"/>
  <c r="I21"/>
  <c r="H21"/>
  <c r="G21"/>
  <c r="I20"/>
  <c r="H20"/>
  <c r="G20"/>
  <c r="I19"/>
  <c r="H19"/>
  <c r="G19"/>
  <c r="I18"/>
  <c r="H18"/>
  <c r="G18"/>
  <c r="I17"/>
  <c r="H17"/>
  <c r="G17"/>
  <c r="I16"/>
  <c r="H16"/>
  <c r="G16"/>
  <c r="I15"/>
  <c r="H15"/>
  <c r="G15"/>
  <c r="I14"/>
  <c r="H14"/>
  <c r="G14"/>
  <c r="I13"/>
  <c r="H13"/>
  <c r="G13"/>
  <c r="I12"/>
  <c r="H12"/>
  <c r="G12"/>
  <c r="I10"/>
  <c r="H10"/>
  <c r="G10"/>
  <c r="I9"/>
  <c r="H9"/>
  <c r="G9"/>
  <c r="I8"/>
  <c r="H8"/>
  <c r="G8"/>
  <c r="I11"/>
  <c r="H11"/>
  <c r="G11"/>
  <c r="I6"/>
  <c r="H6"/>
  <c r="G6"/>
  <c r="I5"/>
  <c r="H5"/>
  <c r="G5"/>
  <c r="I4"/>
  <c r="H4"/>
  <c r="G4"/>
  <c r="I3"/>
  <c r="H3"/>
  <c r="G3"/>
  <c r="I2"/>
  <c r="H2"/>
  <c r="G2"/>
  <c r="E24" i="1"/>
  <c r="G24" s="1"/>
  <c r="D24"/>
  <c r="J25" i="23"/>
  <c r="K25"/>
  <c r="L25"/>
  <c r="M25"/>
  <c r="H24" i="1" s="1"/>
  <c r="J24" s="1"/>
  <c r="L3" i="2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L2"/>
  <c r="K2"/>
  <c r="I23"/>
  <c r="I22"/>
  <c r="I19"/>
  <c r="G22"/>
  <c r="H22"/>
  <c r="G23"/>
  <c r="H23"/>
  <c r="G19"/>
  <c r="H19"/>
  <c r="I24"/>
  <c r="H24"/>
  <c r="G24"/>
  <c r="I21"/>
  <c r="H21"/>
  <c r="G21"/>
  <c r="I20"/>
  <c r="H20"/>
  <c r="G20"/>
  <c r="I18"/>
  <c r="H18"/>
  <c r="G18"/>
  <c r="I17"/>
  <c r="H17"/>
  <c r="G17"/>
  <c r="I16"/>
  <c r="H16"/>
  <c r="G16"/>
  <c r="I15"/>
  <c r="I13"/>
  <c r="I12"/>
  <c r="I14"/>
  <c r="I11"/>
  <c r="G12"/>
  <c r="H12"/>
  <c r="G13"/>
  <c r="H13"/>
  <c r="G14"/>
  <c r="H14"/>
  <c r="G15"/>
  <c r="H15"/>
  <c r="H11"/>
  <c r="G11"/>
  <c r="I10"/>
  <c r="G10"/>
  <c r="H10"/>
  <c r="I9"/>
  <c r="H9"/>
  <c r="G9"/>
  <c r="I8"/>
  <c r="H8"/>
  <c r="G8"/>
  <c r="I7"/>
  <c r="H7"/>
  <c r="G7"/>
  <c r="I6"/>
  <c r="H6"/>
  <c r="G6"/>
  <c r="I5"/>
  <c r="H5"/>
  <c r="G5"/>
  <c r="I4"/>
  <c r="H4"/>
  <c r="G4"/>
  <c r="I3"/>
  <c r="H3"/>
  <c r="G3"/>
  <c r="I2"/>
  <c r="H2"/>
  <c r="G2"/>
  <c r="E23" i="1"/>
  <c r="G23" s="1"/>
  <c r="D23"/>
  <c r="J4" i="22"/>
  <c r="K4"/>
  <c r="L4"/>
  <c r="M4"/>
  <c r="H23" i="1" s="1"/>
  <c r="J23" s="1"/>
  <c r="L3" i="22"/>
  <c r="K3"/>
  <c r="L2"/>
  <c r="K2"/>
  <c r="I3"/>
  <c r="H3"/>
  <c r="G3"/>
  <c r="I2"/>
  <c r="H2"/>
  <c r="G2"/>
  <c r="E20" i="1"/>
  <c r="G20" s="1"/>
  <c r="D20"/>
  <c r="J17" i="20"/>
  <c r="K17"/>
  <c r="L17"/>
  <c r="M17"/>
  <c r="H20" i="1" s="1"/>
  <c r="J20" s="1"/>
  <c r="K3" i="20"/>
  <c r="K4"/>
  <c r="K5"/>
  <c r="K6"/>
  <c r="K7"/>
  <c r="K8"/>
  <c r="K9"/>
  <c r="K10"/>
  <c r="K11"/>
  <c r="K12"/>
  <c r="K13"/>
  <c r="K14"/>
  <c r="K15"/>
  <c r="K16"/>
  <c r="K2"/>
  <c r="L4"/>
  <c r="L6"/>
  <c r="L8"/>
  <c r="L10"/>
  <c r="L12"/>
  <c r="L14"/>
  <c r="L16"/>
  <c r="L2"/>
  <c r="L3"/>
  <c r="L5"/>
  <c r="L7"/>
  <c r="L9"/>
  <c r="L11"/>
  <c r="L13"/>
  <c r="L15"/>
  <c r="I16"/>
  <c r="I15"/>
  <c r="G16"/>
  <c r="H16"/>
  <c r="H15"/>
  <c r="G15"/>
  <c r="I14"/>
  <c r="G14"/>
  <c r="H14"/>
  <c r="I13"/>
  <c r="H13"/>
  <c r="G13"/>
  <c r="I12"/>
  <c r="H12"/>
  <c r="G12"/>
  <c r="I11"/>
  <c r="H11"/>
  <c r="G11"/>
  <c r="I9"/>
  <c r="G9"/>
  <c r="H9"/>
  <c r="I10"/>
  <c r="H10"/>
  <c r="G10"/>
  <c r="I6"/>
  <c r="I5"/>
  <c r="H6"/>
  <c r="G6"/>
  <c r="H5"/>
  <c r="G5"/>
  <c r="I8"/>
  <c r="H8"/>
  <c r="G8"/>
  <c r="I7"/>
  <c r="H7"/>
  <c r="G7"/>
  <c r="I3"/>
  <c r="G3"/>
  <c r="H3"/>
  <c r="I4"/>
  <c r="H4"/>
  <c r="G4"/>
  <c r="I2"/>
  <c r="H2"/>
  <c r="G2"/>
  <c r="I3" i="19"/>
  <c r="G3"/>
  <c r="H3"/>
  <c r="I2"/>
  <c r="H2"/>
  <c r="G2"/>
  <c r="I4" i="16"/>
  <c r="I5"/>
  <c r="I3"/>
  <c r="H5"/>
  <c r="G5"/>
  <c r="H4"/>
  <c r="G4"/>
  <c r="H3"/>
  <c r="G3"/>
  <c r="I4" i="13"/>
  <c r="H4"/>
  <c r="G4"/>
  <c r="I3"/>
  <c r="H3"/>
  <c r="G3"/>
  <c r="I2"/>
  <c r="H2"/>
  <c r="G2"/>
  <c r="I6" i="12"/>
  <c r="H6"/>
  <c r="G6"/>
  <c r="I5"/>
  <c r="H5"/>
  <c r="G5"/>
  <c r="I4"/>
  <c r="H4"/>
  <c r="G4"/>
  <c r="I3"/>
  <c r="H3"/>
  <c r="G3"/>
  <c r="I29" i="8"/>
  <c r="H29"/>
  <c r="G29"/>
  <c r="I28"/>
  <c r="H28"/>
  <c r="G28"/>
  <c r="I27"/>
  <c r="H27"/>
  <c r="G27"/>
  <c r="I7" i="3"/>
  <c r="H7"/>
  <c r="G7"/>
  <c r="I4"/>
  <c r="H4"/>
  <c r="G4"/>
  <c r="I3"/>
  <c r="H3"/>
  <c r="G3"/>
  <c r="I2"/>
  <c r="G2"/>
  <c r="H2"/>
  <c r="D19" i="1"/>
  <c r="J6" i="19"/>
  <c r="L4"/>
  <c r="L5"/>
  <c r="K3"/>
  <c r="K4"/>
  <c r="K5"/>
  <c r="K2"/>
  <c r="I5"/>
  <c r="H5"/>
  <c r="G5"/>
  <c r="I4"/>
  <c r="H4"/>
  <c r="G4"/>
  <c r="I18" i="1"/>
  <c r="F18"/>
  <c r="E18"/>
  <c r="G18" s="1"/>
  <c r="D18"/>
  <c r="M6" i="18"/>
  <c r="H18" i="1" s="1"/>
  <c r="J18" s="1"/>
  <c r="H2" i="18"/>
  <c r="J6"/>
  <c r="K6"/>
  <c r="L6"/>
  <c r="L3"/>
  <c r="L4"/>
  <c r="L5"/>
  <c r="K3"/>
  <c r="K4"/>
  <c r="K5"/>
  <c r="K2"/>
  <c r="L2"/>
  <c r="I5"/>
  <c r="I4"/>
  <c r="G5"/>
  <c r="H5"/>
  <c r="H4"/>
  <c r="G4"/>
  <c r="I3"/>
  <c r="H3"/>
  <c r="G3"/>
  <c r="I2"/>
  <c r="G2"/>
  <c r="D14" i="1"/>
  <c r="J9" i="16"/>
  <c r="L6"/>
  <c r="L7"/>
  <c r="L8"/>
  <c r="K3"/>
  <c r="K4"/>
  <c r="K5"/>
  <c r="K6"/>
  <c r="K7"/>
  <c r="K8"/>
  <c r="L2"/>
  <c r="K2"/>
  <c r="G7"/>
  <c r="H7"/>
  <c r="I7"/>
  <c r="G8"/>
  <c r="H8"/>
  <c r="I8"/>
  <c r="I6"/>
  <c r="H6"/>
  <c r="G6"/>
  <c r="I2"/>
  <c r="H2"/>
  <c r="G2"/>
  <c r="B22" i="2"/>
  <c r="E12" i="1"/>
  <c r="D12"/>
  <c r="J22" i="14"/>
  <c r="K22"/>
  <c r="L22"/>
  <c r="M22"/>
  <c r="H12" i="1" s="1"/>
  <c r="L3" i="14"/>
  <c r="L4"/>
  <c r="L5"/>
  <c r="L6"/>
  <c r="L7"/>
  <c r="L8"/>
  <c r="L9"/>
  <c r="L10"/>
  <c r="L11"/>
  <c r="L12"/>
  <c r="L13"/>
  <c r="L14"/>
  <c r="L15"/>
  <c r="L16"/>
  <c r="L17"/>
  <c r="L18"/>
  <c r="L19"/>
  <c r="L20"/>
  <c r="L21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"/>
  <c r="L2" s="1"/>
  <c r="I21"/>
  <c r="I20"/>
  <c r="G21"/>
  <c r="H21"/>
  <c r="H20"/>
  <c r="G20"/>
  <c r="I15"/>
  <c r="H15"/>
  <c r="G15"/>
  <c r="I19"/>
  <c r="H19"/>
  <c r="G19"/>
  <c r="I18"/>
  <c r="H18"/>
  <c r="G18"/>
  <c r="I17"/>
  <c r="H17"/>
  <c r="G17"/>
  <c r="I16"/>
  <c r="H16"/>
  <c r="G16"/>
  <c r="I14"/>
  <c r="H14"/>
  <c r="G14"/>
  <c r="I13"/>
  <c r="H13"/>
  <c r="G13"/>
  <c r="I12"/>
  <c r="H12"/>
  <c r="G12"/>
  <c r="I11"/>
  <c r="H11"/>
  <c r="G11"/>
  <c r="I10"/>
  <c r="H10"/>
  <c r="G10"/>
  <c r="I9"/>
  <c r="H9"/>
  <c r="G9"/>
  <c r="I8"/>
  <c r="I7"/>
  <c r="H8"/>
  <c r="G8"/>
  <c r="H7"/>
  <c r="G7"/>
  <c r="I6"/>
  <c r="H6"/>
  <c r="G6"/>
  <c r="I5"/>
  <c r="H5"/>
  <c r="G5"/>
  <c r="I4"/>
  <c r="H4"/>
  <c r="G4"/>
  <c r="I3"/>
  <c r="H3"/>
  <c r="G3"/>
  <c r="I2"/>
  <c r="H2"/>
  <c r="G2"/>
  <c r="D11" i="1"/>
  <c r="J37" i="13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2"/>
  <c r="I23"/>
  <c r="H23"/>
  <c r="G23"/>
  <c r="I12"/>
  <c r="I11"/>
  <c r="G12"/>
  <c r="H12"/>
  <c r="H11"/>
  <c r="G11"/>
  <c r="I7"/>
  <c r="H7"/>
  <c r="G7"/>
  <c r="I35"/>
  <c r="I34"/>
  <c r="I33"/>
  <c r="I32"/>
  <c r="I28"/>
  <c r="I29"/>
  <c r="I25"/>
  <c r="G32"/>
  <c r="H32"/>
  <c r="G33"/>
  <c r="H33"/>
  <c r="G34"/>
  <c r="H34"/>
  <c r="G35"/>
  <c r="H35"/>
  <c r="G28"/>
  <c r="H28"/>
  <c r="G29"/>
  <c r="H29"/>
  <c r="G25"/>
  <c r="H25"/>
  <c r="I36"/>
  <c r="H36"/>
  <c r="G36"/>
  <c r="I31"/>
  <c r="H31"/>
  <c r="G31"/>
  <c r="I30"/>
  <c r="H30"/>
  <c r="G30"/>
  <c r="I27"/>
  <c r="H27"/>
  <c r="G27"/>
  <c r="I26"/>
  <c r="H26"/>
  <c r="G26"/>
  <c r="I24"/>
  <c r="H24"/>
  <c r="G24"/>
  <c r="I21"/>
  <c r="I22"/>
  <c r="H22"/>
  <c r="G22"/>
  <c r="G21"/>
  <c r="H21"/>
  <c r="I20"/>
  <c r="H20"/>
  <c r="G20"/>
  <c r="I18"/>
  <c r="I19"/>
  <c r="I17"/>
  <c r="I15"/>
  <c r="I13"/>
  <c r="G17"/>
  <c r="H17"/>
  <c r="G18"/>
  <c r="H18"/>
  <c r="G19"/>
  <c r="H19"/>
  <c r="G15"/>
  <c r="H15"/>
  <c r="G13"/>
  <c r="H13"/>
  <c r="I16"/>
  <c r="H16"/>
  <c r="G16"/>
  <c r="I14"/>
  <c r="H14"/>
  <c r="G14"/>
  <c r="I9"/>
  <c r="H9"/>
  <c r="G9"/>
  <c r="I10"/>
  <c r="H10"/>
  <c r="G10"/>
  <c r="I8"/>
  <c r="H8"/>
  <c r="G8"/>
  <c r="I6"/>
  <c r="H6"/>
  <c r="G6"/>
  <c r="I5"/>
  <c r="H5"/>
  <c r="G5"/>
  <c r="D10" i="1"/>
  <c r="J9" i="12"/>
  <c r="L7"/>
  <c r="L8"/>
  <c r="K3"/>
  <c r="K4"/>
  <c r="K5"/>
  <c r="K6"/>
  <c r="K7"/>
  <c r="K8"/>
  <c r="K2"/>
  <c r="L2" s="1"/>
  <c r="I8"/>
  <c r="H8"/>
  <c r="G8"/>
  <c r="I7"/>
  <c r="H7"/>
  <c r="G7"/>
  <c r="I2"/>
  <c r="H2"/>
  <c r="G2"/>
  <c r="E8" i="1"/>
  <c r="D8"/>
  <c r="J115" i="10"/>
  <c r="K115"/>
  <c r="L115"/>
  <c r="M115"/>
  <c r="H8" i="1" s="1"/>
  <c r="J8" s="1"/>
  <c r="L20" i="1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20"/>
  <c r="L3"/>
  <c r="L4"/>
  <c r="L5"/>
  <c r="L6"/>
  <c r="L7"/>
  <c r="L8"/>
  <c r="L9"/>
  <c r="L10"/>
  <c r="L11"/>
  <c r="L12"/>
  <c r="L13"/>
  <c r="L14"/>
  <c r="L15"/>
  <c r="L16"/>
  <c r="L17"/>
  <c r="L18"/>
  <c r="L19"/>
  <c r="K3"/>
  <c r="K4"/>
  <c r="K5"/>
  <c r="K6"/>
  <c r="K7"/>
  <c r="K8"/>
  <c r="K9"/>
  <c r="K10"/>
  <c r="K11"/>
  <c r="K12"/>
  <c r="K13"/>
  <c r="K14"/>
  <c r="K15"/>
  <c r="K16"/>
  <c r="K17"/>
  <c r="K18"/>
  <c r="K19"/>
  <c r="L2"/>
  <c r="K2"/>
  <c r="I114"/>
  <c r="H114"/>
  <c r="G114"/>
  <c r="I112"/>
  <c r="H112"/>
  <c r="G112"/>
  <c r="I19"/>
  <c r="H19"/>
  <c r="G19"/>
  <c r="I109"/>
  <c r="H109"/>
  <c r="G109"/>
  <c r="I17"/>
  <c r="H17"/>
  <c r="G17"/>
  <c r="I108"/>
  <c r="H108"/>
  <c r="G108"/>
  <c r="I113"/>
  <c r="H113"/>
  <c r="G113"/>
  <c r="I106"/>
  <c r="H106"/>
  <c r="G106"/>
  <c r="I111"/>
  <c r="H111"/>
  <c r="G111"/>
  <c r="I110"/>
  <c r="H110"/>
  <c r="G110"/>
  <c r="I18"/>
  <c r="H18"/>
  <c r="G18"/>
  <c r="I107"/>
  <c r="H107"/>
  <c r="G107"/>
  <c r="I102"/>
  <c r="I103"/>
  <c r="I104"/>
  <c r="I105"/>
  <c r="I16"/>
  <c r="I99"/>
  <c r="I15"/>
  <c r="G16"/>
  <c r="H16"/>
  <c r="G102"/>
  <c r="H102"/>
  <c r="G103"/>
  <c r="H103"/>
  <c r="G104"/>
  <c r="H104"/>
  <c r="G105"/>
  <c r="H105"/>
  <c r="G15"/>
  <c r="H15"/>
  <c r="G99"/>
  <c r="H99"/>
  <c r="I101"/>
  <c r="H101"/>
  <c r="G101"/>
  <c r="I100"/>
  <c r="H100"/>
  <c r="G100"/>
  <c r="I98"/>
  <c r="H98"/>
  <c r="G98"/>
  <c r="I97"/>
  <c r="H97"/>
  <c r="G97"/>
  <c r="I14"/>
  <c r="H14"/>
  <c r="G14"/>
  <c r="I96"/>
  <c r="H96"/>
  <c r="G96"/>
  <c r="I95"/>
  <c r="H95"/>
  <c r="G95"/>
  <c r="I94"/>
  <c r="H94"/>
  <c r="G94"/>
  <c r="I93"/>
  <c r="H93"/>
  <c r="G93"/>
  <c r="I13"/>
  <c r="H13"/>
  <c r="G13"/>
  <c r="I92"/>
  <c r="H92"/>
  <c r="G92"/>
  <c r="I91"/>
  <c r="H91"/>
  <c r="G91"/>
  <c r="I90"/>
  <c r="H90"/>
  <c r="G90"/>
  <c r="I89"/>
  <c r="H89"/>
  <c r="G89"/>
  <c r="I88"/>
  <c r="H88"/>
  <c r="G88"/>
  <c r="I84"/>
  <c r="I85"/>
  <c r="I86"/>
  <c r="I87"/>
  <c r="G84"/>
  <c r="H84"/>
  <c r="G85"/>
  <c r="H85"/>
  <c r="G86"/>
  <c r="H86"/>
  <c r="G87"/>
  <c r="H87"/>
  <c r="I79"/>
  <c r="I80"/>
  <c r="I81"/>
  <c r="I82"/>
  <c r="I83"/>
  <c r="I78"/>
  <c r="G79"/>
  <c r="H79"/>
  <c r="G80"/>
  <c r="H80"/>
  <c r="G81"/>
  <c r="H81"/>
  <c r="G82"/>
  <c r="H82"/>
  <c r="G83"/>
  <c r="H83"/>
  <c r="H78"/>
  <c r="G78"/>
  <c r="I12"/>
  <c r="I77"/>
  <c r="I76"/>
  <c r="H12"/>
  <c r="G12"/>
  <c r="H77"/>
  <c r="G77"/>
  <c r="H76"/>
  <c r="G76"/>
  <c r="I74"/>
  <c r="I73"/>
  <c r="I72"/>
  <c r="I75"/>
  <c r="I71"/>
  <c r="I70"/>
  <c r="G71"/>
  <c r="H71"/>
  <c r="G72"/>
  <c r="H72"/>
  <c r="G73"/>
  <c r="H73"/>
  <c r="G74"/>
  <c r="H74"/>
  <c r="G75"/>
  <c r="H75"/>
  <c r="H70"/>
  <c r="G70"/>
  <c r="I20"/>
  <c r="H20"/>
  <c r="G20"/>
  <c r="I69"/>
  <c r="I11"/>
  <c r="G11"/>
  <c r="H11"/>
  <c r="G69"/>
  <c r="H69"/>
  <c r="I67"/>
  <c r="I56"/>
  <c r="I9"/>
  <c r="I50"/>
  <c r="G67"/>
  <c r="H67"/>
  <c r="G9"/>
  <c r="H9"/>
  <c r="G56"/>
  <c r="H56"/>
  <c r="G50"/>
  <c r="H50"/>
  <c r="G51"/>
  <c r="H51"/>
  <c r="I66"/>
  <c r="H66"/>
  <c r="G66"/>
  <c r="I68"/>
  <c r="H68"/>
  <c r="G68"/>
  <c r="I65"/>
  <c r="H65"/>
  <c r="G65"/>
  <c r="I64"/>
  <c r="H64"/>
  <c r="G64"/>
  <c r="I63"/>
  <c r="H63"/>
  <c r="G63"/>
  <c r="I62"/>
  <c r="H62"/>
  <c r="G62"/>
  <c r="I61"/>
  <c r="H61"/>
  <c r="G61"/>
  <c r="I60"/>
  <c r="H60"/>
  <c r="G60"/>
  <c r="I10"/>
  <c r="H10"/>
  <c r="G10"/>
  <c r="I59"/>
  <c r="H59"/>
  <c r="G59"/>
  <c r="I58"/>
  <c r="H58"/>
  <c r="G58"/>
  <c r="I57"/>
  <c r="H57"/>
  <c r="G57"/>
  <c r="I55"/>
  <c r="H55"/>
  <c r="G55"/>
  <c r="I54"/>
  <c r="H54"/>
  <c r="G54"/>
  <c r="I53"/>
  <c r="H53"/>
  <c r="G53"/>
  <c r="I52"/>
  <c r="H52"/>
  <c r="G52"/>
  <c r="I51"/>
  <c r="I49"/>
  <c r="H49"/>
  <c r="G49"/>
  <c r="I48"/>
  <c r="H48"/>
  <c r="G48"/>
  <c r="I47"/>
  <c r="H47"/>
  <c r="G47"/>
  <c r="I46"/>
  <c r="H46"/>
  <c r="G46"/>
  <c r="I44"/>
  <c r="H44"/>
  <c r="G44"/>
  <c r="I38"/>
  <c r="H38"/>
  <c r="G38"/>
  <c r="I37"/>
  <c r="H37"/>
  <c r="G37"/>
  <c r="I36"/>
  <c r="H36"/>
  <c r="G36"/>
  <c r="I8"/>
  <c r="H8"/>
  <c r="G8"/>
  <c r="I43"/>
  <c r="H43"/>
  <c r="G43"/>
  <c r="I42"/>
  <c r="H42"/>
  <c r="G42"/>
  <c r="I41"/>
  <c r="H41"/>
  <c r="G41"/>
  <c r="I40"/>
  <c r="H40"/>
  <c r="G40"/>
  <c r="I39"/>
  <c r="H39"/>
  <c r="G39"/>
  <c r="I35"/>
  <c r="H35"/>
  <c r="G35"/>
  <c r="I45"/>
  <c r="H45"/>
  <c r="G45"/>
  <c r="I34"/>
  <c r="H34"/>
  <c r="G34"/>
  <c r="I31"/>
  <c r="H31"/>
  <c r="G31"/>
  <c r="I33"/>
  <c r="H33"/>
  <c r="G33"/>
  <c r="I7"/>
  <c r="H7"/>
  <c r="G7"/>
  <c r="I22"/>
  <c r="H22"/>
  <c r="G22"/>
  <c r="I2"/>
  <c r="H2"/>
  <c r="G2"/>
  <c r="I32"/>
  <c r="H32"/>
  <c r="G32"/>
  <c r="I30"/>
  <c r="H30"/>
  <c r="G30"/>
  <c r="I6"/>
  <c r="H6"/>
  <c r="G6"/>
  <c r="I29"/>
  <c r="H29"/>
  <c r="G29"/>
  <c r="I28"/>
  <c r="H28"/>
  <c r="G28"/>
  <c r="I5"/>
  <c r="H5"/>
  <c r="G5"/>
  <c r="I26"/>
  <c r="H26"/>
  <c r="G26"/>
  <c r="I4"/>
  <c r="H4"/>
  <c r="G4"/>
  <c r="I25"/>
  <c r="H25"/>
  <c r="G25"/>
  <c r="I21"/>
  <c r="H21"/>
  <c r="G21"/>
  <c r="I27"/>
  <c r="H27"/>
  <c r="G27"/>
  <c r="I24"/>
  <c r="H24"/>
  <c r="G24"/>
  <c r="I23"/>
  <c r="H23"/>
  <c r="G23"/>
  <c r="I3"/>
  <c r="H3"/>
  <c r="G3"/>
  <c r="G8" i="1"/>
  <c r="E7"/>
  <c r="G7" s="1"/>
  <c r="D7"/>
  <c r="J107" i="9"/>
  <c r="K107"/>
  <c r="L107"/>
  <c r="M107"/>
  <c r="H7" i="1" s="1"/>
  <c r="J7" s="1"/>
  <c r="L3" i="9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2"/>
  <c r="L2"/>
  <c r="I99"/>
  <c r="H99"/>
  <c r="G99"/>
  <c r="I98"/>
  <c r="H98"/>
  <c r="G98"/>
  <c r="I97"/>
  <c r="H97"/>
  <c r="G97"/>
  <c r="I96"/>
  <c r="H96"/>
  <c r="G96"/>
  <c r="I95"/>
  <c r="H95"/>
  <c r="G95"/>
  <c r="I94"/>
  <c r="I84"/>
  <c r="I86"/>
  <c r="I87"/>
  <c r="I88"/>
  <c r="I89"/>
  <c r="I90"/>
  <c r="I91"/>
  <c r="I92"/>
  <c r="I93"/>
  <c r="I85"/>
  <c r="G85"/>
  <c r="H85"/>
  <c r="G86"/>
  <c r="H86"/>
  <c r="G87"/>
  <c r="H87"/>
  <c r="G88"/>
  <c r="H88"/>
  <c r="G89"/>
  <c r="H89"/>
  <c r="G90"/>
  <c r="H90"/>
  <c r="G91"/>
  <c r="H91"/>
  <c r="G92"/>
  <c r="H92"/>
  <c r="G93"/>
  <c r="H93"/>
  <c r="G94"/>
  <c r="H94"/>
  <c r="H84"/>
  <c r="G84"/>
  <c r="I51"/>
  <c r="I41"/>
  <c r="I54"/>
  <c r="I53"/>
  <c r="I52"/>
  <c r="I50"/>
  <c r="I49"/>
  <c r="I48"/>
  <c r="I47"/>
  <c r="I46"/>
  <c r="I45"/>
  <c r="I44"/>
  <c r="I43"/>
  <c r="I42"/>
  <c r="I40"/>
  <c r="I39"/>
  <c r="G40"/>
  <c r="H40"/>
  <c r="G41"/>
  <c r="H41"/>
  <c r="G42"/>
  <c r="H42"/>
  <c r="G43"/>
  <c r="H43"/>
  <c r="G44"/>
  <c r="H44"/>
  <c r="G45"/>
  <c r="H45"/>
  <c r="G46"/>
  <c r="H46"/>
  <c r="G47"/>
  <c r="H47"/>
  <c r="G48"/>
  <c r="H48"/>
  <c r="G49"/>
  <c r="H49"/>
  <c r="G50"/>
  <c r="H50"/>
  <c r="G51"/>
  <c r="H51"/>
  <c r="G52"/>
  <c r="H52"/>
  <c r="G53"/>
  <c r="H53"/>
  <c r="G54"/>
  <c r="H54"/>
  <c r="H39"/>
  <c r="G39"/>
  <c r="I106"/>
  <c r="I100"/>
  <c r="G106"/>
  <c r="H106"/>
  <c r="G100"/>
  <c r="H100"/>
  <c r="I105"/>
  <c r="H105"/>
  <c r="G105"/>
  <c r="I104"/>
  <c r="H104"/>
  <c r="G104"/>
  <c r="I103"/>
  <c r="H103"/>
  <c r="G103"/>
  <c r="I102"/>
  <c r="H102"/>
  <c r="G102"/>
  <c r="I101"/>
  <c r="H101"/>
  <c r="G101"/>
  <c r="I83"/>
  <c r="H83"/>
  <c r="G83"/>
  <c r="I82"/>
  <c r="H82"/>
  <c r="G82"/>
  <c r="I81"/>
  <c r="H81"/>
  <c r="G81"/>
  <c r="I80"/>
  <c r="H80"/>
  <c r="G80"/>
  <c r="I79"/>
  <c r="H79"/>
  <c r="G79"/>
  <c r="I78"/>
  <c r="H78"/>
  <c r="G78"/>
  <c r="I77"/>
  <c r="H77"/>
  <c r="G77"/>
  <c r="I76"/>
  <c r="I56"/>
  <c r="G76"/>
  <c r="H76"/>
  <c r="G56"/>
  <c r="H56"/>
  <c r="I75"/>
  <c r="H75"/>
  <c r="G75"/>
  <c r="I74"/>
  <c r="H74"/>
  <c r="G74"/>
  <c r="I73"/>
  <c r="H73"/>
  <c r="G73"/>
  <c r="I72"/>
  <c r="H72"/>
  <c r="G72"/>
  <c r="I71"/>
  <c r="H71"/>
  <c r="G71"/>
  <c r="I70"/>
  <c r="H70"/>
  <c r="G70"/>
  <c r="I69"/>
  <c r="H69"/>
  <c r="G69"/>
  <c r="I68"/>
  <c r="H68"/>
  <c r="G68"/>
  <c r="I67"/>
  <c r="H67"/>
  <c r="G67"/>
  <c r="I66"/>
  <c r="H66"/>
  <c r="G66"/>
  <c r="I65"/>
  <c r="H65"/>
  <c r="G65"/>
  <c r="I64"/>
  <c r="H64"/>
  <c r="G64"/>
  <c r="I63"/>
  <c r="H63"/>
  <c r="G63"/>
  <c r="I62"/>
  <c r="H62"/>
  <c r="G62"/>
  <c r="I61"/>
  <c r="H61"/>
  <c r="G61"/>
  <c r="I60"/>
  <c r="H60"/>
  <c r="G60"/>
  <c r="I59"/>
  <c r="H59"/>
  <c r="G59"/>
  <c r="I58"/>
  <c r="H58"/>
  <c r="G58"/>
  <c r="I57"/>
  <c r="H57"/>
  <c r="G57"/>
  <c r="I55"/>
  <c r="H55"/>
  <c r="G55"/>
  <c r="I38"/>
  <c r="I35"/>
  <c r="I25"/>
  <c r="I7"/>
  <c r="I4"/>
  <c r="G38"/>
  <c r="H38"/>
  <c r="G35"/>
  <c r="H35"/>
  <c r="G25"/>
  <c r="H25"/>
  <c r="G26"/>
  <c r="H26"/>
  <c r="G7"/>
  <c r="H7"/>
  <c r="G4"/>
  <c r="H4"/>
  <c r="I37"/>
  <c r="H37"/>
  <c r="G37"/>
  <c r="I36"/>
  <c r="H36"/>
  <c r="G36"/>
  <c r="I34"/>
  <c r="H34"/>
  <c r="G34"/>
  <c r="I33"/>
  <c r="H33"/>
  <c r="G33"/>
  <c r="I32"/>
  <c r="H32"/>
  <c r="G32"/>
  <c r="I31"/>
  <c r="H31"/>
  <c r="G31"/>
  <c r="I30"/>
  <c r="H30"/>
  <c r="G30"/>
  <c r="I29"/>
  <c r="H29"/>
  <c r="G29"/>
  <c r="I28"/>
  <c r="H28"/>
  <c r="G28"/>
  <c r="I27"/>
  <c r="H27"/>
  <c r="G27"/>
  <c r="I26"/>
  <c r="I24"/>
  <c r="H24"/>
  <c r="G24"/>
  <c r="I23"/>
  <c r="H23"/>
  <c r="G23"/>
  <c r="I22"/>
  <c r="H22"/>
  <c r="G22"/>
  <c r="I21"/>
  <c r="H21"/>
  <c r="G21"/>
  <c r="I20"/>
  <c r="H20"/>
  <c r="G20"/>
  <c r="I19"/>
  <c r="H19"/>
  <c r="G19"/>
  <c r="I18"/>
  <c r="H18"/>
  <c r="G18"/>
  <c r="I17"/>
  <c r="H17"/>
  <c r="G17"/>
  <c r="I16"/>
  <c r="H16"/>
  <c r="G16"/>
  <c r="I15"/>
  <c r="H15"/>
  <c r="G15"/>
  <c r="I14"/>
  <c r="H14"/>
  <c r="G14"/>
  <c r="I13"/>
  <c r="H13"/>
  <c r="G13"/>
  <c r="I12"/>
  <c r="H12"/>
  <c r="G12"/>
  <c r="I11"/>
  <c r="H11"/>
  <c r="G11"/>
  <c r="I10"/>
  <c r="H10"/>
  <c r="G10"/>
  <c r="I9"/>
  <c r="H9"/>
  <c r="G9"/>
  <c r="I8"/>
  <c r="H8"/>
  <c r="G8"/>
  <c r="I6"/>
  <c r="H6"/>
  <c r="G6"/>
  <c r="I5"/>
  <c r="H5"/>
  <c r="G5"/>
  <c r="I3"/>
  <c r="H3"/>
  <c r="G3"/>
  <c r="I2"/>
  <c r="H2"/>
  <c r="G2"/>
  <c r="D6" i="1"/>
  <c r="J45" i="8"/>
  <c r="L39"/>
  <c r="L40"/>
  <c r="L41"/>
  <c r="L42"/>
  <c r="L43"/>
  <c r="L44"/>
  <c r="K39"/>
  <c r="K40"/>
  <c r="K41"/>
  <c r="K42"/>
  <c r="K43"/>
  <c r="K44"/>
  <c r="L38"/>
  <c r="K38"/>
  <c r="M3" i="5"/>
  <c r="M4"/>
  <c r="M5"/>
  <c r="M6"/>
  <c r="M7"/>
  <c r="M8"/>
  <c r="M9"/>
  <c r="M10"/>
  <c r="M11"/>
  <c r="M12"/>
  <c r="M13"/>
  <c r="M2"/>
  <c r="L3" i="8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8"/>
  <c r="L30"/>
  <c r="L31"/>
  <c r="L32"/>
  <c r="L33"/>
  <c r="L34"/>
  <c r="L35"/>
  <c r="L36"/>
  <c r="L37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2"/>
  <c r="L2" s="1"/>
  <c r="I37"/>
  <c r="I36"/>
  <c r="G37"/>
  <c r="H37"/>
  <c r="H36"/>
  <c r="G36"/>
  <c r="I35"/>
  <c r="H35"/>
  <c r="G35"/>
  <c r="I25"/>
  <c r="I26"/>
  <c r="I24"/>
  <c r="G25"/>
  <c r="H25"/>
  <c r="G26"/>
  <c r="H26"/>
  <c r="H24"/>
  <c r="G24"/>
  <c r="I23"/>
  <c r="H23"/>
  <c r="G23"/>
  <c r="I3"/>
  <c r="H3"/>
  <c r="G3"/>
  <c r="I2"/>
  <c r="H2"/>
  <c r="G2"/>
  <c r="I5"/>
  <c r="H5"/>
  <c r="G5"/>
  <c r="I4"/>
  <c r="H4"/>
  <c r="G4"/>
  <c r="I7"/>
  <c r="I39"/>
  <c r="G39"/>
  <c r="H39"/>
  <c r="G7"/>
  <c r="H7"/>
  <c r="G6"/>
  <c r="H6"/>
  <c r="I6"/>
  <c r="I38"/>
  <c r="H38"/>
  <c r="G38"/>
  <c r="I32"/>
  <c r="I31"/>
  <c r="I30"/>
  <c r="H32"/>
  <c r="G32"/>
  <c r="H31"/>
  <c r="G31"/>
  <c r="H30"/>
  <c r="G30"/>
  <c r="I34"/>
  <c r="H34"/>
  <c r="G34"/>
  <c r="I33"/>
  <c r="H33"/>
  <c r="G33"/>
  <c r="I44"/>
  <c r="H44"/>
  <c r="G44"/>
  <c r="I22"/>
  <c r="H22"/>
  <c r="G22"/>
  <c r="I21"/>
  <c r="H21"/>
  <c r="G21"/>
  <c r="I20"/>
  <c r="H20"/>
  <c r="G20"/>
  <c r="I43"/>
  <c r="H43"/>
  <c r="G43"/>
  <c r="I8"/>
  <c r="H8"/>
  <c r="G8"/>
  <c r="G41"/>
  <c r="H41"/>
  <c r="I41"/>
  <c r="G12"/>
  <c r="H12"/>
  <c r="I12"/>
  <c r="G42"/>
  <c r="H42"/>
  <c r="I42"/>
  <c r="G13"/>
  <c r="H13"/>
  <c r="I13"/>
  <c r="G14"/>
  <c r="H14"/>
  <c r="I14"/>
  <c r="G15"/>
  <c r="H15"/>
  <c r="I15"/>
  <c r="G16"/>
  <c r="H16"/>
  <c r="I16"/>
  <c r="G17"/>
  <c r="H17"/>
  <c r="I17"/>
  <c r="G18"/>
  <c r="H18"/>
  <c r="I18"/>
  <c r="G19"/>
  <c r="H19"/>
  <c r="I19"/>
  <c r="I11"/>
  <c r="H11"/>
  <c r="G11"/>
  <c r="I10"/>
  <c r="H10"/>
  <c r="G10"/>
  <c r="I40"/>
  <c r="H40"/>
  <c r="G40"/>
  <c r="I9"/>
  <c r="H9"/>
  <c r="G9"/>
  <c r="H5" i="1"/>
  <c r="J5" s="1"/>
  <c r="E5"/>
  <c r="G5" s="1"/>
  <c r="D5"/>
  <c r="J47" i="7"/>
  <c r="L47"/>
  <c r="M47"/>
  <c r="M3"/>
  <c r="M4"/>
  <c r="M5"/>
  <c r="M6"/>
  <c r="M7"/>
  <c r="M8"/>
  <c r="M9"/>
  <c r="M10"/>
  <c r="M11"/>
  <c r="M12"/>
  <c r="M13"/>
  <c r="M14"/>
  <c r="M15"/>
  <c r="M16"/>
  <c r="M17"/>
  <c r="M18"/>
  <c r="M2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19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19"/>
  <c r="L3"/>
  <c r="L4"/>
  <c r="L5"/>
  <c r="L6"/>
  <c r="L7"/>
  <c r="L8"/>
  <c r="L9"/>
  <c r="L10"/>
  <c r="L11"/>
  <c r="L12"/>
  <c r="L13"/>
  <c r="L14"/>
  <c r="L15"/>
  <c r="L16"/>
  <c r="L17"/>
  <c r="L18"/>
  <c r="K3"/>
  <c r="K4"/>
  <c r="K5"/>
  <c r="K6"/>
  <c r="K7"/>
  <c r="K8"/>
  <c r="K9"/>
  <c r="K10"/>
  <c r="K11"/>
  <c r="K12"/>
  <c r="K13"/>
  <c r="K14"/>
  <c r="K15"/>
  <c r="K16"/>
  <c r="K17"/>
  <c r="K18"/>
  <c r="K2"/>
  <c r="L2" s="1"/>
  <c r="I46"/>
  <c r="H46"/>
  <c r="G46"/>
  <c r="I28"/>
  <c r="H28"/>
  <c r="G28"/>
  <c r="I27"/>
  <c r="I26"/>
  <c r="G27"/>
  <c r="H27"/>
  <c r="H26"/>
  <c r="G26"/>
  <c r="I45"/>
  <c r="H45"/>
  <c r="G45"/>
  <c r="I44"/>
  <c r="H44"/>
  <c r="G44"/>
  <c r="I18"/>
  <c r="H18"/>
  <c r="G18"/>
  <c r="I17"/>
  <c r="H17"/>
  <c r="G17"/>
  <c r="I16"/>
  <c r="H16"/>
  <c r="G16"/>
  <c r="I15"/>
  <c r="I14"/>
  <c r="G15"/>
  <c r="H15"/>
  <c r="H14"/>
  <c r="G14"/>
  <c r="I41"/>
  <c r="I40"/>
  <c r="I37"/>
  <c r="I43"/>
  <c r="I29"/>
  <c r="I13"/>
  <c r="I10"/>
  <c r="I6"/>
  <c r="I42"/>
  <c r="I39"/>
  <c r="I38"/>
  <c r="I36"/>
  <c r="I35"/>
  <c r="I34"/>
  <c r="I33"/>
  <c r="I32"/>
  <c r="I31"/>
  <c r="I30"/>
  <c r="I12"/>
  <c r="I11"/>
  <c r="I9"/>
  <c r="I8"/>
  <c r="I7"/>
  <c r="I5"/>
  <c r="I25"/>
  <c r="I22"/>
  <c r="I23"/>
  <c r="H43"/>
  <c r="G43"/>
  <c r="H42"/>
  <c r="G42"/>
  <c r="H41"/>
  <c r="G41"/>
  <c r="H40"/>
  <c r="G40"/>
  <c r="H39"/>
  <c r="G39"/>
  <c r="H38"/>
  <c r="G38"/>
  <c r="H37"/>
  <c r="G37"/>
  <c r="H36"/>
  <c r="G36"/>
  <c r="H35"/>
  <c r="G35"/>
  <c r="H34"/>
  <c r="G34"/>
  <c r="H33"/>
  <c r="G33"/>
  <c r="H32"/>
  <c r="G32"/>
  <c r="H31"/>
  <c r="G31"/>
  <c r="H30"/>
  <c r="G30"/>
  <c r="H29"/>
  <c r="G29"/>
  <c r="G25"/>
  <c r="H25"/>
  <c r="G22"/>
  <c r="H22"/>
  <c r="I24"/>
  <c r="H24"/>
  <c r="G24"/>
  <c r="H23"/>
  <c r="G23"/>
  <c r="I21"/>
  <c r="H21"/>
  <c r="G21"/>
  <c r="I20"/>
  <c r="H20"/>
  <c r="G20"/>
  <c r="I19"/>
  <c r="H19"/>
  <c r="G19"/>
  <c r="G6"/>
  <c r="H6"/>
  <c r="G7"/>
  <c r="H7"/>
  <c r="G8"/>
  <c r="H8"/>
  <c r="G9"/>
  <c r="H9"/>
  <c r="G10"/>
  <c r="H10"/>
  <c r="G11"/>
  <c r="H11"/>
  <c r="G12"/>
  <c r="H12"/>
  <c r="G13"/>
  <c r="H13"/>
  <c r="H5"/>
  <c r="G5"/>
  <c r="I4"/>
  <c r="H4"/>
  <c r="G4"/>
  <c r="I3"/>
  <c r="H3"/>
  <c r="G3"/>
  <c r="I2"/>
  <c r="H2"/>
  <c r="G2"/>
  <c r="I6" i="3"/>
  <c r="I5"/>
  <c r="G6"/>
  <c r="H6"/>
  <c r="H5"/>
  <c r="G5"/>
  <c r="D14" i="2"/>
  <c r="B14"/>
  <c r="E3" i="1"/>
  <c r="D3"/>
  <c r="J14" i="5"/>
  <c r="K14"/>
  <c r="L14"/>
  <c r="L3"/>
  <c r="L4"/>
  <c r="L5"/>
  <c r="L6"/>
  <c r="L7"/>
  <c r="L8"/>
  <c r="L9"/>
  <c r="L10"/>
  <c r="L11"/>
  <c r="L12"/>
  <c r="L13"/>
  <c r="K3"/>
  <c r="K4"/>
  <c r="K5"/>
  <c r="K6"/>
  <c r="K7"/>
  <c r="K8"/>
  <c r="K9"/>
  <c r="K10"/>
  <c r="K11"/>
  <c r="K12"/>
  <c r="K13"/>
  <c r="K2"/>
  <c r="L2" s="1"/>
  <c r="I13"/>
  <c r="I12"/>
  <c r="I8"/>
  <c r="I11"/>
  <c r="I10"/>
  <c r="I9"/>
  <c r="I6"/>
  <c r="I7"/>
  <c r="I5"/>
  <c r="I3"/>
  <c r="I4"/>
  <c r="I2"/>
  <c r="G13"/>
  <c r="H13"/>
  <c r="H12"/>
  <c r="G12"/>
  <c r="G6"/>
  <c r="H6"/>
  <c r="G7"/>
  <c r="H7"/>
  <c r="G8"/>
  <c r="H8"/>
  <c r="G9"/>
  <c r="H9"/>
  <c r="G10"/>
  <c r="H10"/>
  <c r="G11"/>
  <c r="H11"/>
  <c r="H5"/>
  <c r="G5"/>
  <c r="H4"/>
  <c r="G4"/>
  <c r="H3"/>
  <c r="G3"/>
  <c r="H2"/>
  <c r="G2"/>
  <c r="D31" i="2"/>
  <c r="B31"/>
  <c r="D30"/>
  <c r="B30"/>
  <c r="F49" l="1"/>
  <c r="I30" i="1" s="1"/>
  <c r="J30" s="1"/>
  <c r="L3" i="19"/>
  <c r="M6"/>
  <c r="H19" i="1" s="1"/>
  <c r="L2" i="19"/>
  <c r="L6" s="1"/>
  <c r="E19" i="1" s="1"/>
  <c r="K9" i="16"/>
  <c r="L5"/>
  <c r="L3"/>
  <c r="M9"/>
  <c r="H14" i="1" s="1"/>
  <c r="L4" i="16"/>
  <c r="M37" i="13"/>
  <c r="H11" i="1" s="1"/>
  <c r="J11" s="1"/>
  <c r="L4" i="13"/>
  <c r="K37"/>
  <c r="L2"/>
  <c r="L3"/>
  <c r="M9" i="12"/>
  <c r="H10" i="1" s="1"/>
  <c r="J10" s="1"/>
  <c r="L6" i="12"/>
  <c r="L4"/>
  <c r="L5"/>
  <c r="L3"/>
  <c r="M45" i="8"/>
  <c r="H6" i="1" s="1"/>
  <c r="J6" s="1"/>
  <c r="K45" i="8"/>
  <c r="L29"/>
  <c r="L27"/>
  <c r="M14" i="5"/>
  <c r="H3" i="1" s="1"/>
  <c r="L3" i="3"/>
  <c r="D2" i="1"/>
  <c r="J8" i="3"/>
  <c r="K4"/>
  <c r="K5"/>
  <c r="K6"/>
  <c r="L6" s="1"/>
  <c r="K7"/>
  <c r="K3"/>
  <c r="K2"/>
  <c r="L9" i="16" l="1"/>
  <c r="E14" i="1" s="1"/>
  <c r="L37" i="13"/>
  <c r="E11" i="1" s="1"/>
  <c r="G11" s="1"/>
  <c r="L9" i="12"/>
  <c r="E10" i="1" s="1"/>
  <c r="G10" s="1"/>
  <c r="L45" i="8"/>
  <c r="E6" i="1" s="1"/>
  <c r="G6" s="1"/>
  <c r="L7" i="3"/>
  <c r="L4"/>
  <c r="L2"/>
  <c r="K8"/>
  <c r="D5" i="2" s="1"/>
  <c r="L5" i="3"/>
  <c r="L8" s="1"/>
  <c r="E2" i="1" s="1"/>
  <c r="M8" i="3"/>
  <c r="H2" i="1" s="1"/>
  <c r="B5" i="2" l="1"/>
  <c r="I19" i="1"/>
  <c r="J19" s="1"/>
  <c r="F19"/>
  <c r="G19" s="1"/>
  <c r="B3" i="4"/>
  <c r="D56" i="2"/>
  <c r="B56"/>
  <c r="B58" l="1"/>
  <c r="B57"/>
  <c r="F57" s="1"/>
  <c r="D58"/>
  <c r="D57"/>
  <c r="F58"/>
  <c r="B23"/>
  <c r="D38"/>
  <c r="B38"/>
  <c r="B64"/>
  <c r="B65" s="1"/>
  <c r="D40" l="1"/>
  <c r="D39"/>
  <c r="B40"/>
  <c r="J26" i="1" s="1"/>
  <c r="B39" i="2"/>
  <c r="G26" i="1" s="1"/>
  <c r="B24" i="2"/>
  <c r="F12" i="1" s="1"/>
  <c r="G12" s="1"/>
  <c r="B25" i="2"/>
  <c r="I12" i="1" s="1"/>
  <c r="J12" s="1"/>
  <c r="F31" i="2"/>
  <c r="I14" i="1" s="1"/>
  <c r="J14" s="1"/>
  <c r="F30" i="2"/>
  <c r="F14" i="1" s="1"/>
  <c r="G14" s="1"/>
  <c r="F40" i="2"/>
  <c r="F39"/>
  <c r="B66"/>
  <c r="D15" l="1"/>
  <c r="B15"/>
  <c r="D6"/>
  <c r="B6"/>
  <c r="D17" l="1"/>
  <c r="D16"/>
  <c r="D7"/>
  <c r="D8"/>
  <c r="B7"/>
  <c r="B8"/>
  <c r="B16"/>
  <c r="B17"/>
  <c r="F7"/>
  <c r="G2" i="1" s="1"/>
  <c r="F16" i="2" l="1"/>
  <c r="G3" i="1" s="1"/>
  <c r="G37" s="1"/>
  <c r="F17" i="2"/>
  <c r="J3" i="1" s="1"/>
  <c r="F8" i="2"/>
  <c r="J2" i="1" l="1"/>
  <c r="J37" s="1"/>
</calcChain>
</file>

<file path=xl/sharedStrings.xml><?xml version="1.0" encoding="utf-8"?>
<sst xmlns="http://schemas.openxmlformats.org/spreadsheetml/2006/main" count="3398" uniqueCount="256">
  <si>
    <t>Project Number</t>
  </si>
  <si>
    <t>Project Name</t>
  </si>
  <si>
    <t>Project Type</t>
  </si>
  <si>
    <t>Salerno Creek Stormwater Quality Retrofit Phase 2</t>
  </si>
  <si>
    <t>N/A</t>
  </si>
  <si>
    <t>FM# 230108-1 (Pond 3)</t>
  </si>
  <si>
    <t>Wet detention</t>
  </si>
  <si>
    <t>FM# 230108-1 (Pond 4)</t>
  </si>
  <si>
    <t>FM# 230132-1 (System No. 1)</t>
  </si>
  <si>
    <t>Dry detention</t>
  </si>
  <si>
    <t>FM# 230262-4</t>
  </si>
  <si>
    <t>FM# 230262-5</t>
  </si>
  <si>
    <t>FM# 230262-3</t>
  </si>
  <si>
    <t>FM# 230262-2</t>
  </si>
  <si>
    <t>FM# 230262 Regional Canal</t>
  </si>
  <si>
    <t>FM# 230295-1</t>
  </si>
  <si>
    <t>SPN 99004-1585</t>
  </si>
  <si>
    <t>SPN 99004-1585 (Lake 3)</t>
  </si>
  <si>
    <t>FM# 228758-1</t>
  </si>
  <si>
    <t>FM# 228819-1
(Basin A and B)</t>
  </si>
  <si>
    <t>FM# 228819-1
(Basin C)</t>
  </si>
  <si>
    <t>FM# 228819-1
(Basin D)</t>
  </si>
  <si>
    <t>Exfiltration trench</t>
  </si>
  <si>
    <t>FM# 228819-1
(Basin E)</t>
  </si>
  <si>
    <t>FM# 228821-1 (East)</t>
  </si>
  <si>
    <t>FM# 228831-1</t>
  </si>
  <si>
    <t>FM# 228851-1 (Basin A)</t>
  </si>
  <si>
    <t>FM# 228851-1</t>
  </si>
  <si>
    <t>FM# 228801-1</t>
  </si>
  <si>
    <t>FM# 405504-1</t>
  </si>
  <si>
    <t>FM# 405167-1</t>
  </si>
  <si>
    <t>Dry retention</t>
  </si>
  <si>
    <t>FM# 230288-2</t>
  </si>
  <si>
    <t>FM# 230296-1</t>
  </si>
  <si>
    <t>Dry swales</t>
  </si>
  <si>
    <t>FM# 231812-2</t>
  </si>
  <si>
    <t>FM# 426373-3</t>
  </si>
  <si>
    <t>FM# 419890-1</t>
  </si>
  <si>
    <t>Wet and dry detention</t>
  </si>
  <si>
    <t>FM# 230978-1</t>
  </si>
  <si>
    <t>FDOT-1</t>
  </si>
  <si>
    <t>FDOT-2</t>
  </si>
  <si>
    <t>FDOT-3</t>
  </si>
  <si>
    <t>FDOT-4</t>
  </si>
  <si>
    <t>FDOT-5</t>
  </si>
  <si>
    <t>FDOT-6</t>
  </si>
  <si>
    <t>FDOT-7</t>
  </si>
  <si>
    <t>FDOT-8</t>
  </si>
  <si>
    <t>FDOT-9</t>
  </si>
  <si>
    <t>FDOT-10</t>
  </si>
  <si>
    <t>FDOT-11</t>
  </si>
  <si>
    <t>FDOT-12</t>
  </si>
  <si>
    <t>FDOT-13</t>
  </si>
  <si>
    <t>FDOT-14</t>
  </si>
  <si>
    <t>FDOT-15</t>
  </si>
  <si>
    <t>FDOT-16</t>
  </si>
  <si>
    <t>FDOT-17</t>
  </si>
  <si>
    <t>FDOT-18</t>
  </si>
  <si>
    <t>FDOT-19</t>
  </si>
  <si>
    <t>FDOT-20</t>
  </si>
  <si>
    <t>FDOT-21</t>
  </si>
  <si>
    <t>FDOT-22</t>
  </si>
  <si>
    <t>FDOT-23</t>
  </si>
  <si>
    <t>FDOT-24</t>
  </si>
  <si>
    <t>FDOT-25</t>
  </si>
  <si>
    <t>FDOT-26</t>
  </si>
  <si>
    <t>FDOT-27</t>
  </si>
  <si>
    <t>FDOT-28</t>
  </si>
  <si>
    <t>FDOT-29</t>
  </si>
  <si>
    <t>FDOT-30</t>
  </si>
  <si>
    <t>FDOT-31</t>
  </si>
  <si>
    <t>FDOT-32</t>
  </si>
  <si>
    <t>FDOT-33</t>
  </si>
  <si>
    <t>FDOT-34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</si>
  <si>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</si>
  <si>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</si>
  <si>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</si>
  <si>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</si>
  <si>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</si>
  <si>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</si>
  <si>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</si>
  <si>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</si>
  <si>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</si>
  <si>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</si>
  <si>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Street Sweeping</t>
  </si>
  <si>
    <t>Education</t>
  </si>
  <si>
    <t>Pamphlets</t>
  </si>
  <si>
    <t>How to split with Martin County (lead)?</t>
  </si>
  <si>
    <t>Provided</t>
  </si>
  <si>
    <t>Required</t>
  </si>
  <si>
    <t>Difference</t>
  </si>
  <si>
    <t>residence time</t>
  </si>
  <si>
    <t>days</t>
  </si>
  <si>
    <t>TN efficiency</t>
  </si>
  <si>
    <t>TP efficiency</t>
  </si>
  <si>
    <t>Pond 3</t>
  </si>
  <si>
    <t xml:space="preserve">residence time = </t>
  </si>
  <si>
    <t>(wet pond volume)/(annual runoff)*365</t>
  </si>
  <si>
    <t>wet pond volume:</t>
  </si>
  <si>
    <t>annual runoff:</t>
  </si>
  <si>
    <t>ac-ft/yr</t>
  </si>
  <si>
    <t>Pond 4</t>
  </si>
  <si>
    <t>2 to 4 lanes</t>
  </si>
  <si>
    <t>need runoff</t>
  </si>
  <si>
    <t>(wet pond volume)/(annual runoff)</t>
  </si>
  <si>
    <t>ac-ft</t>
  </si>
  <si>
    <t>runoff</t>
  </si>
  <si>
    <t>wet pond</t>
  </si>
  <si>
    <t>Lake 3</t>
  </si>
  <si>
    <t>Basins A and B</t>
  </si>
  <si>
    <t>retention</t>
  </si>
  <si>
    <t>inches</t>
  </si>
  <si>
    <t>efficiency</t>
  </si>
  <si>
    <t>FM# 228821-1 (West 1 A)</t>
  </si>
  <si>
    <t>Proj_Num</t>
  </si>
  <si>
    <t>Proj_Name</t>
  </si>
  <si>
    <t>HYDGRP</t>
  </si>
  <si>
    <t>SLRWPP_wsh</t>
  </si>
  <si>
    <t>LCCODE</t>
  </si>
  <si>
    <t>Shape_Area</t>
  </si>
  <si>
    <t>B/D</t>
  </si>
  <si>
    <t>NORTH FORK</t>
  </si>
  <si>
    <t>C/D</t>
  </si>
  <si>
    <t>outside basin</t>
  </si>
  <si>
    <t>C-24</t>
  </si>
  <si>
    <t>A</t>
  </si>
  <si>
    <t>A/D</t>
  </si>
  <si>
    <t>D</t>
  </si>
  <si>
    <t>C-23</t>
  </si>
  <si>
    <t>waiting on map</t>
  </si>
  <si>
    <t>SOUTH FORK</t>
  </si>
  <si>
    <t>FM# 228821-1 (West)</t>
  </si>
  <si>
    <t>BASINS 4 5 6</t>
  </si>
  <si>
    <t>need project area</t>
  </si>
  <si>
    <t>Row Labels</t>
  </si>
  <si>
    <t>B</t>
  </si>
  <si>
    <t>C</t>
  </si>
  <si>
    <t>NA</t>
  </si>
  <si>
    <t>Highway Areas (75% Impervious)</t>
  </si>
  <si>
    <t>Commercial Areas</t>
  </si>
  <si>
    <t>High-Density Residential Areas</t>
  </si>
  <si>
    <t>Highway Areas (50% Impervious)</t>
  </si>
  <si>
    <t>Water</t>
  </si>
  <si>
    <t>Citrus</t>
  </si>
  <si>
    <t>Single-Family Residential Areas (40% Impervious)</t>
  </si>
  <si>
    <t>Pasture</t>
  </si>
  <si>
    <t>Unimproved pastures</t>
  </si>
  <si>
    <t>General Agriculture</t>
  </si>
  <si>
    <t>Wetlands</t>
  </si>
  <si>
    <t>Single-Family Residential Areas (25% Impervious)</t>
  </si>
  <si>
    <t>Low-Density Residential Areas</t>
  </si>
  <si>
    <t>Row Crops</t>
  </si>
  <si>
    <t>Undeveloped Land</t>
  </si>
  <si>
    <t>Subbasin</t>
  </si>
  <si>
    <t>North Fork</t>
  </si>
  <si>
    <t>Basins 4 5 6</t>
  </si>
  <si>
    <t>C-44 S-153</t>
  </si>
  <si>
    <t>South Fork</t>
  </si>
  <si>
    <t>TP Add Lbs/acre</t>
  </si>
  <si>
    <t>Rainfall (inches)</t>
  </si>
  <si>
    <t>Baseflow (feet)</t>
  </si>
  <si>
    <t>Description</t>
  </si>
  <si>
    <t>SUBBASIN</t>
  </si>
  <si>
    <t>EMC TN</t>
  </si>
  <si>
    <t>EMC TP</t>
  </si>
  <si>
    <t>ROC</t>
  </si>
  <si>
    <t>EMCs</t>
  </si>
  <si>
    <t>TN</t>
  </si>
  <si>
    <t>TP</t>
  </si>
  <si>
    <t>Low-Density Residential</t>
  </si>
  <si>
    <t>Single-Family</t>
  </si>
  <si>
    <t>Multi-Family</t>
  </si>
  <si>
    <t>Low-Intensity Commercial</t>
  </si>
  <si>
    <t>High-Intensity Commercial</t>
  </si>
  <si>
    <t>Light Industrial</t>
  </si>
  <si>
    <t>Highway</t>
  </si>
  <si>
    <t>Unimproved Pasture</t>
  </si>
  <si>
    <t>Undeveloped / Rangeland / Forest</t>
  </si>
  <si>
    <t>Mining / Extractive</t>
  </si>
  <si>
    <t>Acres</t>
  </si>
  <si>
    <t>Runoff Ac-ft</t>
  </si>
  <si>
    <t>TN lbs/yr</t>
  </si>
  <si>
    <t>TP lbs/yr</t>
  </si>
  <si>
    <t>42.2%/0.7%</t>
  </si>
  <si>
    <t>77.1%/2.7%</t>
  </si>
  <si>
    <t>40.2%/0.2%</t>
  </si>
  <si>
    <t>70.6%/1.6%</t>
  </si>
  <si>
    <t>Mobile Home Units &lt;Six or more dwelling units per acre&gt;</t>
  </si>
  <si>
    <t>Commercial and Services</t>
  </si>
  <si>
    <t>Utilities</t>
  </si>
  <si>
    <t>Other Light Industrial</t>
  </si>
  <si>
    <t>Improved Pastures</t>
  </si>
  <si>
    <t>Brazilian Pepper</t>
  </si>
  <si>
    <t>Citrus Groves</t>
  </si>
  <si>
    <t>Hardwood - Coniferous Mixed</t>
  </si>
  <si>
    <t>Pine Flatwoods</t>
  </si>
  <si>
    <t>Wet Prairies</t>
  </si>
  <si>
    <t>Woodland Pastures</t>
  </si>
  <si>
    <t>Fixed Single Family Units</t>
  </si>
  <si>
    <t>Specialty Farms</t>
  </si>
  <si>
    <t>Shrub and Brushland</t>
  </si>
  <si>
    <t>Pine - Mesic Oak</t>
  </si>
  <si>
    <t>Mixed Wetland Hardwoods</t>
  </si>
  <si>
    <t>Roads and Highways</t>
  </si>
  <si>
    <t>Unimproved Pastures</t>
  </si>
  <si>
    <t>Mixed Shrubs</t>
  </si>
  <si>
    <t>Dairies</t>
  </si>
  <si>
    <t>Wetland Forested Mixed</t>
  </si>
  <si>
    <t>Freshwater Marshes</t>
  </si>
  <si>
    <t>Decription</t>
  </si>
  <si>
    <t>Shopping Centers (Plazas, Malls)</t>
  </si>
  <si>
    <t>Institutional</t>
  </si>
  <si>
    <t>Commercial and Services Under Construction</t>
  </si>
  <si>
    <t>Herbaceous (Dry Prairie)</t>
  </si>
  <si>
    <t>Disturbed Land</t>
  </si>
  <si>
    <t>Electric Power Facilities</t>
  </si>
  <si>
    <t>FM# 228819-1 (Basins A and B)</t>
  </si>
  <si>
    <t xml:space="preserve">EMC TP </t>
  </si>
  <si>
    <t>Multiple Dwelling Units, Low Rise &lt;Two stories or less&gt;</t>
  </si>
  <si>
    <t>Communications</t>
  </si>
  <si>
    <t>Hydric Pine Flatwoods</t>
  </si>
  <si>
    <t>only provided treatment for new impervious area</t>
  </si>
  <si>
    <t>no credit</t>
  </si>
  <si>
    <t xml:space="preserve">no credit </t>
  </si>
  <si>
    <t>High Density Under Construction</t>
  </si>
  <si>
    <t>42.7%/0.0%</t>
  </si>
  <si>
    <t>80.1%/0.0</t>
  </si>
  <si>
    <t>Emergent Aquatic Vegetation</t>
  </si>
  <si>
    <t>Spoil Areas</t>
  </si>
  <si>
    <t>need area treated</t>
  </si>
  <si>
    <t>Entity</t>
  </si>
  <si>
    <t>LU</t>
  </si>
  <si>
    <t>TN
lbs/year</t>
  </si>
  <si>
    <t>TP
lbs/yr</t>
  </si>
  <si>
    <t>FDOT</t>
  </si>
  <si>
    <t>Fixed Single Family Units &lt;Six or more dwelling units per acre&gt;</t>
  </si>
  <si>
    <t>Golf Courses</t>
  </si>
  <si>
    <t>Electrical Power Transmission Lines</t>
  </si>
  <si>
    <t>Cemeteries</t>
  </si>
  <si>
    <t>Parks and Zoos</t>
  </si>
  <si>
    <t>Transportation</t>
  </si>
  <si>
    <t>Mobile Home Units</t>
  </si>
  <si>
    <t>Educational Facilities</t>
  </si>
  <si>
    <t>Marinas and Fish Camps</t>
  </si>
  <si>
    <t>Solid Waste Disposal</t>
  </si>
  <si>
    <t>Recreational</t>
  </si>
  <si>
    <t>Airports</t>
  </si>
  <si>
    <t>only expanded existing ponds to treat additional interchange lanes</t>
  </si>
  <si>
    <t>2 to 4 lanes - only treatment for half the lanes</t>
  </si>
  <si>
    <t>2 to 4 lanes; how to split with Martin County</t>
  </si>
  <si>
    <t>4 to 6 lanes; How to split with St. Lucie County?</t>
  </si>
  <si>
    <t>cy/yr</t>
  </si>
  <si>
    <t>from FDOT</t>
  </si>
  <si>
    <t>cf/yr</t>
  </si>
  <si>
    <t>see separate spreadsheet for credit calculations</t>
  </si>
  <si>
    <t>Waiting on information -associated dry detention projects come first, seems to just be replacing existing infrastructure</t>
  </si>
</sst>
</file>

<file path=xl/styles.xml><?xml version="1.0" encoding="utf-8"?>
<styleSheet xmlns="http://schemas.openxmlformats.org/spreadsheetml/2006/main">
  <numFmts count="8">
    <numFmt numFmtId="43" formatCode="_(* #,##0.00_);_(* \(#,##0.00\);_(* &quot;-&quot;??_);_(@_)"/>
    <numFmt numFmtId="164" formatCode="#,##0.0"/>
    <numFmt numFmtId="165" formatCode="0.0%"/>
    <numFmt numFmtId="166" formatCode="0.0"/>
    <numFmt numFmtId="167" formatCode="0.00000000000"/>
    <numFmt numFmtId="168" formatCode="0.000"/>
    <numFmt numFmtId="169" formatCode="_(* #,##0_);_(* \(#,##0\);_(* &quot;-&quot;??_);_(@_)"/>
    <numFmt numFmtId="170" formatCode="_(* #,##0.0_);_(* \(#,##0.0\);_(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/>
    <xf numFmtId="0" fontId="7" fillId="0" borderId="0" xfId="0" applyFont="1"/>
    <xf numFmtId="0" fontId="7" fillId="0" borderId="1" xfId="0" applyFont="1" applyBorder="1"/>
    <xf numFmtId="0" fontId="7" fillId="0" borderId="0" xfId="0" applyFont="1" applyFill="1"/>
    <xf numFmtId="164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164" fontId="7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165" fontId="7" fillId="0" borderId="1" xfId="0" applyNumberFormat="1" applyFont="1" applyBorder="1"/>
    <xf numFmtId="10" fontId="7" fillId="0" borderId="1" xfId="0" applyNumberFormat="1" applyFont="1" applyBorder="1"/>
    <xf numFmtId="0" fontId="8" fillId="0" borderId="0" xfId="0" applyFont="1"/>
    <xf numFmtId="165" fontId="0" fillId="0" borderId="0" xfId="0" applyNumberFormat="1"/>
    <xf numFmtId="0" fontId="0" fillId="0" borderId="0" xfId="0" applyFont="1"/>
    <xf numFmtId="1" fontId="0" fillId="0" borderId="0" xfId="0" applyNumberFormat="1" applyFont="1"/>
    <xf numFmtId="166" fontId="0" fillId="0" borderId="0" xfId="0" applyNumberFormat="1"/>
    <xf numFmtId="1" fontId="0" fillId="0" borderId="0" xfId="0" applyNumberFormat="1"/>
    <xf numFmtId="167" fontId="0" fillId="0" borderId="0" xfId="0" applyNumberFormat="1"/>
    <xf numFmtId="1" fontId="0" fillId="0" borderId="0" xfId="0" applyNumberFormat="1" applyAlignment="1">
      <alignment wrapText="1"/>
    </xf>
    <xf numFmtId="0" fontId="8" fillId="4" borderId="1" xfId="0" applyFont="1" applyFill="1" applyBorder="1"/>
    <xf numFmtId="0" fontId="0" fillId="0" borderId="1" xfId="0" applyBorder="1"/>
    <xf numFmtId="168" fontId="0" fillId="0" borderId="0" xfId="0" applyNumberFormat="1"/>
    <xf numFmtId="0" fontId="8" fillId="0" borderId="0" xfId="0" applyFont="1" applyAlignment="1">
      <alignment horizontal="center"/>
    </xf>
    <xf numFmtId="0" fontId="0" fillId="0" borderId="0" xfId="0" applyAlignment="1">
      <alignment wrapText="1"/>
    </xf>
    <xf numFmtId="0" fontId="8" fillId="0" borderId="0" xfId="0" applyFont="1" applyAlignment="1">
      <alignment horizontal="center" wrapText="1"/>
    </xf>
    <xf numFmtId="2" fontId="0" fillId="0" borderId="0" xfId="0" applyNumberFormat="1"/>
    <xf numFmtId="0" fontId="0" fillId="0" borderId="0" xfId="0" applyBorder="1"/>
    <xf numFmtId="1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6" fontId="3" fillId="2" borderId="1" xfId="1" applyNumberFormat="1" applyFont="1" applyFill="1" applyBorder="1" applyAlignment="1">
      <alignment horizontal="center" vertical="center" wrapText="1"/>
    </xf>
    <xf numFmtId="166" fontId="4" fillId="0" borderId="0" xfId="1" applyNumberFormat="1" applyFont="1"/>
    <xf numFmtId="166" fontId="7" fillId="0" borderId="0" xfId="0" applyNumberFormat="1" applyFont="1"/>
    <xf numFmtId="164" fontId="7" fillId="0" borderId="1" xfId="0" applyNumberFormat="1" applyFont="1" applyBorder="1"/>
    <xf numFmtId="164" fontId="2" fillId="0" borderId="1" xfId="0" applyNumberFormat="1" applyFont="1" applyBorder="1"/>
    <xf numFmtId="165" fontId="0" fillId="0" borderId="0" xfId="0" applyNumberFormat="1" applyFont="1"/>
    <xf numFmtId="165" fontId="7" fillId="0" borderId="1" xfId="0" applyNumberFormat="1" applyFont="1" applyBorder="1" applyAlignment="1">
      <alignment horizontal="right"/>
    </xf>
    <xf numFmtId="168" fontId="0" fillId="0" borderId="0" xfId="0" applyNumberFormat="1" applyAlignment="1">
      <alignment horizontal="center"/>
    </xf>
    <xf numFmtId="2" fontId="0" fillId="0" borderId="0" xfId="0" applyNumberFormat="1" applyFont="1"/>
    <xf numFmtId="165" fontId="7" fillId="0" borderId="0" xfId="0" applyNumberFormat="1" applyFont="1"/>
    <xf numFmtId="0" fontId="4" fillId="0" borderId="1" xfId="1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left" wrapText="1"/>
    </xf>
    <xf numFmtId="0" fontId="2" fillId="0" borderId="1" xfId="1" applyFont="1" applyFill="1" applyBorder="1" applyAlignment="1">
      <alignment horizontal="left" wrapText="1"/>
    </xf>
    <xf numFmtId="0" fontId="4" fillId="0" borderId="1" xfId="3" applyFont="1" applyFill="1" applyBorder="1" applyAlignment="1">
      <alignment horizontal="left" wrapText="1"/>
    </xf>
    <xf numFmtId="0" fontId="4" fillId="0" borderId="1" xfId="1" applyFont="1" applyBorder="1" applyAlignment="1">
      <alignment horizontal="left" wrapText="1"/>
    </xf>
    <xf numFmtId="0" fontId="4" fillId="0" borderId="1" xfId="3" applyFont="1" applyBorder="1" applyAlignment="1">
      <alignment horizontal="left" wrapText="1"/>
    </xf>
    <xf numFmtId="166" fontId="4" fillId="0" borderId="2" xfId="3" applyNumberFormat="1" applyFont="1" applyFill="1" applyBorder="1" applyAlignment="1">
      <alignment horizontal="center" wrapText="1"/>
    </xf>
    <xf numFmtId="166" fontId="4" fillId="0" borderId="1" xfId="3" applyNumberFormat="1" applyFont="1" applyFill="1" applyBorder="1" applyAlignment="1">
      <alignment horizontal="center" wrapText="1"/>
    </xf>
    <xf numFmtId="166" fontId="2" fillId="0" borderId="1" xfId="3" applyNumberFormat="1" applyFont="1" applyFill="1" applyBorder="1" applyAlignment="1">
      <alignment horizontal="center" wrapText="1"/>
    </xf>
    <xf numFmtId="166" fontId="4" fillId="0" borderId="1" xfId="1" applyNumberFormat="1" applyFont="1" applyFill="1" applyBorder="1" applyAlignment="1">
      <alignment horizontal="center" wrapText="1"/>
    </xf>
    <xf numFmtId="166" fontId="4" fillId="0" borderId="1" xfId="3" applyNumberFormat="1" applyFont="1" applyBorder="1" applyAlignment="1">
      <alignment horizontal="center" wrapText="1"/>
    </xf>
    <xf numFmtId="1" fontId="0" fillId="0" borderId="0" xfId="0" applyNumberFormat="1" applyBorder="1"/>
    <xf numFmtId="0" fontId="0" fillId="0" borderId="0" xfId="0" applyBorder="1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6" fontId="6" fillId="3" borderId="1" xfId="0" applyNumberFormat="1" applyFont="1" applyFill="1" applyBorder="1" applyAlignment="1">
      <alignment horizontal="center" wrapText="1"/>
    </xf>
    <xf numFmtId="166" fontId="7" fillId="0" borderId="1" xfId="0" applyNumberFormat="1" applyFont="1" applyBorder="1"/>
    <xf numFmtId="166" fontId="6" fillId="0" borderId="0" xfId="0" applyNumberFormat="1" applyFont="1" applyFill="1" applyBorder="1" applyAlignment="1">
      <alignment horizontal="center"/>
    </xf>
    <xf numFmtId="0" fontId="2" fillId="5" borderId="1" xfId="1" applyFont="1" applyFill="1" applyBorder="1" applyAlignment="1">
      <alignment horizontal="left" wrapText="1"/>
    </xf>
    <xf numFmtId="166" fontId="2" fillId="5" borderId="1" xfId="3" applyNumberFormat="1" applyFont="1" applyFill="1" applyBorder="1" applyAlignment="1">
      <alignment horizontal="center" wrapText="1"/>
    </xf>
    <xf numFmtId="164" fontId="7" fillId="5" borderId="1" xfId="0" applyNumberFormat="1" applyFont="1" applyFill="1" applyBorder="1"/>
    <xf numFmtId="165" fontId="7" fillId="5" borderId="1" xfId="0" applyNumberFormat="1" applyFont="1" applyFill="1" applyBorder="1"/>
    <xf numFmtId="166" fontId="7" fillId="5" borderId="1" xfId="0" applyNumberFormat="1" applyFont="1" applyFill="1" applyBorder="1"/>
    <xf numFmtId="0" fontId="7" fillId="5" borderId="1" xfId="0" applyFont="1" applyFill="1" applyBorder="1"/>
    <xf numFmtId="0" fontId="4" fillId="5" borderId="1" xfId="1" applyFont="1" applyFill="1" applyBorder="1" applyAlignment="1">
      <alignment horizontal="left" wrapText="1"/>
    </xf>
    <xf numFmtId="166" fontId="4" fillId="5" borderId="1" xfId="3" applyNumberFormat="1" applyFont="1" applyFill="1" applyBorder="1" applyAlignment="1">
      <alignment horizontal="center" wrapText="1"/>
    </xf>
    <xf numFmtId="165" fontId="7" fillId="5" borderId="1" xfId="0" applyNumberFormat="1" applyFont="1" applyFill="1" applyBorder="1" applyAlignment="1">
      <alignment horizontal="right"/>
    </xf>
    <xf numFmtId="166" fontId="0" fillId="0" borderId="0" xfId="0" applyNumberFormat="1" applyAlignment="1">
      <alignment horizontal="center"/>
    </xf>
    <xf numFmtId="0" fontId="4" fillId="5" borderId="1" xfId="3" applyFont="1" applyFill="1" applyBorder="1" applyAlignment="1">
      <alignment horizontal="left" wrapText="1"/>
    </xf>
    <xf numFmtId="0" fontId="2" fillId="0" borderId="1" xfId="3" applyFont="1" applyBorder="1" applyAlignment="1">
      <alignment horizontal="left" wrapText="1"/>
    </xf>
    <xf numFmtId="0" fontId="2" fillId="0" borderId="1" xfId="3" applyFont="1" applyFill="1" applyBorder="1" applyAlignment="1">
      <alignment horizontal="left" wrapText="1"/>
    </xf>
    <xf numFmtId="166" fontId="2" fillId="0" borderId="1" xfId="3" applyNumberFormat="1" applyFont="1" applyBorder="1" applyAlignment="1">
      <alignment horizontal="center" wrapText="1"/>
    </xf>
    <xf numFmtId="165" fontId="2" fillId="0" borderId="1" xfId="0" applyNumberFormat="1" applyFont="1" applyBorder="1"/>
    <xf numFmtId="166" fontId="2" fillId="0" borderId="1" xfId="0" applyNumberFormat="1" applyFont="1" applyBorder="1"/>
    <xf numFmtId="0" fontId="8" fillId="4" borderId="1" xfId="0" applyFont="1" applyFill="1" applyBorder="1" applyAlignment="1">
      <alignment horizontal="center"/>
    </xf>
    <xf numFmtId="169" fontId="8" fillId="4" borderId="1" xfId="6" applyNumberFormat="1" applyFont="1" applyFill="1" applyBorder="1" applyAlignment="1">
      <alignment horizontal="center" wrapText="1"/>
    </xf>
    <xf numFmtId="170" fontId="8" fillId="4" borderId="1" xfId="6" applyNumberFormat="1" applyFont="1" applyFill="1" applyBorder="1" applyAlignment="1">
      <alignment horizontal="center" wrapText="1"/>
    </xf>
    <xf numFmtId="166" fontId="4" fillId="5" borderId="1" xfId="1" applyNumberFormat="1" applyFont="1" applyFill="1" applyBorder="1" applyAlignment="1">
      <alignment horizontal="center" wrapText="1"/>
    </xf>
    <xf numFmtId="164" fontId="7" fillId="0" borderId="1" xfId="0" applyNumberFormat="1" applyFont="1" applyFill="1" applyBorder="1" applyAlignment="1">
      <alignment horizontal="right"/>
    </xf>
    <xf numFmtId="165" fontId="7" fillId="0" borderId="1" xfId="0" applyNumberFormat="1" applyFont="1" applyFill="1" applyBorder="1" applyAlignment="1">
      <alignment horizontal="right"/>
    </xf>
    <xf numFmtId="164" fontId="7" fillId="0" borderId="1" xfId="0" applyNumberFormat="1" applyFont="1" applyFill="1" applyBorder="1"/>
    <xf numFmtId="164" fontId="6" fillId="0" borderId="0" xfId="0" applyNumberFormat="1" applyFont="1" applyFill="1" applyBorder="1"/>
  </cellXfs>
  <cellStyles count="7">
    <cellStyle name="Comma" xfId="6" builtinId="3"/>
    <cellStyle name="Comma 2" xfId="2"/>
    <cellStyle name="Normal" xfId="0" builtinId="0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St.%20Lucie/Allocations/Bob%20Calcs%201208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pane ySplit="1" topLeftCell="A2" activePane="bottomLeft" state="frozen"/>
      <selection pane="bottomLeft" activeCell="C40" sqref="C40"/>
    </sheetView>
  </sheetViews>
  <sheetFormatPr defaultRowHeight="12.75"/>
  <cols>
    <col min="1" max="1" width="9.85546875" style="3" customWidth="1"/>
    <col min="2" max="2" width="17.5703125" style="3" customWidth="1"/>
    <col min="3" max="3" width="16.28515625" style="3" customWidth="1"/>
    <col min="4" max="4" width="9" style="39" customWidth="1"/>
    <col min="5" max="5" width="13.7109375" style="12" bestFit="1" customWidth="1"/>
    <col min="6" max="6" width="12.7109375" style="3" bestFit="1" customWidth="1"/>
    <col min="7" max="7" width="9.42578125" style="39" bestFit="1" customWidth="1"/>
    <col min="8" max="8" width="13.7109375" style="12" bestFit="1" customWidth="1"/>
    <col min="9" max="9" width="12.7109375" style="3" bestFit="1" customWidth="1"/>
    <col min="10" max="10" width="9.42578125" style="3" bestFit="1" customWidth="1"/>
    <col min="11" max="16384" width="9.140625" style="3"/>
  </cols>
  <sheetData>
    <row r="1" spans="1:11" ht="25.5">
      <c r="A1" s="1" t="s">
        <v>0</v>
      </c>
      <c r="B1" s="1" t="s">
        <v>1</v>
      </c>
      <c r="C1" s="1" t="s">
        <v>2</v>
      </c>
      <c r="D1" s="37" t="s">
        <v>74</v>
      </c>
      <c r="E1" s="6" t="s">
        <v>75</v>
      </c>
      <c r="F1" s="7" t="s">
        <v>76</v>
      </c>
      <c r="G1" s="62" t="s">
        <v>77</v>
      </c>
      <c r="H1" s="6" t="s">
        <v>78</v>
      </c>
      <c r="I1" s="7" t="s">
        <v>79</v>
      </c>
      <c r="J1" s="6" t="s">
        <v>80</v>
      </c>
    </row>
    <row r="2" spans="1:11" ht="25.5">
      <c r="A2" s="47" t="s">
        <v>40</v>
      </c>
      <c r="B2" s="47" t="s">
        <v>5</v>
      </c>
      <c r="C2" s="47" t="s">
        <v>6</v>
      </c>
      <c r="D2" s="53">
        <f>'230108-1 Pond 3'!J8</f>
        <v>2.0093969658898501</v>
      </c>
      <c r="E2" s="40">
        <f>'230108-1 Pond 3'!L8</f>
        <v>4.9000000000000004</v>
      </c>
      <c r="F2" s="43" t="s">
        <v>183</v>
      </c>
      <c r="G2" s="63">
        <f>ROUND(((E2/2)*'Wet Detention Calcs'!B7)+((Summary!E2/2)*'Wet Detention Calcs'!F7),1)</f>
        <v>1.1000000000000001</v>
      </c>
      <c r="H2" s="40">
        <f>'230108-1 Pond 3'!M8</f>
        <v>0.9</v>
      </c>
      <c r="I2" s="43" t="s">
        <v>184</v>
      </c>
      <c r="J2" s="4">
        <f>ROUND(((H2/2)*'Wet Detention Calcs'!B8)+((Summary!H2/2)*'Wet Detention Calcs'!F8),1)</f>
        <v>0.4</v>
      </c>
      <c r="K2" s="3" t="s">
        <v>102</v>
      </c>
    </row>
    <row r="3" spans="1:11" ht="25.5">
      <c r="A3" s="47" t="s">
        <v>41</v>
      </c>
      <c r="B3" s="47" t="s">
        <v>7</v>
      </c>
      <c r="C3" s="47" t="s">
        <v>6</v>
      </c>
      <c r="D3" s="54">
        <f>'230108-1 Pond 4'!J14</f>
        <v>4.0275472688683207</v>
      </c>
      <c r="E3" s="40">
        <f>'230108-1 Pond 4'!L14</f>
        <v>14.299999999999999</v>
      </c>
      <c r="F3" s="43" t="s">
        <v>185</v>
      </c>
      <c r="G3" s="63">
        <f>ROUND(((E3/2)*'Wet Detention Calcs'!B16)+((Summary!E3/2)*'Wet Detention Calcs'!F16),1)</f>
        <v>2.9</v>
      </c>
      <c r="H3" s="40">
        <f>'230108-1 Pond 4'!M14</f>
        <v>3.5</v>
      </c>
      <c r="I3" s="43" t="s">
        <v>186</v>
      </c>
      <c r="J3" s="4">
        <f>ROUND(((H3/2)*'Wet Detention Calcs'!B17)+((Summary!H3/2)*'Wet Detention Calcs'!F17),1)</f>
        <v>1.3</v>
      </c>
      <c r="K3" s="3" t="s">
        <v>102</v>
      </c>
    </row>
    <row r="4" spans="1:11" ht="25.5">
      <c r="A4" s="47" t="s">
        <v>42</v>
      </c>
      <c r="B4" s="48" t="s">
        <v>8</v>
      </c>
      <c r="C4" s="47" t="s">
        <v>9</v>
      </c>
      <c r="D4" s="55" t="s">
        <v>4</v>
      </c>
      <c r="E4" s="40" t="s">
        <v>123</v>
      </c>
      <c r="F4" s="46">
        <v>0</v>
      </c>
      <c r="G4" s="63">
        <v>0</v>
      </c>
      <c r="H4" s="40" t="s">
        <v>123</v>
      </c>
      <c r="I4" s="46">
        <v>0</v>
      </c>
      <c r="J4" s="4">
        <v>0</v>
      </c>
    </row>
    <row r="5" spans="1:11">
      <c r="A5" s="47" t="s">
        <v>43</v>
      </c>
      <c r="B5" s="47" t="s">
        <v>10</v>
      </c>
      <c r="C5" s="47" t="s">
        <v>9</v>
      </c>
      <c r="D5" s="54">
        <f>'230262-4'!J47</f>
        <v>101.97094734135638</v>
      </c>
      <c r="E5" s="40">
        <f>'230262-4'!L47</f>
        <v>691.60000000000036</v>
      </c>
      <c r="F5" s="15">
        <v>0.1</v>
      </c>
      <c r="G5" s="63">
        <f>ROUND(E5*F5,1)</f>
        <v>69.2</v>
      </c>
      <c r="H5" s="40">
        <f>'230262-4'!M47</f>
        <v>179.10000000000002</v>
      </c>
      <c r="I5" s="15">
        <v>0.1</v>
      </c>
      <c r="J5" s="4">
        <f>ROUND(H5*I5,1)</f>
        <v>17.899999999999999</v>
      </c>
    </row>
    <row r="6" spans="1:11">
      <c r="A6" s="47" t="s">
        <v>44</v>
      </c>
      <c r="B6" s="47" t="s">
        <v>11</v>
      </c>
      <c r="C6" s="47" t="s">
        <v>9</v>
      </c>
      <c r="D6" s="54">
        <f>'230262-5'!J45</f>
        <v>123.60245697878031</v>
      </c>
      <c r="E6" s="40">
        <f>'230262-5'!L45</f>
        <v>611.20000000000005</v>
      </c>
      <c r="F6" s="15">
        <v>0.1</v>
      </c>
      <c r="G6" s="63">
        <f>ROUND(E6*F6,1)</f>
        <v>61.1</v>
      </c>
      <c r="H6" s="40">
        <f>'230262-5'!M45</f>
        <v>152.59999999999994</v>
      </c>
      <c r="I6" s="15">
        <v>0.1</v>
      </c>
      <c r="J6" s="4">
        <f>ROUND(H6*I6,1)</f>
        <v>15.3</v>
      </c>
    </row>
    <row r="7" spans="1:11">
      <c r="A7" s="47" t="s">
        <v>45</v>
      </c>
      <c r="B7" s="47" t="s">
        <v>12</v>
      </c>
      <c r="C7" s="47" t="s">
        <v>9</v>
      </c>
      <c r="D7" s="54">
        <f>'230262-3'!J107</f>
        <v>194.94098961407056</v>
      </c>
      <c r="E7" s="40">
        <f>'230262-3'!L107</f>
        <v>1701.2999999999988</v>
      </c>
      <c r="F7" s="15">
        <v>0.1</v>
      </c>
      <c r="G7" s="63">
        <f>ROUND(E7*F7,1)</f>
        <v>170.1</v>
      </c>
      <c r="H7" s="40">
        <f>'230262-3'!M107</f>
        <v>385.30000000000013</v>
      </c>
      <c r="I7" s="15">
        <v>0.1</v>
      </c>
      <c r="J7" s="4">
        <f>ROUND(H7*I7,1)</f>
        <v>38.5</v>
      </c>
    </row>
    <row r="8" spans="1:11">
      <c r="A8" s="47" t="s">
        <v>46</v>
      </c>
      <c r="B8" s="47" t="s">
        <v>13</v>
      </c>
      <c r="C8" s="47" t="s">
        <v>9</v>
      </c>
      <c r="D8" s="54">
        <f>'230262-2'!J115</f>
        <v>238.16908464971891</v>
      </c>
      <c r="E8" s="40">
        <f>'230262-2'!L115</f>
        <v>1187.2999999999995</v>
      </c>
      <c r="F8" s="15">
        <v>0.1</v>
      </c>
      <c r="G8" s="63">
        <f>ROUND(E8*F8,1)</f>
        <v>118.7</v>
      </c>
      <c r="H8" s="40">
        <f>'230262-2'!M115</f>
        <v>329</v>
      </c>
      <c r="I8" s="15">
        <v>0.1</v>
      </c>
      <c r="J8" s="4">
        <f>ROUND(H8*I8,1)</f>
        <v>32.9</v>
      </c>
    </row>
    <row r="9" spans="1:11" ht="25.5">
      <c r="A9" s="65" t="s">
        <v>47</v>
      </c>
      <c r="B9" s="65" t="s">
        <v>14</v>
      </c>
      <c r="C9" s="65" t="s">
        <v>6</v>
      </c>
      <c r="D9" s="66"/>
      <c r="E9" s="67"/>
      <c r="F9" s="68"/>
      <c r="G9" s="69"/>
      <c r="H9" s="67"/>
      <c r="I9" s="68"/>
      <c r="J9" s="70"/>
      <c r="K9" s="3" t="s">
        <v>255</v>
      </c>
    </row>
    <row r="10" spans="1:11">
      <c r="A10" s="47" t="s">
        <v>48</v>
      </c>
      <c r="B10" s="47" t="s">
        <v>15</v>
      </c>
      <c r="C10" s="47" t="s">
        <v>9</v>
      </c>
      <c r="D10" s="54">
        <f>'230295-1'!J9</f>
        <v>17.122115000396999</v>
      </c>
      <c r="E10" s="40">
        <f>'230295-1'!L9</f>
        <v>70.899999999999991</v>
      </c>
      <c r="F10" s="15">
        <v>0.1</v>
      </c>
      <c r="G10" s="63">
        <f>ROUND(E10*F10,1)</f>
        <v>7.1</v>
      </c>
      <c r="H10" s="40">
        <f>'230295-1'!M9</f>
        <v>40.700000000000003</v>
      </c>
      <c r="I10" s="15">
        <v>0.1</v>
      </c>
      <c r="J10" s="4">
        <f>ROUND(H10*I10,1)</f>
        <v>4.0999999999999996</v>
      </c>
    </row>
    <row r="11" spans="1:11">
      <c r="A11" s="47" t="s">
        <v>49</v>
      </c>
      <c r="B11" s="47" t="s">
        <v>16</v>
      </c>
      <c r="C11" s="47" t="s">
        <v>9</v>
      </c>
      <c r="D11" s="54">
        <f>'SPN 99004-1585'!J37</f>
        <v>30.765186649288459</v>
      </c>
      <c r="E11" s="40">
        <f>'SPN 99004-1585'!L37</f>
        <v>153.89999999999995</v>
      </c>
      <c r="F11" s="15">
        <v>0.1</v>
      </c>
      <c r="G11" s="63">
        <f>ROUND(E11*F11,1)</f>
        <v>15.4</v>
      </c>
      <c r="H11" s="40">
        <f>'SPN 99004-1585'!M37</f>
        <v>28.699999999999996</v>
      </c>
      <c r="I11" s="15">
        <v>0.1</v>
      </c>
      <c r="J11" s="4">
        <f>ROUND(H11*I11,1)</f>
        <v>2.9</v>
      </c>
    </row>
    <row r="12" spans="1:11" ht="25.5">
      <c r="A12" s="47" t="s">
        <v>50</v>
      </c>
      <c r="B12" s="47" t="s">
        <v>17</v>
      </c>
      <c r="C12" s="47" t="s">
        <v>6</v>
      </c>
      <c r="D12" s="54">
        <f>'SPN 99004-1585 Lake 3'!J22</f>
        <v>13.104741712861225</v>
      </c>
      <c r="E12" s="40">
        <f>'SPN 99004-1585 Lake 3'!L22</f>
        <v>55.100000000000009</v>
      </c>
      <c r="F12" s="15">
        <f>'Wet Detention Calcs'!B24</f>
        <v>0.374</v>
      </c>
      <c r="G12" s="63">
        <f>ROUND(E12*F12,1)</f>
        <v>20.6</v>
      </c>
      <c r="H12" s="40">
        <f>'SPN 99004-1585 Lake 3'!M22</f>
        <v>10.899999999999999</v>
      </c>
      <c r="I12" s="15">
        <f>'Wet Detention Calcs'!B25</f>
        <v>0.66099999999999992</v>
      </c>
      <c r="J12" s="4">
        <f>ROUND(H12*I12,1)</f>
        <v>7.2</v>
      </c>
    </row>
    <row r="13" spans="1:11">
      <c r="A13" s="49" t="s">
        <v>51</v>
      </c>
      <c r="B13" s="49" t="s">
        <v>18</v>
      </c>
      <c r="C13" s="49" t="s">
        <v>22</v>
      </c>
      <c r="D13" s="55" t="s">
        <v>4</v>
      </c>
      <c r="E13" s="40" t="s">
        <v>123</v>
      </c>
      <c r="F13" s="15">
        <v>0</v>
      </c>
      <c r="G13" s="63">
        <v>0</v>
      </c>
      <c r="H13" s="40" t="s">
        <v>123</v>
      </c>
      <c r="I13" s="15">
        <v>0</v>
      </c>
      <c r="J13" s="4">
        <v>0</v>
      </c>
    </row>
    <row r="14" spans="1:11" ht="25.5">
      <c r="A14" s="47" t="s">
        <v>52</v>
      </c>
      <c r="B14" s="47" t="s">
        <v>19</v>
      </c>
      <c r="C14" s="49" t="s">
        <v>6</v>
      </c>
      <c r="D14" s="56">
        <f>'228819-1 Basins A and B'!J9</f>
        <v>2.0340078132912303</v>
      </c>
      <c r="E14" s="40">
        <f>'228819-1 Basins A and B'!L9</f>
        <v>10.200000000000001</v>
      </c>
      <c r="F14" s="15">
        <f>'Wet Detention Calcs'!F30</f>
        <v>1.9999999999999962E-2</v>
      </c>
      <c r="G14" s="63">
        <f>ROUND(E14*F14,1)</f>
        <v>0.2</v>
      </c>
      <c r="H14" s="40">
        <f>'228819-1 Basins A and B'!M9</f>
        <v>2</v>
      </c>
      <c r="I14" s="15">
        <f>'Wet Detention Calcs'!F31</f>
        <v>2.6000000000000134E-2</v>
      </c>
      <c r="J14" s="40">
        <f>ROUND(H14*I14,1)</f>
        <v>0.1</v>
      </c>
    </row>
    <row r="15" spans="1:11" ht="25.5">
      <c r="A15" s="47" t="s">
        <v>53</v>
      </c>
      <c r="B15" s="47" t="s">
        <v>20</v>
      </c>
      <c r="C15" s="47" t="s">
        <v>9</v>
      </c>
      <c r="D15" s="55" t="s">
        <v>4</v>
      </c>
      <c r="E15" s="40" t="s">
        <v>123</v>
      </c>
      <c r="F15" s="15">
        <v>0</v>
      </c>
      <c r="G15" s="63">
        <v>0</v>
      </c>
      <c r="H15" s="40" t="s">
        <v>123</v>
      </c>
      <c r="I15" s="15">
        <v>0</v>
      </c>
      <c r="J15" s="40">
        <v>0</v>
      </c>
    </row>
    <row r="16" spans="1:11" ht="25.5">
      <c r="A16" s="49" t="s">
        <v>54</v>
      </c>
      <c r="B16" s="49" t="s">
        <v>21</v>
      </c>
      <c r="C16" s="49" t="s">
        <v>22</v>
      </c>
      <c r="D16" s="55" t="s">
        <v>4</v>
      </c>
      <c r="E16" s="41" t="s">
        <v>123</v>
      </c>
      <c r="F16" s="15">
        <v>0</v>
      </c>
      <c r="G16" s="63">
        <v>0</v>
      </c>
      <c r="H16" s="40" t="s">
        <v>123</v>
      </c>
      <c r="I16" s="15">
        <v>0</v>
      </c>
      <c r="J16" s="40">
        <v>0</v>
      </c>
    </row>
    <row r="17" spans="1:11" ht="25.5">
      <c r="A17" s="49" t="s">
        <v>55</v>
      </c>
      <c r="B17" s="49" t="s">
        <v>23</v>
      </c>
      <c r="C17" s="49" t="s">
        <v>22</v>
      </c>
      <c r="D17" s="55" t="s">
        <v>4</v>
      </c>
      <c r="E17" s="41" t="s">
        <v>123</v>
      </c>
      <c r="F17" s="15">
        <v>0</v>
      </c>
      <c r="G17" s="63">
        <v>0</v>
      </c>
      <c r="H17" s="40" t="s">
        <v>123</v>
      </c>
      <c r="I17" s="15">
        <v>0</v>
      </c>
      <c r="J17" s="40">
        <v>0</v>
      </c>
    </row>
    <row r="18" spans="1:11" ht="25.5">
      <c r="A18" s="47" t="s">
        <v>56</v>
      </c>
      <c r="B18" s="49" t="s">
        <v>113</v>
      </c>
      <c r="C18" s="49" t="s">
        <v>22</v>
      </c>
      <c r="D18" s="54">
        <f>'228821-1 West'!J6</f>
        <v>2.1675988100810537</v>
      </c>
      <c r="E18" s="40">
        <f>'228821-1 West'!L6</f>
        <v>11.7</v>
      </c>
      <c r="F18" s="15">
        <f>'Retention Calcs'!B15</f>
        <v>1</v>
      </c>
      <c r="G18" s="63">
        <f>ROUND((E18/2)*F18,1)</f>
        <v>5.9</v>
      </c>
      <c r="H18" s="40">
        <f>'228821-1 West'!M6</f>
        <v>2.7</v>
      </c>
      <c r="I18" s="15">
        <f>'Retention Calcs'!B15</f>
        <v>1</v>
      </c>
      <c r="J18" s="40">
        <f>ROUND((H18/2)*I18,1)</f>
        <v>1.4</v>
      </c>
      <c r="K18" s="3" t="s">
        <v>248</v>
      </c>
    </row>
    <row r="19" spans="1:11" ht="25.5">
      <c r="A19" s="47" t="s">
        <v>58</v>
      </c>
      <c r="B19" s="47" t="s">
        <v>24</v>
      </c>
      <c r="C19" s="49" t="s">
        <v>22</v>
      </c>
      <c r="D19" s="54">
        <f>'228821-1 East'!J6</f>
        <v>1.0327553962763139</v>
      </c>
      <c r="E19" s="40">
        <f>'228821-1 East'!L6</f>
        <v>3.5</v>
      </c>
      <c r="F19" s="15">
        <f>'Retention Calcs'!B19</f>
        <v>1</v>
      </c>
      <c r="G19" s="63">
        <f>ROUND((E19/2)*F19,1)</f>
        <v>1.8</v>
      </c>
      <c r="H19" s="40">
        <f>'228821-1 East'!M6</f>
        <v>0.8</v>
      </c>
      <c r="I19" s="15">
        <f>'Retention Calcs'!B19</f>
        <v>1</v>
      </c>
      <c r="J19" s="40">
        <f>ROUND((H19/2)*I19,1)</f>
        <v>0.4</v>
      </c>
      <c r="K19" s="3" t="s">
        <v>248</v>
      </c>
    </row>
    <row r="20" spans="1:11">
      <c r="A20" s="47" t="s">
        <v>59</v>
      </c>
      <c r="B20" s="47" t="s">
        <v>25</v>
      </c>
      <c r="C20" s="47" t="s">
        <v>9</v>
      </c>
      <c r="D20" s="54">
        <f>'228831-1'!J17</f>
        <v>9.1291965694612021</v>
      </c>
      <c r="E20" s="40">
        <f>'228831-1'!L17</f>
        <v>34.200000000000003</v>
      </c>
      <c r="F20" s="15">
        <v>0.1</v>
      </c>
      <c r="G20" s="63">
        <f>ROUND(E20*F20,1)</f>
        <v>3.4</v>
      </c>
      <c r="H20" s="40">
        <f>'228831-1'!M17</f>
        <v>9.3000000000000007</v>
      </c>
      <c r="I20" s="15">
        <v>0.1</v>
      </c>
      <c r="J20" s="40">
        <f>ROUND(H20*I20,1)</f>
        <v>0.9</v>
      </c>
    </row>
    <row r="21" spans="1:11" ht="25.5">
      <c r="A21" s="47" t="s">
        <v>60</v>
      </c>
      <c r="B21" s="50" t="s">
        <v>26</v>
      </c>
      <c r="C21" s="50" t="s">
        <v>9</v>
      </c>
      <c r="D21" s="55" t="s">
        <v>4</v>
      </c>
      <c r="E21" s="40" t="s">
        <v>123</v>
      </c>
      <c r="F21" s="15">
        <v>0</v>
      </c>
      <c r="G21" s="63">
        <v>0</v>
      </c>
      <c r="H21" s="40" t="s">
        <v>123</v>
      </c>
      <c r="I21" s="15">
        <v>0</v>
      </c>
      <c r="J21" s="40">
        <v>0</v>
      </c>
    </row>
    <row r="22" spans="1:11">
      <c r="A22" s="47" t="s">
        <v>61</v>
      </c>
      <c r="B22" s="50" t="s">
        <v>27</v>
      </c>
      <c r="C22" s="50" t="s">
        <v>9</v>
      </c>
      <c r="D22" s="55" t="s">
        <v>4</v>
      </c>
      <c r="E22" s="40" t="s">
        <v>123</v>
      </c>
      <c r="F22" s="15">
        <v>0</v>
      </c>
      <c r="G22" s="63">
        <v>0</v>
      </c>
      <c r="H22" s="40" t="s">
        <v>123</v>
      </c>
      <c r="I22" s="15">
        <v>0</v>
      </c>
      <c r="J22" s="40">
        <v>0</v>
      </c>
    </row>
    <row r="23" spans="1:11">
      <c r="A23" s="47" t="s">
        <v>62</v>
      </c>
      <c r="B23" s="51" t="s">
        <v>28</v>
      </c>
      <c r="C23" s="47" t="s">
        <v>9</v>
      </c>
      <c r="D23" s="57">
        <f>'228801-1'!J4</f>
        <v>1.977799581762</v>
      </c>
      <c r="E23" s="40">
        <f>'228801-1'!L4</f>
        <v>10.1</v>
      </c>
      <c r="F23" s="15">
        <v>0.1</v>
      </c>
      <c r="G23" s="63">
        <f>ROUND(E23*F23,1)</f>
        <v>1</v>
      </c>
      <c r="H23" s="40">
        <f>'228801-1'!M4</f>
        <v>1.9</v>
      </c>
      <c r="I23" s="15">
        <v>0.1</v>
      </c>
      <c r="J23" s="40">
        <f>ROUND(H23*I23,1)</f>
        <v>0.2</v>
      </c>
    </row>
    <row r="24" spans="1:11">
      <c r="A24" s="47" t="s">
        <v>63</v>
      </c>
      <c r="B24" s="51" t="s">
        <v>29</v>
      </c>
      <c r="C24" s="47" t="s">
        <v>9</v>
      </c>
      <c r="D24" s="57">
        <f>'405504-1'!J25</f>
        <v>53.563233133157674</v>
      </c>
      <c r="E24" s="40">
        <f>'405504-1'!L25</f>
        <v>232.20000000000005</v>
      </c>
      <c r="F24" s="15">
        <v>0.1</v>
      </c>
      <c r="G24" s="63">
        <f>ROUND(E24*F24,1)</f>
        <v>23.2</v>
      </c>
      <c r="H24" s="40">
        <f>'405504-1'!M25</f>
        <v>48.2</v>
      </c>
      <c r="I24" s="15">
        <v>0.1</v>
      </c>
      <c r="J24" s="40">
        <f>ROUND(H24*I24,1)</f>
        <v>4.8</v>
      </c>
    </row>
    <row r="25" spans="1:11">
      <c r="A25" s="47" t="s">
        <v>64</v>
      </c>
      <c r="B25" s="51" t="s">
        <v>30</v>
      </c>
      <c r="C25" s="47" t="s">
        <v>31</v>
      </c>
      <c r="D25" s="55" t="s">
        <v>4</v>
      </c>
      <c r="E25" s="40" t="s">
        <v>123</v>
      </c>
      <c r="F25" s="15">
        <v>0</v>
      </c>
      <c r="G25" s="63">
        <v>0</v>
      </c>
      <c r="H25" s="40" t="s">
        <v>123</v>
      </c>
      <c r="I25" s="15">
        <v>0</v>
      </c>
      <c r="J25" s="40">
        <v>0</v>
      </c>
    </row>
    <row r="26" spans="1:11">
      <c r="A26" s="71" t="s">
        <v>65</v>
      </c>
      <c r="B26" s="71" t="s">
        <v>32</v>
      </c>
      <c r="C26" s="71" t="s">
        <v>6</v>
      </c>
      <c r="D26" s="72">
        <f>'230288-2'!J92</f>
        <v>44.402920467403135</v>
      </c>
      <c r="E26" s="67">
        <f>'230288-2'!L92</f>
        <v>220.40000000000003</v>
      </c>
      <c r="F26" s="73" t="s">
        <v>225</v>
      </c>
      <c r="G26" s="69">
        <f>ROUND(((E26*2/3)*'Wet Detention Calcs'!B39),1)</f>
        <v>62.7</v>
      </c>
      <c r="H26" s="67">
        <f>'230288-2'!M92</f>
        <v>40.700000000000003</v>
      </c>
      <c r="I26" s="73" t="s">
        <v>226</v>
      </c>
      <c r="J26" s="67">
        <f>ROUND(((H26*2/3)*'Wet Detention Calcs'!B40),1)</f>
        <v>21.7</v>
      </c>
      <c r="K26" s="3" t="s">
        <v>250</v>
      </c>
    </row>
    <row r="27" spans="1:11">
      <c r="A27" s="47" t="s">
        <v>66</v>
      </c>
      <c r="B27" s="51" t="s">
        <v>33</v>
      </c>
      <c r="C27" s="47" t="s">
        <v>34</v>
      </c>
      <c r="D27" s="55" t="s">
        <v>4</v>
      </c>
      <c r="E27" s="40" t="s">
        <v>123</v>
      </c>
      <c r="F27" s="15">
        <v>0</v>
      </c>
      <c r="G27" s="63">
        <v>0</v>
      </c>
      <c r="H27" s="40" t="s">
        <v>123</v>
      </c>
      <c r="I27" s="15">
        <v>0</v>
      </c>
      <c r="J27" s="40">
        <v>0</v>
      </c>
    </row>
    <row r="28" spans="1:11">
      <c r="A28" s="47" t="s">
        <v>67</v>
      </c>
      <c r="B28" s="52" t="s">
        <v>35</v>
      </c>
      <c r="C28" s="50" t="s">
        <v>6</v>
      </c>
      <c r="D28" s="55" t="s">
        <v>4</v>
      </c>
      <c r="E28" s="40" t="s">
        <v>222</v>
      </c>
      <c r="F28" s="15">
        <v>0</v>
      </c>
      <c r="G28" s="63">
        <v>0</v>
      </c>
      <c r="H28" s="40" t="s">
        <v>222</v>
      </c>
      <c r="I28" s="15">
        <v>0</v>
      </c>
      <c r="J28" s="40">
        <v>0</v>
      </c>
      <c r="K28" s="3" t="s">
        <v>221</v>
      </c>
    </row>
    <row r="29" spans="1:11">
      <c r="A29" s="47" t="s">
        <v>68</v>
      </c>
      <c r="B29" s="52" t="s">
        <v>36</v>
      </c>
      <c r="C29" s="50" t="s">
        <v>6</v>
      </c>
      <c r="D29" s="55" t="s">
        <v>4</v>
      </c>
      <c r="E29" s="40" t="s">
        <v>223</v>
      </c>
      <c r="F29" s="15">
        <v>0</v>
      </c>
      <c r="G29" s="63">
        <v>0</v>
      </c>
      <c r="H29" s="40" t="s">
        <v>222</v>
      </c>
      <c r="I29" s="15">
        <v>0</v>
      </c>
      <c r="J29" s="40">
        <v>0</v>
      </c>
      <c r="K29" s="3" t="s">
        <v>247</v>
      </c>
    </row>
    <row r="30" spans="1:11" ht="25.5">
      <c r="A30" s="49" t="s">
        <v>69</v>
      </c>
      <c r="B30" s="76" t="s">
        <v>37</v>
      </c>
      <c r="C30" s="77" t="s">
        <v>38</v>
      </c>
      <c r="D30" s="78">
        <f>'419890-1'!J32</f>
        <v>41.955397107117875</v>
      </c>
      <c r="E30" s="41">
        <f>'419890-1'!L32</f>
        <v>159</v>
      </c>
      <c r="F30" s="79">
        <f>'Wet Detention Calcs'!F48</f>
        <v>1.0000000000000009E-2</v>
      </c>
      <c r="G30" s="80">
        <f>ROUND(E30*F30,1)</f>
        <v>1.6</v>
      </c>
      <c r="H30" s="41">
        <f>'419890-1'!M32</f>
        <v>29.999999999999996</v>
      </c>
      <c r="I30" s="79">
        <f>'Wet Detention Calcs'!F49</f>
        <v>3.0000000000000027E-2</v>
      </c>
      <c r="J30" s="41">
        <f>ROUND(H30*I30,1)</f>
        <v>0.9</v>
      </c>
    </row>
    <row r="31" spans="1:11" ht="25.5">
      <c r="A31" s="71" t="s">
        <v>70</v>
      </c>
      <c r="B31" s="75" t="s">
        <v>39</v>
      </c>
      <c r="C31" s="75" t="s">
        <v>38</v>
      </c>
      <c r="D31" s="72"/>
      <c r="E31" s="67" t="s">
        <v>229</v>
      </c>
      <c r="F31" s="68"/>
      <c r="G31" s="69"/>
      <c r="H31" s="67"/>
      <c r="I31" s="68"/>
      <c r="J31" s="67"/>
      <c r="K31" s="3" t="s">
        <v>249</v>
      </c>
    </row>
    <row r="32" spans="1:11">
      <c r="A32" s="47" t="s">
        <v>71</v>
      </c>
      <c r="B32" s="49" t="s">
        <v>84</v>
      </c>
      <c r="C32" s="47" t="s">
        <v>84</v>
      </c>
      <c r="D32" s="55" t="s">
        <v>4</v>
      </c>
      <c r="E32" s="85" t="s">
        <v>4</v>
      </c>
      <c r="F32" s="86" t="s">
        <v>4</v>
      </c>
      <c r="G32" s="87">
        <v>1419</v>
      </c>
      <c r="H32" s="85" t="s">
        <v>4</v>
      </c>
      <c r="I32" s="86" t="s">
        <v>4</v>
      </c>
      <c r="J32" s="87">
        <v>910</v>
      </c>
    </row>
    <row r="33" spans="1:11">
      <c r="A33" s="47" t="s">
        <v>72</v>
      </c>
      <c r="B33" s="51" t="s">
        <v>86</v>
      </c>
      <c r="C33" s="51" t="s">
        <v>85</v>
      </c>
      <c r="D33" s="55" t="s">
        <v>4</v>
      </c>
      <c r="E33" s="40">
        <f>Education!D181</f>
        <v>13966.408154804856</v>
      </c>
      <c r="F33" s="16">
        <v>2.5000000000000001E-3</v>
      </c>
      <c r="G33" s="80">
        <f>ROUND(E33*F33,1)</f>
        <v>34.9</v>
      </c>
      <c r="H33" s="40">
        <f>Education!E181</f>
        <v>2816.4019865887212</v>
      </c>
      <c r="I33" s="16">
        <v>2.5000000000000001E-3</v>
      </c>
      <c r="J33" s="41">
        <f>ROUND(H33*I33,1)</f>
        <v>7</v>
      </c>
    </row>
    <row r="34" spans="1:11" s="5" customFormat="1" ht="38.25">
      <c r="A34" s="65" t="s">
        <v>73</v>
      </c>
      <c r="B34" s="71" t="s">
        <v>3</v>
      </c>
      <c r="C34" s="65" t="s">
        <v>6</v>
      </c>
      <c r="D34" s="84"/>
      <c r="E34" s="67"/>
      <c r="F34" s="68" t="s">
        <v>103</v>
      </c>
      <c r="G34" s="69"/>
      <c r="H34" s="67"/>
      <c r="I34" s="68" t="s">
        <v>103</v>
      </c>
      <c r="J34" s="67"/>
      <c r="K34" s="5" t="s">
        <v>87</v>
      </c>
    </row>
    <row r="35" spans="1:11">
      <c r="A35" s="2"/>
      <c r="B35" s="2"/>
      <c r="C35" s="2"/>
      <c r="D35" s="38"/>
    </row>
    <row r="36" spans="1:11">
      <c r="A36" s="2"/>
      <c r="B36" s="2"/>
      <c r="C36" s="2"/>
      <c r="D36" s="38"/>
      <c r="G36" s="64" t="s">
        <v>81</v>
      </c>
      <c r="H36" s="8"/>
      <c r="I36" s="9"/>
      <c r="J36" s="10" t="s">
        <v>82</v>
      </c>
    </row>
    <row r="37" spans="1:11">
      <c r="A37" s="2"/>
      <c r="B37" s="2"/>
      <c r="C37" s="2"/>
      <c r="D37" s="38"/>
      <c r="F37" s="11" t="s">
        <v>83</v>
      </c>
      <c r="G37" s="88">
        <f>SUM(G2:G34)</f>
        <v>2019.9</v>
      </c>
      <c r="I37" s="12"/>
      <c r="J37" s="13">
        <f>SUM(J2:J34)</f>
        <v>1067.9000000000001</v>
      </c>
    </row>
    <row r="38" spans="1:11">
      <c r="A38" s="2"/>
      <c r="B38" s="2"/>
      <c r="C38" s="2"/>
      <c r="D38" s="38"/>
      <c r="F38" s="11"/>
      <c r="G38" s="13"/>
      <c r="H38" s="13"/>
      <c r="I38" s="13"/>
      <c r="J38" s="13"/>
    </row>
    <row r="39" spans="1:11">
      <c r="A39" s="2"/>
      <c r="B39" s="2"/>
      <c r="C39" s="2"/>
      <c r="D39" s="38"/>
      <c r="F39" s="11"/>
      <c r="G39" s="14"/>
      <c r="H39" s="13"/>
      <c r="I39" s="13"/>
      <c r="J39" s="14"/>
    </row>
    <row r="40" spans="1:11">
      <c r="A40" s="2"/>
      <c r="B40" s="2"/>
      <c r="C40" s="2"/>
      <c r="D40" s="38"/>
    </row>
    <row r="41" spans="1:11">
      <c r="A41" s="2"/>
      <c r="B41" s="2"/>
      <c r="C41" s="2"/>
      <c r="D41" s="38"/>
    </row>
    <row r="42" spans="1:11">
      <c r="A42" s="2"/>
      <c r="B42" s="2"/>
      <c r="C42" s="2"/>
      <c r="D42" s="38"/>
    </row>
  </sheetData>
  <pageMargins left="0.7" right="0.7" top="0.75" bottom="0.75" header="0.3" footer="0.3"/>
  <pageSetup scale="85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"/>
  <sheetViews>
    <sheetView workbookViewId="0">
      <selection activeCell="B1" sqref="A1:F1"/>
    </sheetView>
  </sheetViews>
  <sheetFormatPr defaultRowHeight="15"/>
  <sheetData>
    <row r="1" spans="1:6">
      <c r="A1" s="22" t="s">
        <v>129</v>
      </c>
      <c r="B1" s="22"/>
      <c r="C1" s="22"/>
      <c r="D1" s="22"/>
      <c r="E1" s="22"/>
      <c r="F1" s="2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M2" sqref="M2:M8"/>
    </sheetView>
  </sheetViews>
  <sheetFormatPr defaultRowHeight="15"/>
  <cols>
    <col min="1" max="1" width="9.85546875" bestFit="1" customWidth="1"/>
    <col min="2" max="2" width="12.85546875" bestFit="1" customWidth="1"/>
    <col min="3" max="3" width="12.7109375" bestFit="1" customWidth="1"/>
    <col min="4" max="4" width="7.85546875" bestFit="1" customWidth="1"/>
    <col min="5" max="5" width="30.28515625" bestFit="1" customWidth="1"/>
    <col min="6" max="6" width="8.140625" bestFit="1" customWidth="1"/>
    <col min="7" max="9" width="8.140625" style="27" customWidth="1"/>
    <col min="10" max="10" width="14.7109375" bestFit="1" customWidth="1"/>
    <col min="11" max="11" width="13.7109375" customWidth="1"/>
  </cols>
  <sheetData>
    <row r="1" spans="1:13">
      <c r="A1" s="22" t="s">
        <v>114</v>
      </c>
      <c r="B1" s="22" t="s">
        <v>115</v>
      </c>
      <c r="C1" s="22" t="s">
        <v>153</v>
      </c>
      <c r="D1" s="22" t="s">
        <v>118</v>
      </c>
      <c r="E1" s="22" t="s">
        <v>209</v>
      </c>
      <c r="F1" s="22" t="s">
        <v>116</v>
      </c>
      <c r="G1" s="44" t="s">
        <v>163</v>
      </c>
      <c r="H1" s="44" t="s">
        <v>164</v>
      </c>
      <c r="I1" s="44" t="s">
        <v>165</v>
      </c>
      <c r="J1" s="23" t="s">
        <v>179</v>
      </c>
      <c r="K1" s="35" t="s">
        <v>180</v>
      </c>
      <c r="L1" s="36" t="s">
        <v>181</v>
      </c>
      <c r="M1" s="36" t="s">
        <v>182</v>
      </c>
    </row>
    <row r="2" spans="1:13">
      <c r="A2" s="22">
        <v>11</v>
      </c>
      <c r="B2" s="22" t="s">
        <v>15</v>
      </c>
      <c r="C2" s="22" t="s">
        <v>121</v>
      </c>
      <c r="D2" s="22">
        <v>1210</v>
      </c>
      <c r="E2" s="32" t="s">
        <v>198</v>
      </c>
      <c r="F2" s="22" t="s">
        <v>122</v>
      </c>
      <c r="G2" s="27">
        <f>EMCs!$B$13</f>
        <v>1.2445441802046733</v>
      </c>
      <c r="H2" s="27">
        <f>EMCs!$B$13</f>
        <v>1.2445441802046733</v>
      </c>
      <c r="I2" s="27">
        <f>ROCs!$H$11</f>
        <v>0.28818180815488864</v>
      </c>
      <c r="J2" s="23">
        <v>7.3631173848299998</v>
      </c>
      <c r="K2" s="31">
        <f>Other!$C$2*I2*J2/12</f>
        <v>8.9827797721786506</v>
      </c>
      <c r="L2">
        <f>ROUND(2.721*K2*G2,1)</f>
        <v>30.4</v>
      </c>
      <c r="M2">
        <f>ROUND((2.721*K2*H2)+(Other!$B$2*J2),1)</f>
        <v>32</v>
      </c>
    </row>
    <row r="3" spans="1:13">
      <c r="A3" s="22">
        <v>11</v>
      </c>
      <c r="B3" s="22" t="s">
        <v>15</v>
      </c>
      <c r="C3" s="22" t="s">
        <v>121</v>
      </c>
      <c r="D3" s="22">
        <v>1400</v>
      </c>
      <c r="E3" s="32" t="s">
        <v>188</v>
      </c>
      <c r="F3" s="22" t="s">
        <v>122</v>
      </c>
      <c r="G3" s="27">
        <f>EMCs!$B$8</f>
        <v>0.70945030562392009</v>
      </c>
      <c r="H3" s="27">
        <f>EMCs!$C$8</f>
        <v>0.1167055461931156</v>
      </c>
      <c r="I3" s="27">
        <f>ROCs!$H$3</f>
        <v>0.43140989244743805</v>
      </c>
      <c r="J3" s="23">
        <v>5.6759982961500004</v>
      </c>
      <c r="K3" s="31">
        <f>Other!$C$2*I3*J3/12</f>
        <v>10.366086347939566</v>
      </c>
      <c r="L3">
        <f t="shared" ref="L3:L8" si="0">ROUND(2.721*K3*G3,1)</f>
        <v>20</v>
      </c>
      <c r="M3">
        <f>ROUND((2.721*K3*H3)+(Other!$B$2*J3),1)</f>
        <v>4.5</v>
      </c>
    </row>
    <row r="4" spans="1:13">
      <c r="A4" s="22">
        <v>11</v>
      </c>
      <c r="B4" s="22" t="s">
        <v>15</v>
      </c>
      <c r="C4" s="22" t="s">
        <v>121</v>
      </c>
      <c r="D4" s="22">
        <v>1400</v>
      </c>
      <c r="E4" s="32" t="s">
        <v>188</v>
      </c>
      <c r="F4" s="22" t="s">
        <v>122</v>
      </c>
      <c r="G4" s="27">
        <f>EMCs!$B$8</f>
        <v>0.70945030562392009</v>
      </c>
      <c r="H4" s="27">
        <f>EMCs!$C$8</f>
        <v>0.1167055461931156</v>
      </c>
      <c r="I4" s="27">
        <f>ROCs!$H$3</f>
        <v>0.43140989244743805</v>
      </c>
      <c r="J4" s="23">
        <v>0.33224931090999998</v>
      </c>
      <c r="K4" s="31">
        <f>Other!$C$2*I4*J4/12</f>
        <v>0.60678754048827166</v>
      </c>
      <c r="L4">
        <f t="shared" si="0"/>
        <v>1.2</v>
      </c>
      <c r="M4">
        <f>ROUND((2.721*K4*H4)+(Other!$B$2*J4),1)</f>
        <v>0.3</v>
      </c>
    </row>
    <row r="5" spans="1:13">
      <c r="A5" s="22">
        <v>11</v>
      </c>
      <c r="B5" s="22" t="s">
        <v>15</v>
      </c>
      <c r="C5" s="22" t="s">
        <v>121</v>
      </c>
      <c r="D5" s="22">
        <v>1400</v>
      </c>
      <c r="E5" s="32" t="s">
        <v>188</v>
      </c>
      <c r="F5" s="22" t="s">
        <v>122</v>
      </c>
      <c r="G5" s="27">
        <f>EMCs!$B$8</f>
        <v>0.70945030562392009</v>
      </c>
      <c r="H5" s="27">
        <f>EMCs!$C$8</f>
        <v>0.1167055461931156</v>
      </c>
      <c r="I5" s="27">
        <f>ROCs!$H$3</f>
        <v>0.43140989244743805</v>
      </c>
      <c r="J5" s="23">
        <v>0.83313941566899996</v>
      </c>
      <c r="K5" s="31">
        <f>Other!$C$2*I5*J5/12</f>
        <v>1.5215640794950183</v>
      </c>
      <c r="L5">
        <f t="shared" si="0"/>
        <v>2.9</v>
      </c>
      <c r="M5">
        <f>ROUND((2.721*K5*H5)+(Other!$B$2*J5),1)</f>
        <v>0.7</v>
      </c>
    </row>
    <row r="6" spans="1:13">
      <c r="A6" s="22">
        <v>11</v>
      </c>
      <c r="B6" s="22" t="s">
        <v>15</v>
      </c>
      <c r="C6" s="22" t="s">
        <v>121</v>
      </c>
      <c r="D6" s="22">
        <v>1400</v>
      </c>
      <c r="E6" s="32" t="s">
        <v>188</v>
      </c>
      <c r="F6" s="22" t="s">
        <v>122</v>
      </c>
      <c r="G6" s="27">
        <f>EMCs!$B$8</f>
        <v>0.70945030562392009</v>
      </c>
      <c r="H6" s="27">
        <f>EMCs!$C$8</f>
        <v>0.1167055461931156</v>
      </c>
      <c r="I6" s="27">
        <f>ROCs!$H$3</f>
        <v>0.43140989244743805</v>
      </c>
      <c r="J6" s="23">
        <v>0.880257290626</v>
      </c>
      <c r="K6" s="31">
        <f>Other!$C$2*I6*J6/12</f>
        <v>1.607615543017652</v>
      </c>
      <c r="L6">
        <f t="shared" si="0"/>
        <v>3.1</v>
      </c>
      <c r="M6">
        <f>ROUND((2.721*K6*H6)+(Other!$B$2*J6),1)</f>
        <v>0.7</v>
      </c>
    </row>
    <row r="7" spans="1:13">
      <c r="A7" s="22">
        <v>11</v>
      </c>
      <c r="B7" s="22" t="s">
        <v>15</v>
      </c>
      <c r="C7" s="22" t="s">
        <v>121</v>
      </c>
      <c r="D7" s="22">
        <v>1411</v>
      </c>
      <c r="E7" s="22" t="s">
        <v>210</v>
      </c>
      <c r="F7" s="22" t="s">
        <v>122</v>
      </c>
      <c r="G7" s="27">
        <f>EMCs!$B$4</f>
        <v>1.4429497741503459</v>
      </c>
      <c r="H7" s="27">
        <f>EMCs!$C$4</f>
        <v>0.22493527059566973</v>
      </c>
      <c r="I7" s="27">
        <f>ROCs!$H$3</f>
        <v>0.43140989244743805</v>
      </c>
      <c r="J7" s="23">
        <v>1.4915782872300001</v>
      </c>
      <c r="K7" s="31">
        <f>Other!$C$2*I7*J7/12</f>
        <v>2.7240722271931728</v>
      </c>
      <c r="L7">
        <f t="shared" si="0"/>
        <v>10.7</v>
      </c>
      <c r="M7">
        <f>ROUND((2.721*K7*H7)+(Other!$B$2*J7),1)</f>
        <v>2</v>
      </c>
    </row>
    <row r="8" spans="1:13">
      <c r="A8" s="22">
        <v>11</v>
      </c>
      <c r="B8" s="22" t="s">
        <v>15</v>
      </c>
      <c r="C8" s="22" t="s">
        <v>121</v>
      </c>
      <c r="D8" s="22">
        <v>1700</v>
      </c>
      <c r="E8" s="22" t="s">
        <v>211</v>
      </c>
      <c r="F8" s="22" t="s">
        <v>122</v>
      </c>
      <c r="G8" s="27">
        <f>EMCs!$B$7</f>
        <v>0.96797880682585713</v>
      </c>
      <c r="H8" s="27">
        <f>EMCs!$C$7</f>
        <v>0.12452938169209543</v>
      </c>
      <c r="I8" s="27">
        <f>ROCs!$H$3</f>
        <v>0.43140989244743805</v>
      </c>
      <c r="J8" s="23">
        <v>0.54577501498199998</v>
      </c>
      <c r="K8" s="31">
        <f>Other!$C$2*I8*J8/12</f>
        <v>0.99674993484210683</v>
      </c>
      <c r="L8">
        <f t="shared" si="0"/>
        <v>2.6</v>
      </c>
      <c r="M8">
        <f>ROUND((2.721*K8*H8)+(Other!$B$2*J8),1)</f>
        <v>0.5</v>
      </c>
    </row>
    <row r="9" spans="1:13">
      <c r="J9" s="23">
        <f>SUM(J2:J8)</f>
        <v>17.122115000396999</v>
      </c>
      <c r="L9">
        <f>SUM(L2:L8)</f>
        <v>70.899999999999991</v>
      </c>
      <c r="M9">
        <f>SUM(M2:M8)</f>
        <v>40.700000000000003</v>
      </c>
    </row>
  </sheetData>
  <sortState ref="A2:F8">
    <sortCondition ref="D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37"/>
  <sheetViews>
    <sheetView workbookViewId="0">
      <selection activeCell="M2" sqref="M2"/>
    </sheetView>
  </sheetViews>
  <sheetFormatPr defaultRowHeight="15"/>
  <cols>
    <col min="1" max="1" width="9.85546875" bestFit="1" customWidth="1"/>
    <col min="2" max="2" width="14.85546875" bestFit="1" customWidth="1"/>
    <col min="3" max="3" width="12.7109375" bestFit="1" customWidth="1"/>
    <col min="4" max="4" width="7.85546875" bestFit="1" customWidth="1"/>
    <col min="5" max="5" width="41.5703125" bestFit="1" customWidth="1"/>
    <col min="6" max="6" width="8.140625" bestFit="1" customWidth="1"/>
    <col min="7" max="9" width="8.140625" style="27" customWidth="1"/>
    <col min="10" max="10" width="13.7109375" bestFit="1" customWidth="1"/>
    <col min="11" max="11" width="16.7109375" customWidth="1"/>
  </cols>
  <sheetData>
    <row r="1" spans="1:13">
      <c r="A1" s="22" t="s">
        <v>114</v>
      </c>
      <c r="B1" s="22" t="s">
        <v>115</v>
      </c>
      <c r="C1" s="22" t="s">
        <v>153</v>
      </c>
      <c r="D1" s="22" t="s">
        <v>118</v>
      </c>
      <c r="E1" s="22" t="s">
        <v>161</v>
      </c>
      <c r="F1" s="22" t="s">
        <v>116</v>
      </c>
      <c r="G1" s="44" t="s">
        <v>163</v>
      </c>
      <c r="H1" s="44" t="s">
        <v>164</v>
      </c>
      <c r="I1" s="44" t="s">
        <v>165</v>
      </c>
      <c r="J1" s="23" t="s">
        <v>179</v>
      </c>
      <c r="K1" s="35" t="s">
        <v>180</v>
      </c>
      <c r="L1" s="36" t="s">
        <v>181</v>
      </c>
      <c r="M1" s="36" t="s">
        <v>182</v>
      </c>
    </row>
    <row r="2" spans="1:13">
      <c r="A2" s="22">
        <v>12</v>
      </c>
      <c r="B2" s="22" t="s">
        <v>16</v>
      </c>
      <c r="C2" s="22" t="s">
        <v>121</v>
      </c>
      <c r="D2" s="22">
        <v>1400</v>
      </c>
      <c r="E2" s="32" t="s">
        <v>188</v>
      </c>
      <c r="F2" s="22" t="s">
        <v>122</v>
      </c>
      <c r="G2" s="27">
        <f>EMCs!$B$8</f>
        <v>0.70945030562392009</v>
      </c>
      <c r="H2" s="27">
        <f>EMCs!$C$8</f>
        <v>0.1167055461931156</v>
      </c>
      <c r="I2" s="27">
        <f>ROCs!$H$3</f>
        <v>0.43140989244743805</v>
      </c>
      <c r="J2" s="23">
        <v>5.4159959552200002E-3</v>
      </c>
      <c r="K2" s="31">
        <f>Other!$C$2*I2*J2/12</f>
        <v>9.8912435844075632E-3</v>
      </c>
      <c r="L2">
        <f>ROUND(2.721*K2*G2,1)</f>
        <v>0</v>
      </c>
      <c r="M2">
        <f>ROUND((2.721*K2*H2)+(Other!$B$2*J2),1)</f>
        <v>0</v>
      </c>
    </row>
    <row r="3" spans="1:13">
      <c r="A3" s="22">
        <v>12</v>
      </c>
      <c r="B3" s="22" t="s">
        <v>16</v>
      </c>
      <c r="C3" s="22" t="s">
        <v>121</v>
      </c>
      <c r="D3" s="22">
        <v>1400</v>
      </c>
      <c r="E3" s="32" t="s">
        <v>188</v>
      </c>
      <c r="F3" s="22" t="s">
        <v>122</v>
      </c>
      <c r="G3" s="27">
        <f>EMCs!$B$8</f>
        <v>0.70945030562392009</v>
      </c>
      <c r="H3" s="27">
        <f>EMCs!$C$8</f>
        <v>0.1167055461931156</v>
      </c>
      <c r="I3" s="27">
        <f>ROCs!$H$3</f>
        <v>0.43140989244743805</v>
      </c>
      <c r="J3" s="23">
        <v>0.15365870922899999</v>
      </c>
      <c r="K3" s="31">
        <f>Other!$C$2*I3*J3/12</f>
        <v>0.28062718924020236</v>
      </c>
      <c r="L3">
        <f t="shared" ref="L3:L36" si="0">ROUND(2.721*K3*G3,1)</f>
        <v>0.5</v>
      </c>
      <c r="M3">
        <f>ROUND((2.721*K3*H3)+(Other!$B$2*J3),1)</f>
        <v>0.1</v>
      </c>
    </row>
    <row r="4" spans="1:13">
      <c r="A4" s="22">
        <v>12</v>
      </c>
      <c r="B4" s="22" t="s">
        <v>16</v>
      </c>
      <c r="C4" s="22" t="s">
        <v>121</v>
      </c>
      <c r="D4" s="22">
        <v>1400</v>
      </c>
      <c r="E4" s="32" t="s">
        <v>188</v>
      </c>
      <c r="F4" s="22" t="s">
        <v>122</v>
      </c>
      <c r="G4" s="27">
        <f>EMCs!$B$8</f>
        <v>0.70945030562392009</v>
      </c>
      <c r="H4" s="27">
        <f>EMCs!$C$8</f>
        <v>0.1167055461931156</v>
      </c>
      <c r="I4" s="27">
        <f>ROCs!$H$3</f>
        <v>0.43140989244743805</v>
      </c>
      <c r="J4" s="23">
        <v>9.5491426728200005E-2</v>
      </c>
      <c r="K4" s="31">
        <f>Other!$C$2*I4*J4/12</f>
        <v>0.17439617196923593</v>
      </c>
      <c r="L4">
        <f t="shared" si="0"/>
        <v>0.3</v>
      </c>
      <c r="M4">
        <f>ROUND((2.721*K4*H4)+(Other!$B$2*J4),1)</f>
        <v>0.1</v>
      </c>
    </row>
    <row r="5" spans="1:13">
      <c r="A5" s="22">
        <v>12</v>
      </c>
      <c r="B5" s="22" t="s">
        <v>16</v>
      </c>
      <c r="C5" s="22" t="s">
        <v>121</v>
      </c>
      <c r="D5" s="22">
        <v>1411</v>
      </c>
      <c r="E5" s="22" t="s">
        <v>210</v>
      </c>
      <c r="F5" s="22" t="s">
        <v>122</v>
      </c>
      <c r="G5" s="27">
        <f>EMCs!$B$4</f>
        <v>1.4429497741503459</v>
      </c>
      <c r="H5" s="27">
        <f>EMCs!$C$4</f>
        <v>0.22493527059566973</v>
      </c>
      <c r="I5" s="27">
        <f>ROCs!$H$3</f>
        <v>0.43140989244743805</v>
      </c>
      <c r="J5" s="23">
        <v>0.19482411833999999</v>
      </c>
      <c r="K5" s="31">
        <f>Other!$C$2*I5*J5/12</f>
        <v>0.35580765320939151</v>
      </c>
      <c r="L5">
        <f t="shared" si="0"/>
        <v>1.4</v>
      </c>
      <c r="M5">
        <f>ROUND((2.721*K5*H5)+(Other!$B$2*J5),1)</f>
        <v>0.3</v>
      </c>
    </row>
    <row r="6" spans="1:13">
      <c r="A6" s="22">
        <v>12</v>
      </c>
      <c r="B6" s="22" t="s">
        <v>16</v>
      </c>
      <c r="C6" s="22" t="s">
        <v>121</v>
      </c>
      <c r="D6" s="22">
        <v>1411</v>
      </c>
      <c r="E6" s="22" t="s">
        <v>210</v>
      </c>
      <c r="F6" s="22" t="s">
        <v>122</v>
      </c>
      <c r="G6" s="27">
        <f>EMCs!$B$4</f>
        <v>1.4429497741503459</v>
      </c>
      <c r="H6" s="27">
        <f>EMCs!$C$4</f>
        <v>0.22493527059566973</v>
      </c>
      <c r="I6" s="27">
        <f>ROCs!$H$3</f>
        <v>0.43140989244743805</v>
      </c>
      <c r="J6" s="23">
        <v>3.3490061706600002E-2</v>
      </c>
      <c r="K6" s="31">
        <f>Other!$C$2*I6*J6/12</f>
        <v>6.1162962590020027E-2</v>
      </c>
      <c r="L6">
        <f t="shared" si="0"/>
        <v>0.2</v>
      </c>
      <c r="M6">
        <f>ROUND((2.721*K6*H6)+(Other!$B$2*J6),1)</f>
        <v>0</v>
      </c>
    </row>
    <row r="7" spans="1:13">
      <c r="A7" s="22">
        <v>12</v>
      </c>
      <c r="B7" s="22" t="s">
        <v>16</v>
      </c>
      <c r="C7" s="22" t="s">
        <v>121</v>
      </c>
      <c r="D7" s="22">
        <v>1490</v>
      </c>
      <c r="E7" s="22" t="s">
        <v>212</v>
      </c>
      <c r="F7" s="22" t="s">
        <v>126</v>
      </c>
      <c r="G7" s="27">
        <f>EMCs!$B$4</f>
        <v>1.4429497741503459</v>
      </c>
      <c r="H7" s="27">
        <f>EMCs!$C$4</f>
        <v>0.22493527059566973</v>
      </c>
      <c r="I7" s="27">
        <f>ROCs!$F$3</f>
        <v>0.43140989244743805</v>
      </c>
      <c r="J7" s="23">
        <v>9.1688941679700001E-2</v>
      </c>
      <c r="K7" s="31">
        <f>Other!$C$2*I7*J7/12</f>
        <v>0.16745168638398891</v>
      </c>
      <c r="L7">
        <f t="shared" si="0"/>
        <v>0.7</v>
      </c>
      <c r="M7">
        <f>ROUND((2.721*K7*H7)+(Other!$B$2*J7),1)</f>
        <v>0.1</v>
      </c>
    </row>
    <row r="8" spans="1:13">
      <c r="A8" s="22">
        <v>12</v>
      </c>
      <c r="B8" s="22" t="s">
        <v>16</v>
      </c>
      <c r="C8" s="22" t="s">
        <v>121</v>
      </c>
      <c r="D8" s="22">
        <v>2210</v>
      </c>
      <c r="E8" s="32" t="s">
        <v>191</v>
      </c>
      <c r="F8" s="22" t="s">
        <v>122</v>
      </c>
      <c r="G8" s="27">
        <f>EMCs!$B$11</f>
        <v>2.0141173930848577</v>
      </c>
      <c r="H8" s="27">
        <f>EMCs!$C$11</f>
        <v>0.28687396829592665</v>
      </c>
      <c r="I8" s="27">
        <f>ROCs!$H$9</f>
        <v>0.31492922148662977</v>
      </c>
      <c r="J8" s="23">
        <v>1.5827480543799999E-2</v>
      </c>
      <c r="K8" s="31">
        <f>Other!$C$2*I8*J8/12</f>
        <v>2.1101202932357385E-2</v>
      </c>
      <c r="L8">
        <f t="shared" si="0"/>
        <v>0.1</v>
      </c>
      <c r="M8">
        <f>ROUND((2.721*K8*H8)+(Other!$B$2*J8),1)</f>
        <v>0</v>
      </c>
    </row>
    <row r="9" spans="1:13">
      <c r="A9" s="22">
        <v>12</v>
      </c>
      <c r="B9" s="22" t="s">
        <v>16</v>
      </c>
      <c r="C9" s="22" t="s">
        <v>121</v>
      </c>
      <c r="D9" s="22">
        <v>2210</v>
      </c>
      <c r="E9" s="32" t="s">
        <v>191</v>
      </c>
      <c r="F9" s="22" t="s">
        <v>126</v>
      </c>
      <c r="G9" s="27">
        <f>EMCs!$B$11</f>
        <v>2.0141173930848577</v>
      </c>
      <c r="H9" s="27">
        <f>EMCs!$C$11</f>
        <v>0.28687396829592665</v>
      </c>
      <c r="I9" s="27">
        <f>ROCs!$F$9</f>
        <v>0.31492922148662977</v>
      </c>
      <c r="J9" s="23">
        <v>2.0814072902E-5</v>
      </c>
      <c r="K9" s="31">
        <f>Other!$C$2*I9*J9/12</f>
        <v>2.7749329714136254E-5</v>
      </c>
      <c r="L9">
        <f t="shared" si="0"/>
        <v>0</v>
      </c>
      <c r="M9">
        <f>ROUND((2.721*K9*H9)+(Other!$B$2*J9),1)</f>
        <v>0</v>
      </c>
    </row>
    <row r="10" spans="1:13">
      <c r="A10" s="22">
        <v>12</v>
      </c>
      <c r="B10" s="22" t="s">
        <v>16</v>
      </c>
      <c r="C10" s="22" t="s">
        <v>121</v>
      </c>
      <c r="D10" s="22">
        <v>2210</v>
      </c>
      <c r="E10" s="32" t="s">
        <v>191</v>
      </c>
      <c r="F10" s="22" t="s">
        <v>122</v>
      </c>
      <c r="G10" s="27">
        <f>EMCs!$B$11</f>
        <v>2.0141173930848577</v>
      </c>
      <c r="H10" s="27">
        <f>EMCs!$C$11</f>
        <v>0.28687396829592665</v>
      </c>
      <c r="I10" s="27">
        <f>ROCs!$H$9</f>
        <v>0.31492922148662977</v>
      </c>
      <c r="J10" s="23">
        <v>3.60897497155E-4</v>
      </c>
      <c r="K10" s="31">
        <f>Other!$C$2*I10*J10/12</f>
        <v>4.8114867708560534E-4</v>
      </c>
      <c r="L10">
        <f t="shared" si="0"/>
        <v>0</v>
      </c>
      <c r="M10">
        <f>ROUND((2.721*K10*H10)+(Other!$B$2*J10),1)</f>
        <v>0</v>
      </c>
    </row>
    <row r="11" spans="1:13">
      <c r="A11" s="22">
        <v>12</v>
      </c>
      <c r="B11" s="22" t="s">
        <v>16</v>
      </c>
      <c r="C11" s="22" t="s">
        <v>121</v>
      </c>
      <c r="D11" s="22">
        <v>3100</v>
      </c>
      <c r="E11" s="22" t="s">
        <v>213</v>
      </c>
      <c r="F11" s="22" t="s">
        <v>125</v>
      </c>
      <c r="G11" s="27">
        <f>EMCs!$B$14</f>
        <v>0.69141343344704065</v>
      </c>
      <c r="H11" s="27">
        <f>EMCs!$C$14</f>
        <v>3.5859246036990831E-2</v>
      </c>
      <c r="I11" s="27">
        <f>ROCs!$B$13</f>
        <v>0.26229721460804234</v>
      </c>
      <c r="J11" s="23">
        <v>8.6899038494000005E-2</v>
      </c>
      <c r="K11" s="31">
        <f>Other!$C$2*I11*J11/12</f>
        <v>9.6491957337828102E-2</v>
      </c>
      <c r="L11">
        <f t="shared" si="0"/>
        <v>0.2</v>
      </c>
      <c r="M11">
        <f>ROUND((2.721*K11*H11)+(Other!$B$2*J11),1)</f>
        <v>0</v>
      </c>
    </row>
    <row r="12" spans="1:13">
      <c r="A12" s="22">
        <v>12</v>
      </c>
      <c r="B12" s="22" t="s">
        <v>16</v>
      </c>
      <c r="C12" s="22" t="s">
        <v>121</v>
      </c>
      <c r="D12" s="22">
        <v>3100</v>
      </c>
      <c r="E12" s="22" t="s">
        <v>213</v>
      </c>
      <c r="F12" s="22" t="s">
        <v>126</v>
      </c>
      <c r="G12" s="27">
        <f>EMCs!$B$14</f>
        <v>0.69141343344704065</v>
      </c>
      <c r="H12" s="27">
        <f>EMCs!$C$14</f>
        <v>3.5859246036990831E-2</v>
      </c>
      <c r="I12" s="27">
        <f>ROCs!$F$13</f>
        <v>0.26229721460804234</v>
      </c>
      <c r="J12" s="23">
        <v>0.25294671857200002</v>
      </c>
      <c r="K12" s="31">
        <f>Other!$C$2*I12*J12/12</f>
        <v>0.28086989683871189</v>
      </c>
      <c r="L12">
        <f t="shared" si="0"/>
        <v>0.5</v>
      </c>
      <c r="M12">
        <f>ROUND((2.721*K12*H12)+(Other!$B$2*J12),1)</f>
        <v>0.1</v>
      </c>
    </row>
    <row r="13" spans="1:13">
      <c r="A13" s="22">
        <v>12</v>
      </c>
      <c r="B13" s="22" t="s">
        <v>16</v>
      </c>
      <c r="C13" s="22" t="s">
        <v>121</v>
      </c>
      <c r="D13" s="22">
        <v>4110</v>
      </c>
      <c r="E13" s="32" t="s">
        <v>195</v>
      </c>
      <c r="F13" s="22" t="s">
        <v>125</v>
      </c>
      <c r="G13" s="27">
        <f>EMCs!$B$14</f>
        <v>0.69141343344704065</v>
      </c>
      <c r="H13" s="27">
        <f>EMCs!$C$14</f>
        <v>3.5859246036990831E-2</v>
      </c>
      <c r="I13" s="27">
        <f>ROCs!$B$13</f>
        <v>0.26229721460804234</v>
      </c>
      <c r="J13" s="23">
        <v>8.13523063583E-3</v>
      </c>
      <c r="K13" s="31">
        <f>Other!$C$2*I13*J13/12</f>
        <v>9.0332912889490736E-3</v>
      </c>
      <c r="L13">
        <f t="shared" si="0"/>
        <v>0</v>
      </c>
      <c r="M13">
        <f>ROUND((2.721*K13*H13)+(Other!$B$2*J13),1)</f>
        <v>0</v>
      </c>
    </row>
    <row r="14" spans="1:13">
      <c r="A14" s="22">
        <v>12</v>
      </c>
      <c r="B14" s="22" t="s">
        <v>16</v>
      </c>
      <c r="C14" s="22" t="s">
        <v>121</v>
      </c>
      <c r="D14" s="22">
        <v>4110</v>
      </c>
      <c r="E14" s="32" t="s">
        <v>195</v>
      </c>
      <c r="F14" s="22" t="s">
        <v>122</v>
      </c>
      <c r="G14" s="27">
        <f>EMCs!$B$14</f>
        <v>0.69141343344704065</v>
      </c>
      <c r="H14" s="27">
        <f>EMCs!$C$14</f>
        <v>3.5859246036990831E-2</v>
      </c>
      <c r="I14" s="27">
        <f>ROCs!$H$13</f>
        <v>0.26229721460804234</v>
      </c>
      <c r="J14" s="23">
        <v>1.1671728810799999E-2</v>
      </c>
      <c r="K14" s="31">
        <f>Other!$C$2*I14*J14/12</f>
        <v>1.2960188950170877E-2</v>
      </c>
      <c r="L14">
        <f t="shared" si="0"/>
        <v>0</v>
      </c>
      <c r="M14">
        <f>ROUND((2.721*K14*H14)+(Other!$B$2*J14),1)</f>
        <v>0</v>
      </c>
    </row>
    <row r="15" spans="1:13">
      <c r="A15" s="22">
        <v>12</v>
      </c>
      <c r="B15" s="22" t="s">
        <v>16</v>
      </c>
      <c r="C15" s="22" t="s">
        <v>121</v>
      </c>
      <c r="D15" s="22">
        <v>4110</v>
      </c>
      <c r="E15" s="32" t="s">
        <v>195</v>
      </c>
      <c r="F15" s="22" t="s">
        <v>125</v>
      </c>
      <c r="G15" s="27">
        <f>EMCs!$B$14</f>
        <v>0.69141343344704065</v>
      </c>
      <c r="H15" s="27">
        <f>EMCs!$C$14</f>
        <v>3.5859246036990831E-2</v>
      </c>
      <c r="I15" s="27">
        <f>ROCs!$B$13</f>
        <v>0.26229721460804234</v>
      </c>
      <c r="J15" s="23">
        <v>9.6508790774100003E-2</v>
      </c>
      <c r="K15" s="31">
        <f>Other!$C$2*I15*J15/12</f>
        <v>0.10716254498883564</v>
      </c>
      <c r="L15">
        <f t="shared" si="0"/>
        <v>0.2</v>
      </c>
      <c r="M15">
        <f>ROUND((2.721*K15*H15)+(Other!$B$2*J15),1)</f>
        <v>0</v>
      </c>
    </row>
    <row r="16" spans="1:13">
      <c r="A16" s="22">
        <v>12</v>
      </c>
      <c r="B16" s="22" t="s">
        <v>16</v>
      </c>
      <c r="C16" s="22" t="s">
        <v>121</v>
      </c>
      <c r="D16" s="22">
        <v>4110</v>
      </c>
      <c r="E16" s="32" t="s">
        <v>195</v>
      </c>
      <c r="F16" s="22" t="s">
        <v>122</v>
      </c>
      <c r="G16" s="27">
        <f>EMCs!$B$14</f>
        <v>0.69141343344704065</v>
      </c>
      <c r="H16" s="27">
        <f>EMCs!$C$14</f>
        <v>3.5859246036990831E-2</v>
      </c>
      <c r="I16" s="27">
        <f>ROCs!$H$13</f>
        <v>0.26229721460804234</v>
      </c>
      <c r="J16" s="23">
        <v>0.11953509529299999</v>
      </c>
      <c r="K16" s="31">
        <f>Other!$C$2*I16*J16/12</f>
        <v>0.13273075876647075</v>
      </c>
      <c r="L16">
        <f t="shared" si="0"/>
        <v>0.2</v>
      </c>
      <c r="M16">
        <f>ROUND((2.721*K16*H16)+(Other!$B$2*J16),1)</f>
        <v>0</v>
      </c>
    </row>
    <row r="17" spans="1:13">
      <c r="A17" s="22">
        <v>12</v>
      </c>
      <c r="B17" s="22" t="s">
        <v>16</v>
      </c>
      <c r="C17" s="22" t="s">
        <v>121</v>
      </c>
      <c r="D17" s="22">
        <v>4110</v>
      </c>
      <c r="E17" s="32" t="s">
        <v>195</v>
      </c>
      <c r="F17" s="22" t="s">
        <v>126</v>
      </c>
      <c r="G17" s="27">
        <f>EMCs!$B$14</f>
        <v>0.69141343344704065</v>
      </c>
      <c r="H17" s="27">
        <f>EMCs!$C$14</f>
        <v>3.5859246036990831E-2</v>
      </c>
      <c r="I17" s="27">
        <f>ROCs!$F$13</f>
        <v>0.26229721460804234</v>
      </c>
      <c r="J17" s="23">
        <v>3.7579526090800001E-2</v>
      </c>
      <c r="K17" s="31">
        <f>Other!$C$2*I17*J17/12</f>
        <v>4.17279879176067E-2</v>
      </c>
      <c r="L17">
        <f t="shared" si="0"/>
        <v>0.1</v>
      </c>
      <c r="M17">
        <f>ROUND((2.721*K17*H17)+(Other!$B$2*J17),1)</f>
        <v>0</v>
      </c>
    </row>
    <row r="18" spans="1:13">
      <c r="A18" s="22">
        <v>12</v>
      </c>
      <c r="B18" s="22" t="s">
        <v>16</v>
      </c>
      <c r="C18" s="22" t="s">
        <v>121</v>
      </c>
      <c r="D18" s="22">
        <v>4110</v>
      </c>
      <c r="E18" s="32" t="s">
        <v>195</v>
      </c>
      <c r="F18" s="22" t="s">
        <v>126</v>
      </c>
      <c r="G18" s="27">
        <f>EMCs!$B$14</f>
        <v>0.69141343344704065</v>
      </c>
      <c r="H18" s="27">
        <f>EMCs!$C$14</f>
        <v>3.5859246036990831E-2</v>
      </c>
      <c r="I18" s="27">
        <f>ROCs!$F$13</f>
        <v>0.26229721460804234</v>
      </c>
      <c r="J18" s="23">
        <v>7.3468607943599995E-2</v>
      </c>
      <c r="K18" s="31">
        <f>Other!$C$2*I18*J18/12</f>
        <v>8.1578920851384809E-2</v>
      </c>
      <c r="L18">
        <f t="shared" si="0"/>
        <v>0.2</v>
      </c>
      <c r="M18">
        <f>ROUND((2.721*K18*H18)+(Other!$B$2*J18),1)</f>
        <v>0</v>
      </c>
    </row>
    <row r="19" spans="1:13">
      <c r="A19" s="22">
        <v>12</v>
      </c>
      <c r="B19" s="22" t="s">
        <v>16</v>
      </c>
      <c r="C19" s="22" t="s">
        <v>121</v>
      </c>
      <c r="D19" s="22">
        <v>4110</v>
      </c>
      <c r="E19" s="32" t="s">
        <v>195</v>
      </c>
      <c r="F19" s="22" t="s">
        <v>126</v>
      </c>
      <c r="G19" s="27">
        <f>EMCs!$B$14</f>
        <v>0.69141343344704065</v>
      </c>
      <c r="H19" s="27">
        <f>EMCs!$C$14</f>
        <v>3.5859246036990831E-2</v>
      </c>
      <c r="I19" s="27">
        <f>ROCs!$F$13</f>
        <v>0.26229721460804234</v>
      </c>
      <c r="J19" s="23">
        <v>4.4967668890500004E-3</v>
      </c>
      <c r="K19" s="31">
        <f>Other!$C$2*I19*J19/12</f>
        <v>4.993171919230494E-3</v>
      </c>
      <c r="L19">
        <f t="shared" si="0"/>
        <v>0</v>
      </c>
      <c r="M19">
        <f>ROUND((2.721*K19*H19)+(Other!$B$2*J19),1)</f>
        <v>0</v>
      </c>
    </row>
    <row r="20" spans="1:13">
      <c r="A20" s="22">
        <v>12</v>
      </c>
      <c r="B20" s="22" t="s">
        <v>16</v>
      </c>
      <c r="C20" s="22" t="s">
        <v>121</v>
      </c>
      <c r="D20" s="22">
        <v>6410</v>
      </c>
      <c r="E20" s="58" t="s">
        <v>208</v>
      </c>
      <c r="F20" s="22" t="s">
        <v>122</v>
      </c>
      <c r="G20" s="27">
        <f>EMCs!$B$17</f>
        <v>0.60724136328827061</v>
      </c>
      <c r="H20" s="27">
        <f>EMCs!$C$17</f>
        <v>3.2599314579082571E-2</v>
      </c>
      <c r="I20" s="27">
        <f>ROCs!$H$16</f>
        <v>2.5884593546846281E-2</v>
      </c>
      <c r="J20" s="23">
        <v>1.8705933695899999E-3</v>
      </c>
      <c r="K20" s="31">
        <f>Other!$C$2*I20*J20/12</f>
        <v>2.0497609103447894E-4</v>
      </c>
      <c r="L20">
        <f t="shared" si="0"/>
        <v>0</v>
      </c>
      <c r="M20">
        <f>ROUND((2.721*K20*H20)+(Other!$B$2*J20),1)</f>
        <v>0</v>
      </c>
    </row>
    <row r="21" spans="1:13">
      <c r="A21" s="22">
        <v>12</v>
      </c>
      <c r="B21" s="22" t="s">
        <v>16</v>
      </c>
      <c r="C21" s="22" t="s">
        <v>121</v>
      </c>
      <c r="D21" s="22">
        <v>6410</v>
      </c>
      <c r="E21" s="58" t="s">
        <v>208</v>
      </c>
      <c r="F21" s="22" t="s">
        <v>125</v>
      </c>
      <c r="G21" s="27">
        <f>EMCs!$B$17</f>
        <v>0.60724136328827061</v>
      </c>
      <c r="H21" s="27">
        <f>EMCs!$C$17</f>
        <v>3.2599314579082571E-2</v>
      </c>
      <c r="I21" s="27">
        <f>ROCs!$B$16</f>
        <v>2.5884593546846281E-2</v>
      </c>
      <c r="J21" s="23">
        <v>3.0630551132400001E-3</v>
      </c>
      <c r="K21" s="31">
        <f>Other!$C$2*I21*J21/12</f>
        <v>3.3564379834871461E-4</v>
      </c>
      <c r="L21">
        <f t="shared" si="0"/>
        <v>0</v>
      </c>
      <c r="M21">
        <f>ROUND((2.721*K21*H21)+(Other!$B$2*J21),1)</f>
        <v>0</v>
      </c>
    </row>
    <row r="22" spans="1:13">
      <c r="A22" s="22">
        <v>12</v>
      </c>
      <c r="B22" s="22" t="s">
        <v>16</v>
      </c>
      <c r="C22" s="22" t="s">
        <v>121</v>
      </c>
      <c r="D22" s="22">
        <v>6410</v>
      </c>
      <c r="E22" s="58" t="s">
        <v>208</v>
      </c>
      <c r="F22" s="22" t="s">
        <v>126</v>
      </c>
      <c r="G22" s="27">
        <f>EMCs!$B$17</f>
        <v>0.60724136328827061</v>
      </c>
      <c r="H22" s="27">
        <f>EMCs!$C$17</f>
        <v>3.2599314579082571E-2</v>
      </c>
      <c r="I22" s="27">
        <f>ROCs!$F$16</f>
        <v>2.5884593546846281E-2</v>
      </c>
      <c r="J22" s="23">
        <v>7.5802495674699997E-3</v>
      </c>
      <c r="K22" s="31">
        <f>Other!$C$2*I22*J22/12</f>
        <v>8.3062944125925065E-4</v>
      </c>
      <c r="L22">
        <f t="shared" si="0"/>
        <v>0</v>
      </c>
      <c r="M22">
        <f>ROUND((2.721*K22*H22)+(Other!$B$2*J22),1)</f>
        <v>0</v>
      </c>
    </row>
    <row r="23" spans="1:13">
      <c r="A23" s="22">
        <v>12</v>
      </c>
      <c r="B23" s="22" t="s">
        <v>16</v>
      </c>
      <c r="C23" s="22" t="s">
        <v>121</v>
      </c>
      <c r="D23" s="22">
        <v>7400</v>
      </c>
      <c r="E23" s="22" t="s">
        <v>214</v>
      </c>
      <c r="F23" s="22" t="s">
        <v>126</v>
      </c>
      <c r="G23" s="27">
        <f>EMCs!$B$9</f>
        <v>0.70945030562392009</v>
      </c>
      <c r="H23" s="27">
        <f>EMCs!$C$9</f>
        <v>9.7797943737247719E-2</v>
      </c>
      <c r="I23" s="27">
        <f>ROCs!$F$13</f>
        <v>0.26229721460804234</v>
      </c>
      <c r="J23" s="23">
        <v>4.9401763927599998E-2</v>
      </c>
      <c r="K23" s="31">
        <f>Other!$C$2*I23*J23/12</f>
        <v>5.4855300817218657E-2</v>
      </c>
      <c r="L23">
        <f t="shared" si="0"/>
        <v>0.1</v>
      </c>
      <c r="M23">
        <f>ROUND((2.721*K23*H23)+(Other!$B$2*J23),1)</f>
        <v>0</v>
      </c>
    </row>
    <row r="24" spans="1:13">
      <c r="A24" s="22">
        <v>12</v>
      </c>
      <c r="B24" s="22" t="s">
        <v>16</v>
      </c>
      <c r="C24" s="22" t="s">
        <v>121</v>
      </c>
      <c r="D24" s="22">
        <v>8140</v>
      </c>
      <c r="E24" s="22" t="s">
        <v>203</v>
      </c>
      <c r="F24" s="22" t="s">
        <v>122</v>
      </c>
      <c r="G24" s="27">
        <f>EMCs!$B$5</f>
        <v>0.98601567900273634</v>
      </c>
      <c r="H24" s="27">
        <f>EMCs!$C$5</f>
        <v>0.14343698414796333</v>
      </c>
      <c r="I24" s="27">
        <f>ROCs!$H$7</f>
        <v>0.44607782879065094</v>
      </c>
      <c r="J24" s="23">
        <v>3.8256242224700001</v>
      </c>
      <c r="K24" s="31">
        <f>Other!$C$2*I24*J24/12</f>
        <v>7.2242940219966387</v>
      </c>
      <c r="L24">
        <f t="shared" si="0"/>
        <v>19.399999999999999</v>
      </c>
      <c r="M24">
        <f>ROUND((2.721*K24*H24)+(Other!$B$2*J24),1)</f>
        <v>3.6</v>
      </c>
    </row>
    <row r="25" spans="1:13">
      <c r="A25" s="22">
        <v>12</v>
      </c>
      <c r="B25" s="22" t="s">
        <v>16</v>
      </c>
      <c r="C25" s="22" t="s">
        <v>121</v>
      </c>
      <c r="D25" s="22">
        <v>8140</v>
      </c>
      <c r="E25" s="22" t="s">
        <v>203</v>
      </c>
      <c r="F25" s="22" t="s">
        <v>125</v>
      </c>
      <c r="G25" s="27">
        <f>EMCs!$B$5</f>
        <v>0.98601567900273634</v>
      </c>
      <c r="H25" s="27">
        <f>EMCs!$C$5</f>
        <v>0.14343698414796333</v>
      </c>
      <c r="I25" s="27">
        <f>ROCs!$B$7</f>
        <v>0.44607782879065094</v>
      </c>
      <c r="J25" s="23">
        <v>0.17817156598200001</v>
      </c>
      <c r="K25" s="31">
        <f>Other!$C$2*I25*J25/12</f>
        <v>0.33645849779320192</v>
      </c>
      <c r="L25">
        <f t="shared" si="0"/>
        <v>0.9</v>
      </c>
      <c r="M25">
        <f>ROUND((2.721*K25*H25)+(Other!$B$2*J25),1)</f>
        <v>0.2</v>
      </c>
    </row>
    <row r="26" spans="1:13">
      <c r="A26" s="22">
        <v>12</v>
      </c>
      <c r="B26" s="22" t="s">
        <v>16</v>
      </c>
      <c r="C26" s="22" t="s">
        <v>121</v>
      </c>
      <c r="D26" s="22">
        <v>8140</v>
      </c>
      <c r="E26" s="22" t="s">
        <v>203</v>
      </c>
      <c r="F26" s="22" t="s">
        <v>122</v>
      </c>
      <c r="G26" s="27">
        <f>EMCs!$B$5</f>
        <v>0.98601567900273634</v>
      </c>
      <c r="H26" s="27">
        <f>EMCs!$C$5</f>
        <v>0.14343698414796333</v>
      </c>
      <c r="I26" s="27">
        <f>ROCs!$H$7</f>
        <v>0.44607782879065094</v>
      </c>
      <c r="J26" s="23">
        <v>1.55560175378</v>
      </c>
      <c r="K26" s="31">
        <f>Other!$C$2*I26*J26/12</f>
        <v>2.9375923501405707</v>
      </c>
      <c r="L26">
        <f t="shared" si="0"/>
        <v>7.9</v>
      </c>
      <c r="M26">
        <f>ROUND((2.721*K26*H26)+(Other!$B$2*J26),1)</f>
        <v>1.5</v>
      </c>
    </row>
    <row r="27" spans="1:13">
      <c r="A27" s="22">
        <v>12</v>
      </c>
      <c r="B27" s="22" t="s">
        <v>16</v>
      </c>
      <c r="C27" s="22" t="s">
        <v>121</v>
      </c>
      <c r="D27" s="22">
        <v>8140</v>
      </c>
      <c r="E27" s="22" t="s">
        <v>203</v>
      </c>
      <c r="F27" s="22" t="s">
        <v>122</v>
      </c>
      <c r="G27" s="27">
        <f>EMCs!$B$5</f>
        <v>0.98601567900273634</v>
      </c>
      <c r="H27" s="27">
        <f>EMCs!$C$5</f>
        <v>0.14343698414796333</v>
      </c>
      <c r="I27" s="27">
        <f>ROCs!$H$7</f>
        <v>0.44607782879065094</v>
      </c>
      <c r="J27" s="23">
        <v>2.49778886561</v>
      </c>
      <c r="K27" s="31">
        <f>Other!$C$2*I27*J27/12</f>
        <v>4.7168148570498003</v>
      </c>
      <c r="L27">
        <f t="shared" si="0"/>
        <v>12.7</v>
      </c>
      <c r="M27">
        <f>ROUND((2.721*K27*H27)+(Other!$B$2*J27),1)</f>
        <v>2.4</v>
      </c>
    </row>
    <row r="28" spans="1:13">
      <c r="A28" s="22">
        <v>12</v>
      </c>
      <c r="B28" s="22" t="s">
        <v>16</v>
      </c>
      <c r="C28" s="22" t="s">
        <v>121</v>
      </c>
      <c r="D28" s="22">
        <v>8140</v>
      </c>
      <c r="E28" s="22" t="s">
        <v>203</v>
      </c>
      <c r="F28" s="22" t="s">
        <v>126</v>
      </c>
      <c r="G28" s="27">
        <f>EMCs!$B$5</f>
        <v>0.98601567900273634</v>
      </c>
      <c r="H28" s="27">
        <f>EMCs!$C$5</f>
        <v>0.14343698414796333</v>
      </c>
      <c r="I28" s="27">
        <f>ROCs!$F$7</f>
        <v>0.44607782879065094</v>
      </c>
      <c r="J28" s="23">
        <v>0.215248889557</v>
      </c>
      <c r="K28" s="31">
        <f>Other!$C$2*I28*J28/12</f>
        <v>0.40647517258348392</v>
      </c>
      <c r="L28">
        <f t="shared" si="0"/>
        <v>1.1000000000000001</v>
      </c>
      <c r="M28">
        <f>ROUND((2.721*K28*H28)+(Other!$B$2*J28),1)</f>
        <v>0.2</v>
      </c>
    </row>
    <row r="29" spans="1:13">
      <c r="A29" s="22">
        <v>12</v>
      </c>
      <c r="B29" s="22" t="s">
        <v>16</v>
      </c>
      <c r="C29" s="22" t="s">
        <v>121</v>
      </c>
      <c r="D29" s="22">
        <v>8140</v>
      </c>
      <c r="E29" s="22" t="s">
        <v>203</v>
      </c>
      <c r="F29" s="22" t="s">
        <v>125</v>
      </c>
      <c r="G29" s="27">
        <f>EMCs!$B$5</f>
        <v>0.98601567900273634</v>
      </c>
      <c r="H29" s="27">
        <f>EMCs!$C$5</f>
        <v>0.14343698414796333</v>
      </c>
      <c r="I29" s="27">
        <f>ROCs!$B$7</f>
        <v>0.44607782879065094</v>
      </c>
      <c r="J29" s="23">
        <v>3.0719129629899999</v>
      </c>
      <c r="K29" s="31">
        <f>Other!$C$2*I29*J29/12</f>
        <v>5.800988587502772</v>
      </c>
      <c r="L29">
        <f t="shared" si="0"/>
        <v>15.6</v>
      </c>
      <c r="M29">
        <f>ROUND((2.721*K29*H29)+(Other!$B$2*J29),1)</f>
        <v>2.9</v>
      </c>
    </row>
    <row r="30" spans="1:13">
      <c r="A30" s="22">
        <v>12</v>
      </c>
      <c r="B30" s="22" t="s">
        <v>16</v>
      </c>
      <c r="C30" s="22" t="s">
        <v>121</v>
      </c>
      <c r="D30" s="22">
        <v>8140</v>
      </c>
      <c r="E30" s="22" t="s">
        <v>203</v>
      </c>
      <c r="F30" s="22" t="s">
        <v>122</v>
      </c>
      <c r="G30" s="27">
        <f>EMCs!$B$5</f>
        <v>0.98601567900273634</v>
      </c>
      <c r="H30" s="27">
        <f>EMCs!$C$5</f>
        <v>0.14343698414796333</v>
      </c>
      <c r="I30" s="27">
        <f>ROCs!$H$7</f>
        <v>0.44607782879065094</v>
      </c>
      <c r="J30" s="23">
        <v>5.2645176680999999</v>
      </c>
      <c r="K30" s="31">
        <f>Other!$C$2*I30*J30/12</f>
        <v>9.9414948533013572</v>
      </c>
      <c r="L30">
        <f t="shared" si="0"/>
        <v>26.7</v>
      </c>
      <c r="M30">
        <f>ROUND((2.721*K30*H30)+(Other!$B$2*J30),1)</f>
        <v>5</v>
      </c>
    </row>
    <row r="31" spans="1:13">
      <c r="A31" s="22">
        <v>12</v>
      </c>
      <c r="B31" s="22" t="s">
        <v>16</v>
      </c>
      <c r="C31" s="22" t="s">
        <v>121</v>
      </c>
      <c r="D31" s="22">
        <v>8140</v>
      </c>
      <c r="E31" s="22" t="s">
        <v>203</v>
      </c>
      <c r="F31" s="22" t="s">
        <v>122</v>
      </c>
      <c r="G31" s="27">
        <f>EMCs!$B$5</f>
        <v>0.98601567900273634</v>
      </c>
      <c r="H31" s="27">
        <f>EMCs!$C$5</f>
        <v>0.14343698414796333</v>
      </c>
      <c r="I31" s="27">
        <f>ROCs!$H$7</f>
        <v>0.44607782879065094</v>
      </c>
      <c r="J31" s="23">
        <v>1.49120490449</v>
      </c>
      <c r="K31" s="31">
        <f>Other!$C$2*I31*J31/12</f>
        <v>2.8159855883920795</v>
      </c>
      <c r="L31">
        <f t="shared" si="0"/>
        <v>7.6</v>
      </c>
      <c r="M31">
        <f>ROUND((2.721*K31*H31)+(Other!$B$2*J31),1)</f>
        <v>1.4</v>
      </c>
    </row>
    <row r="32" spans="1:13">
      <c r="A32" s="22">
        <v>12</v>
      </c>
      <c r="B32" s="22" t="s">
        <v>16</v>
      </c>
      <c r="C32" s="22" t="s">
        <v>121</v>
      </c>
      <c r="D32" s="22">
        <v>8140</v>
      </c>
      <c r="E32" s="22" t="s">
        <v>203</v>
      </c>
      <c r="F32" s="22" t="s">
        <v>126</v>
      </c>
      <c r="G32" s="27">
        <f>EMCs!$B$5</f>
        <v>0.98601567900273634</v>
      </c>
      <c r="H32" s="27">
        <f>EMCs!$C$5</f>
        <v>0.14343698414796333</v>
      </c>
      <c r="I32" s="27">
        <f>ROCs!$F$7</f>
        <v>0.44607782879065094</v>
      </c>
      <c r="J32" s="23">
        <v>5.6535586032299996</v>
      </c>
      <c r="K32" s="31">
        <f>Other!$C$2*I32*J32/12</f>
        <v>10.6761582542344</v>
      </c>
      <c r="L32">
        <f t="shared" si="0"/>
        <v>28.6</v>
      </c>
      <c r="M32">
        <f>ROUND((2.721*K32*H32)+(Other!$B$2*J32),1)</f>
        <v>5.4</v>
      </c>
    </row>
    <row r="33" spans="1:13">
      <c r="A33" s="22">
        <v>12</v>
      </c>
      <c r="B33" s="22" t="s">
        <v>16</v>
      </c>
      <c r="C33" s="22" t="s">
        <v>121</v>
      </c>
      <c r="D33" s="22">
        <v>8140</v>
      </c>
      <c r="E33" s="22" t="s">
        <v>203</v>
      </c>
      <c r="F33" s="22" t="s">
        <v>126</v>
      </c>
      <c r="G33" s="27">
        <f>EMCs!$B$5</f>
        <v>0.98601567900273634</v>
      </c>
      <c r="H33" s="27">
        <f>EMCs!$C$5</f>
        <v>0.14343698414796333</v>
      </c>
      <c r="I33" s="27">
        <f>ROCs!$F$7</f>
        <v>0.44607782879065094</v>
      </c>
      <c r="J33" s="23">
        <v>3.8929771503500001</v>
      </c>
      <c r="K33" s="31">
        <f>Other!$C$2*I33*J33/12</f>
        <v>7.3514830311495807</v>
      </c>
      <c r="L33">
        <f t="shared" si="0"/>
        <v>19.7</v>
      </c>
      <c r="M33">
        <f>ROUND((2.721*K33*H33)+(Other!$B$2*J33),1)</f>
        <v>3.7</v>
      </c>
    </row>
    <row r="34" spans="1:13">
      <c r="A34" s="22">
        <v>12</v>
      </c>
      <c r="B34" s="22" t="s">
        <v>16</v>
      </c>
      <c r="C34" s="22" t="s">
        <v>121</v>
      </c>
      <c r="D34" s="22">
        <v>8140</v>
      </c>
      <c r="E34" s="22" t="s">
        <v>203</v>
      </c>
      <c r="F34" s="22" t="s">
        <v>126</v>
      </c>
      <c r="G34" s="27">
        <f>EMCs!$B$5</f>
        <v>0.98601567900273634</v>
      </c>
      <c r="H34" s="27">
        <f>EMCs!$C$5</f>
        <v>0.14343698414796333</v>
      </c>
      <c r="I34" s="27">
        <f>ROCs!$F$7</f>
        <v>0.44607782879065094</v>
      </c>
      <c r="J34" s="23">
        <v>2.6570637119800001E-2</v>
      </c>
      <c r="K34" s="31">
        <f>Other!$C$2*I34*J34/12</f>
        <v>5.0175888624335058E-2</v>
      </c>
      <c r="L34">
        <f t="shared" si="0"/>
        <v>0.1</v>
      </c>
      <c r="M34">
        <f>ROUND((2.721*K34*H34)+(Other!$B$2*J34),1)</f>
        <v>0</v>
      </c>
    </row>
    <row r="35" spans="1:13">
      <c r="A35" s="22">
        <v>12</v>
      </c>
      <c r="B35" s="22" t="s">
        <v>16</v>
      </c>
      <c r="C35" s="22" t="s">
        <v>121</v>
      </c>
      <c r="D35" s="22">
        <v>8140</v>
      </c>
      <c r="E35" s="22" t="s">
        <v>203</v>
      </c>
      <c r="F35" s="22" t="s">
        <v>126</v>
      </c>
      <c r="G35" s="27">
        <f>EMCs!$B$5</f>
        <v>0.98601567900273634</v>
      </c>
      <c r="H35" s="27">
        <f>EMCs!$C$5</f>
        <v>0.14343698414796333</v>
      </c>
      <c r="I35" s="27">
        <f>ROCs!$F$7</f>
        <v>0.44607782879065094</v>
      </c>
      <c r="J35" s="23">
        <v>0.72385690919599999</v>
      </c>
      <c r="K35" s="31">
        <f>Other!$C$2*I35*J35/12</f>
        <v>1.3669285945992133</v>
      </c>
      <c r="L35">
        <f t="shared" si="0"/>
        <v>3.7</v>
      </c>
      <c r="M35">
        <f>ROUND((2.721*K35*H35)+(Other!$B$2*J35),1)</f>
        <v>0.7</v>
      </c>
    </row>
    <row r="36" spans="1:13">
      <c r="A36" s="22">
        <v>12</v>
      </c>
      <c r="B36" s="22" t="s">
        <v>16</v>
      </c>
      <c r="C36" s="22" t="s">
        <v>121</v>
      </c>
      <c r="D36" s="22">
        <v>8140</v>
      </c>
      <c r="E36" s="22" t="s">
        <v>203</v>
      </c>
      <c r="F36" s="22" t="s">
        <v>122</v>
      </c>
      <c r="G36" s="27">
        <f>EMCs!$B$5</f>
        <v>0.98601567900273634</v>
      </c>
      <c r="H36" s="27">
        <f>EMCs!$C$5</f>
        <v>0.14343698414796333</v>
      </c>
      <c r="I36" s="27">
        <f>ROCs!$H$7</f>
        <v>0.44607782879065094</v>
      </c>
      <c r="J36" s="23">
        <v>1.0242169051800001</v>
      </c>
      <c r="K36" s="31">
        <f>Other!$C$2*I36*J36/12</f>
        <v>1.9341272521906185</v>
      </c>
      <c r="L36">
        <f t="shared" si="0"/>
        <v>5.2</v>
      </c>
      <c r="M36">
        <f>ROUND((2.721*K36*H36)+(Other!$B$2*J36),1)</f>
        <v>1</v>
      </c>
    </row>
    <row r="37" spans="1:13">
      <c r="J37">
        <f t="shared" ref="J37:L37" si="1">SUM(J2:J36)</f>
        <v>30.765186649288459</v>
      </c>
      <c r="K37">
        <f t="shared" si="1"/>
        <v>57.453699226481518</v>
      </c>
      <c r="L37">
        <f t="shared" si="1"/>
        <v>153.89999999999995</v>
      </c>
      <c r="M37">
        <f>SUM(M2:M36)</f>
        <v>28.699999999999996</v>
      </c>
    </row>
  </sheetData>
  <sortState ref="A2:F36">
    <sortCondition ref="D1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22"/>
  <sheetViews>
    <sheetView workbookViewId="0">
      <selection activeCell="K2" sqref="K2"/>
    </sheetView>
  </sheetViews>
  <sheetFormatPr defaultRowHeight="15"/>
  <cols>
    <col min="1" max="1" width="9.85546875" bestFit="1" customWidth="1"/>
    <col min="2" max="2" width="22.42578125" bestFit="1" customWidth="1"/>
    <col min="3" max="3" width="12.7109375" bestFit="1" customWidth="1"/>
    <col min="4" max="4" width="7.85546875" bestFit="1" customWidth="1"/>
    <col min="5" max="5" width="41.5703125" bestFit="1" customWidth="1"/>
    <col min="6" max="6" width="8.140625" bestFit="1" customWidth="1"/>
    <col min="7" max="9" width="8.140625" style="27" customWidth="1"/>
    <col min="10" max="10" width="13.7109375" bestFit="1" customWidth="1"/>
    <col min="11" max="11" width="11.7109375" bestFit="1" customWidth="1"/>
  </cols>
  <sheetData>
    <row r="1" spans="1:13">
      <c r="A1" s="22" t="s">
        <v>114</v>
      </c>
      <c r="B1" s="22" t="s">
        <v>115</v>
      </c>
      <c r="C1" s="22" t="s">
        <v>153</v>
      </c>
      <c r="D1" s="22" t="s">
        <v>118</v>
      </c>
      <c r="E1" s="22" t="s">
        <v>161</v>
      </c>
      <c r="F1" s="22" t="s">
        <v>116</v>
      </c>
      <c r="G1" s="44" t="s">
        <v>163</v>
      </c>
      <c r="H1" s="44" t="s">
        <v>164</v>
      </c>
      <c r="I1" s="44" t="s">
        <v>165</v>
      </c>
      <c r="J1" s="23" t="s">
        <v>179</v>
      </c>
      <c r="K1" s="35" t="s">
        <v>180</v>
      </c>
      <c r="L1" s="36" t="s">
        <v>181</v>
      </c>
      <c r="M1" s="36" t="s">
        <v>182</v>
      </c>
    </row>
    <row r="2" spans="1:13">
      <c r="A2" s="22">
        <v>13</v>
      </c>
      <c r="B2" s="22" t="s">
        <v>17</v>
      </c>
      <c r="C2" s="22" t="s">
        <v>121</v>
      </c>
      <c r="D2" s="22">
        <v>1490</v>
      </c>
      <c r="E2" s="22" t="s">
        <v>212</v>
      </c>
      <c r="F2" s="22" t="s">
        <v>126</v>
      </c>
      <c r="G2" s="27">
        <f>EMCs!$B$4</f>
        <v>1.4429497741503459</v>
      </c>
      <c r="H2" s="27">
        <f>EMCs!$C$4</f>
        <v>0.22493527059566973</v>
      </c>
      <c r="I2" s="27">
        <f>ROCs!$F$3</f>
        <v>0.43140989244743805</v>
      </c>
      <c r="J2" s="23">
        <v>0.46984787739099998</v>
      </c>
      <c r="K2" s="31">
        <f>Other!$C$2*I2*J2/12</f>
        <v>0.85808406086641209</v>
      </c>
      <c r="L2">
        <f>ROUND(2.721*K2*G2,1)</f>
        <v>3.4</v>
      </c>
      <c r="M2">
        <f>ROUND((2.721*K2*H2)+(Other!$B$2*J2),1)</f>
        <v>0.6</v>
      </c>
    </row>
    <row r="3" spans="1:13">
      <c r="A3" s="22">
        <v>13</v>
      </c>
      <c r="B3" s="22" t="s">
        <v>17</v>
      </c>
      <c r="C3" s="22" t="s">
        <v>121</v>
      </c>
      <c r="D3" s="22">
        <v>1490</v>
      </c>
      <c r="E3" s="22" t="s">
        <v>212</v>
      </c>
      <c r="F3" s="22" t="s">
        <v>126</v>
      </c>
      <c r="G3" s="27">
        <f>EMCs!$B$4</f>
        <v>1.4429497741503459</v>
      </c>
      <c r="H3" s="27">
        <f>EMCs!$C$4</f>
        <v>0.22493527059566973</v>
      </c>
      <c r="I3" s="27">
        <f>ROCs!$F$3</f>
        <v>0.43140989244743805</v>
      </c>
      <c r="J3" s="23">
        <v>3.7613156789500002E-2</v>
      </c>
      <c r="K3" s="31">
        <f>Other!$C$2*I3*J3/12</f>
        <v>6.8692978883206204E-2</v>
      </c>
      <c r="L3">
        <f t="shared" ref="L3:L21" si="0">ROUND(2.721*K3*G3,1)</f>
        <v>0.3</v>
      </c>
      <c r="M3">
        <f>ROUND((2.721*K3*H3)+(Other!$B$2*J3),1)</f>
        <v>0.1</v>
      </c>
    </row>
    <row r="4" spans="1:13">
      <c r="A4" s="22">
        <v>13</v>
      </c>
      <c r="B4" s="22" t="s">
        <v>17</v>
      </c>
      <c r="C4" s="22" t="s">
        <v>121</v>
      </c>
      <c r="D4" s="22">
        <v>1490</v>
      </c>
      <c r="E4" s="22" t="s">
        <v>212</v>
      </c>
      <c r="F4" s="22" t="s">
        <v>126</v>
      </c>
      <c r="G4" s="27">
        <f>EMCs!$B$4</f>
        <v>1.4429497741503459</v>
      </c>
      <c r="H4" s="27">
        <f>EMCs!$C$4</f>
        <v>0.22493527059566973</v>
      </c>
      <c r="I4" s="27">
        <f>ROCs!$F$3</f>
        <v>0.43140989244743805</v>
      </c>
      <c r="J4" s="23">
        <v>9.4149327331700006E-2</v>
      </c>
      <c r="K4" s="31">
        <f>Other!$C$2*I4*J4/12</f>
        <v>0.17194509332090838</v>
      </c>
      <c r="L4">
        <f t="shared" si="0"/>
        <v>0.7</v>
      </c>
      <c r="M4">
        <f>ROUND((2.721*K4*H4)+(Other!$B$2*J4),1)</f>
        <v>0.1</v>
      </c>
    </row>
    <row r="5" spans="1:13">
      <c r="A5" s="22">
        <v>13</v>
      </c>
      <c r="B5" s="22" t="s">
        <v>17</v>
      </c>
      <c r="C5" s="22" t="s">
        <v>121</v>
      </c>
      <c r="D5" s="22">
        <v>1490</v>
      </c>
      <c r="E5" s="22" t="s">
        <v>212</v>
      </c>
      <c r="F5" s="22" t="s">
        <v>126</v>
      </c>
      <c r="G5" s="27">
        <f>EMCs!$B$4</f>
        <v>1.4429497741503459</v>
      </c>
      <c r="H5" s="27">
        <f>EMCs!$C$4</f>
        <v>0.22493527059566973</v>
      </c>
      <c r="I5" s="27">
        <f>ROCs!$F$3</f>
        <v>0.43140989244743805</v>
      </c>
      <c r="J5" s="23">
        <v>0.150950657775</v>
      </c>
      <c r="K5" s="31">
        <f>Other!$C$2*I5*J5/12</f>
        <v>0.27568146978396707</v>
      </c>
      <c r="L5">
        <f t="shared" si="0"/>
        <v>1.1000000000000001</v>
      </c>
      <c r="M5">
        <f>ROUND((2.721*K5*H5)+(Other!$B$2*J5),1)</f>
        <v>0.2</v>
      </c>
    </row>
    <row r="6" spans="1:13">
      <c r="A6" s="22">
        <v>13</v>
      </c>
      <c r="B6" s="22" t="s">
        <v>17</v>
      </c>
      <c r="C6" s="22" t="s">
        <v>121</v>
      </c>
      <c r="D6" s="22">
        <v>4110</v>
      </c>
      <c r="E6" s="32" t="s">
        <v>195</v>
      </c>
      <c r="F6" s="22" t="s">
        <v>126</v>
      </c>
      <c r="G6" s="27">
        <f>EMCs!$B$14</f>
        <v>0.69141343344704065</v>
      </c>
      <c r="H6" s="27">
        <f>EMCs!$C$14</f>
        <v>3.5859246036990831E-2</v>
      </c>
      <c r="I6" s="27">
        <f>ROCs!$F$13</f>
        <v>0.26229721460804234</v>
      </c>
      <c r="J6" s="23">
        <v>0.21351475603799999</v>
      </c>
      <c r="K6" s="31">
        <f>Other!$C$2*I6*J6/12</f>
        <v>0.23708497916277838</v>
      </c>
      <c r="L6">
        <f t="shared" si="0"/>
        <v>0.4</v>
      </c>
      <c r="M6">
        <f>ROUND((2.721*K6*H6)+(Other!$B$2*J6),1)</f>
        <v>0.1</v>
      </c>
    </row>
    <row r="7" spans="1:13">
      <c r="A7" s="22">
        <v>13</v>
      </c>
      <c r="B7" s="22" t="s">
        <v>17</v>
      </c>
      <c r="C7" s="22" t="s">
        <v>121</v>
      </c>
      <c r="D7" s="22">
        <v>6300</v>
      </c>
      <c r="E7" s="22" t="s">
        <v>207</v>
      </c>
      <c r="F7" s="22" t="s">
        <v>126</v>
      </c>
      <c r="G7" s="27">
        <f>EMCs!$B$17</f>
        <v>0.60724136328827061</v>
      </c>
      <c r="H7" s="27">
        <f>EMCs!$C$17</f>
        <v>3.2599314579082571E-2</v>
      </c>
      <c r="I7" s="27">
        <f>ROCs!$F$16</f>
        <v>2.5884593546846281E-2</v>
      </c>
      <c r="J7" s="23">
        <v>7.0207891713600007E-2</v>
      </c>
      <c r="K7" s="31">
        <f>Other!$C$2*I7*J7/12</f>
        <v>7.6932482693338891E-3</v>
      </c>
      <c r="L7">
        <f t="shared" si="0"/>
        <v>0</v>
      </c>
      <c r="M7">
        <f>ROUND((2.721*K7*H7)+(Other!$B$2*J7),1)</f>
        <v>0</v>
      </c>
    </row>
    <row r="8" spans="1:13">
      <c r="A8" s="22">
        <v>13</v>
      </c>
      <c r="B8" s="22" t="s">
        <v>17</v>
      </c>
      <c r="C8" s="22" t="s">
        <v>121</v>
      </c>
      <c r="D8" s="22">
        <v>6300</v>
      </c>
      <c r="E8" s="22" t="s">
        <v>207</v>
      </c>
      <c r="F8" s="22" t="s">
        <v>126</v>
      </c>
      <c r="G8" s="27">
        <f>EMCs!$B$17</f>
        <v>0.60724136328827061</v>
      </c>
      <c r="H8" s="27">
        <f>EMCs!$C$17</f>
        <v>3.2599314579082571E-2</v>
      </c>
      <c r="I8" s="27">
        <f>ROCs!$F$16</f>
        <v>2.5884593546846281E-2</v>
      </c>
      <c r="J8" s="23">
        <v>4.4868201226799996E-6</v>
      </c>
      <c r="K8" s="31">
        <f>Other!$C$2*I8*J8/12</f>
        <v>4.9165728098532021E-7</v>
      </c>
      <c r="L8">
        <f t="shared" si="0"/>
        <v>0</v>
      </c>
      <c r="M8">
        <f>ROUND((2.721*K8*H8)+(Other!$B$2*J8),1)</f>
        <v>0</v>
      </c>
    </row>
    <row r="9" spans="1:13">
      <c r="A9" s="22">
        <v>13</v>
      </c>
      <c r="B9" s="22" t="s">
        <v>17</v>
      </c>
      <c r="C9" s="22" t="s">
        <v>121</v>
      </c>
      <c r="D9" s="22">
        <v>7400</v>
      </c>
      <c r="E9" s="22" t="s">
        <v>214</v>
      </c>
      <c r="F9" s="22" t="s">
        <v>126</v>
      </c>
      <c r="G9" s="27">
        <f>EMCs!$B$9</f>
        <v>0.70945030562392009</v>
      </c>
      <c r="H9" s="27">
        <f>EMCs!$C$9</f>
        <v>9.7797943737247719E-2</v>
      </c>
      <c r="I9" s="27">
        <f>ROCs!$F$13</f>
        <v>0.26229721460804234</v>
      </c>
      <c r="J9" s="23">
        <v>2.2634698637800001</v>
      </c>
      <c r="K9" s="31">
        <f>Other!$C$2*I9*J9/12</f>
        <v>2.513337791952662</v>
      </c>
      <c r="L9">
        <f t="shared" si="0"/>
        <v>4.9000000000000004</v>
      </c>
      <c r="M9">
        <f>ROUND((2.721*K9*H9)+(Other!$B$2*J9),1)</f>
        <v>1.2</v>
      </c>
    </row>
    <row r="10" spans="1:13">
      <c r="A10" s="22">
        <v>13</v>
      </c>
      <c r="B10" s="22" t="s">
        <v>17</v>
      </c>
      <c r="C10" s="22" t="s">
        <v>121</v>
      </c>
      <c r="D10" s="22">
        <v>7400</v>
      </c>
      <c r="E10" s="22" t="s">
        <v>214</v>
      </c>
      <c r="F10" s="22" t="s">
        <v>126</v>
      </c>
      <c r="G10" s="27">
        <f>EMCs!$B$9</f>
        <v>0.70945030562392009</v>
      </c>
      <c r="H10" s="27">
        <f>EMCs!$C$9</f>
        <v>9.7797943737247719E-2</v>
      </c>
      <c r="I10" s="27">
        <f>ROCs!$F$13</f>
        <v>0.26229721460804234</v>
      </c>
      <c r="J10" s="23">
        <v>0.33739728486999998</v>
      </c>
      <c r="K10" s="31">
        <f>Other!$C$2*I10*J10/12</f>
        <v>0.37464309135966939</v>
      </c>
      <c r="L10">
        <f t="shared" si="0"/>
        <v>0.7</v>
      </c>
      <c r="M10">
        <f>ROUND((2.721*K10*H10)+(Other!$B$2*J10),1)</f>
        <v>0.2</v>
      </c>
    </row>
    <row r="11" spans="1:13">
      <c r="A11" s="22">
        <v>13</v>
      </c>
      <c r="B11" s="22" t="s">
        <v>17</v>
      </c>
      <c r="C11" s="22" t="s">
        <v>121</v>
      </c>
      <c r="D11" s="22">
        <v>7400</v>
      </c>
      <c r="E11" s="22" t="s">
        <v>214</v>
      </c>
      <c r="F11" s="22" t="s">
        <v>126</v>
      </c>
      <c r="G11" s="27">
        <f>EMCs!$B$9</f>
        <v>0.70945030562392009</v>
      </c>
      <c r="H11" s="27">
        <f>EMCs!$C$9</f>
        <v>9.7797943737247719E-2</v>
      </c>
      <c r="I11" s="27">
        <f>ROCs!$F$13</f>
        <v>0.26229721460804234</v>
      </c>
      <c r="J11" s="23">
        <v>0.26578397255500003</v>
      </c>
      <c r="K11" s="31">
        <f>Other!$C$2*I11*J11/12</f>
        <v>0.29512427508189609</v>
      </c>
      <c r="L11">
        <f t="shared" si="0"/>
        <v>0.6</v>
      </c>
      <c r="M11">
        <f>ROUND((2.721*K11*H11)+(Other!$B$2*J11),1)</f>
        <v>0.1</v>
      </c>
    </row>
    <row r="12" spans="1:13">
      <c r="A12" s="22">
        <v>13</v>
      </c>
      <c r="B12" s="22" t="s">
        <v>17</v>
      </c>
      <c r="C12" s="22" t="s">
        <v>121</v>
      </c>
      <c r="D12" s="22">
        <v>7400</v>
      </c>
      <c r="E12" s="22" t="s">
        <v>214</v>
      </c>
      <c r="F12" s="22" t="s">
        <v>126</v>
      </c>
      <c r="G12" s="27">
        <f>EMCs!$B$9</f>
        <v>0.70945030562392009</v>
      </c>
      <c r="H12" s="27">
        <f>EMCs!$C$9</f>
        <v>9.7797943737247719E-2</v>
      </c>
      <c r="I12" s="27">
        <f>ROCs!$F$13</f>
        <v>0.26229721460804234</v>
      </c>
      <c r="J12" s="23">
        <v>0.63575612127199999</v>
      </c>
      <c r="K12" s="31">
        <f>Other!$C$2*I12*J12/12</f>
        <v>0.70593821973388715</v>
      </c>
      <c r="L12">
        <f t="shared" si="0"/>
        <v>1.4</v>
      </c>
      <c r="M12">
        <f>ROUND((2.721*K12*H12)+(Other!$B$2*J12),1)</f>
        <v>0.3</v>
      </c>
    </row>
    <row r="13" spans="1:13">
      <c r="A13" s="22">
        <v>13</v>
      </c>
      <c r="B13" s="22" t="s">
        <v>17</v>
      </c>
      <c r="C13" s="22" t="s">
        <v>121</v>
      </c>
      <c r="D13" s="22">
        <v>7400</v>
      </c>
      <c r="E13" s="22" t="s">
        <v>214</v>
      </c>
      <c r="F13" s="22" t="s">
        <v>126</v>
      </c>
      <c r="G13" s="27">
        <f>EMCs!$B$9</f>
        <v>0.70945030562392009</v>
      </c>
      <c r="H13" s="27">
        <f>EMCs!$C$9</f>
        <v>9.7797943737247719E-2</v>
      </c>
      <c r="I13" s="27">
        <f>ROCs!$F$13</f>
        <v>0.26229721460804234</v>
      </c>
      <c r="J13" s="23">
        <v>0.47388479834399999</v>
      </c>
      <c r="K13" s="31">
        <f>Other!$C$2*I13*J13/12</f>
        <v>0.52619767188806932</v>
      </c>
      <c r="L13">
        <f t="shared" si="0"/>
        <v>1</v>
      </c>
      <c r="M13">
        <f>ROUND((2.721*K13*H13)+(Other!$B$2*J13),1)</f>
        <v>0.2</v>
      </c>
    </row>
    <row r="14" spans="1:13">
      <c r="A14" s="22">
        <v>13</v>
      </c>
      <c r="B14" s="22" t="s">
        <v>17</v>
      </c>
      <c r="C14" s="22" t="s">
        <v>121</v>
      </c>
      <c r="D14" s="22">
        <v>8140</v>
      </c>
      <c r="E14" s="22" t="s">
        <v>203</v>
      </c>
      <c r="F14" s="22" t="s">
        <v>126</v>
      </c>
      <c r="G14" s="27">
        <f>EMCs!$B$5</f>
        <v>0.98601567900273634</v>
      </c>
      <c r="H14" s="27">
        <f>EMCs!$C$5</f>
        <v>0.14343698414796333</v>
      </c>
      <c r="I14" s="27">
        <f>ROCs!$F$7</f>
        <v>0.44607782879065094</v>
      </c>
      <c r="J14" s="23">
        <v>3.3657972513200001</v>
      </c>
      <c r="K14" s="31">
        <f>Other!$C$2*I14*J14/12</f>
        <v>6.3559585437444177</v>
      </c>
      <c r="L14">
        <f t="shared" si="0"/>
        <v>17.100000000000001</v>
      </c>
      <c r="M14">
        <f>ROUND((2.721*K14*H14)+(Other!$B$2*J14),1)</f>
        <v>3.2</v>
      </c>
    </row>
    <row r="15" spans="1:13">
      <c r="A15" s="22">
        <v>13</v>
      </c>
      <c r="B15" s="22" t="s">
        <v>17</v>
      </c>
      <c r="C15" s="22" t="s">
        <v>121</v>
      </c>
      <c r="D15" s="22">
        <v>8140</v>
      </c>
      <c r="E15" s="22" t="s">
        <v>203</v>
      </c>
      <c r="F15" s="22" t="s">
        <v>125</v>
      </c>
      <c r="G15" s="27">
        <f>EMCs!$B$5</f>
        <v>0.98601567900273634</v>
      </c>
      <c r="H15" s="27">
        <f>EMCs!$C$5</f>
        <v>0.14343698414796333</v>
      </c>
      <c r="I15" s="27">
        <f>ROCs!$B$7</f>
        <v>0.44607782879065094</v>
      </c>
      <c r="J15" s="23">
        <v>0.53930269580000001</v>
      </c>
      <c r="K15" s="31">
        <f>Other!$C$2*I15*J15/12</f>
        <v>1.0184171300544309</v>
      </c>
      <c r="L15">
        <f t="shared" si="0"/>
        <v>2.7</v>
      </c>
      <c r="M15">
        <f>ROUND((2.721*K15*H15)+(Other!$B$2*J15),1)</f>
        <v>0.5</v>
      </c>
    </row>
    <row r="16" spans="1:13">
      <c r="A16" s="22">
        <v>13</v>
      </c>
      <c r="B16" s="22" t="s">
        <v>17</v>
      </c>
      <c r="C16" s="22" t="s">
        <v>121</v>
      </c>
      <c r="D16" s="22">
        <v>8140</v>
      </c>
      <c r="E16" s="22" t="s">
        <v>203</v>
      </c>
      <c r="F16" s="22" t="s">
        <v>126</v>
      </c>
      <c r="G16" s="27">
        <f>EMCs!$B$5</f>
        <v>0.98601567900273634</v>
      </c>
      <c r="H16" s="27">
        <f>EMCs!$C$5</f>
        <v>0.14343698414796333</v>
      </c>
      <c r="I16" s="27">
        <f>ROCs!$F$7</f>
        <v>0.44607782879065094</v>
      </c>
      <c r="J16" s="23">
        <v>9.8728035348099999E-2</v>
      </c>
      <c r="K16" s="31">
        <f>Other!$C$2*I16*J16/12</f>
        <v>0.18643764104678598</v>
      </c>
      <c r="L16">
        <f t="shared" si="0"/>
        <v>0.5</v>
      </c>
      <c r="M16">
        <f>ROUND((2.721*K16*H16)+(Other!$B$2*J16),1)</f>
        <v>0.1</v>
      </c>
    </row>
    <row r="17" spans="1:13">
      <c r="A17" s="22">
        <v>13</v>
      </c>
      <c r="B17" s="22" t="s">
        <v>17</v>
      </c>
      <c r="C17" s="22" t="s">
        <v>121</v>
      </c>
      <c r="D17" s="22">
        <v>8140</v>
      </c>
      <c r="E17" s="22" t="s">
        <v>203</v>
      </c>
      <c r="F17" s="22" t="s">
        <v>126</v>
      </c>
      <c r="G17" s="27">
        <f>EMCs!$B$5</f>
        <v>0.98601567900273634</v>
      </c>
      <c r="H17" s="27">
        <f>EMCs!$C$5</f>
        <v>0.14343698414796333</v>
      </c>
      <c r="I17" s="27">
        <f>ROCs!$F$7</f>
        <v>0.44607782879065094</v>
      </c>
      <c r="J17" s="23">
        <v>0.49369037608600003</v>
      </c>
      <c r="K17" s="31">
        <f>Other!$C$2*I17*J17/12</f>
        <v>0.9322830014842971</v>
      </c>
      <c r="L17">
        <f t="shared" si="0"/>
        <v>2.5</v>
      </c>
      <c r="M17">
        <f>ROUND((2.721*K17*H17)+(Other!$B$2*J17),1)</f>
        <v>0.5</v>
      </c>
    </row>
    <row r="18" spans="1:13">
      <c r="A18" s="22">
        <v>13</v>
      </c>
      <c r="B18" s="22" t="s">
        <v>17</v>
      </c>
      <c r="C18" s="22" t="s">
        <v>121</v>
      </c>
      <c r="D18" s="22">
        <v>8140</v>
      </c>
      <c r="E18" s="22" t="s">
        <v>203</v>
      </c>
      <c r="F18" s="22" t="s">
        <v>126</v>
      </c>
      <c r="G18" s="27">
        <f>EMCs!$B$5</f>
        <v>0.98601567900273634</v>
      </c>
      <c r="H18" s="27">
        <f>EMCs!$C$5</f>
        <v>0.14343698414796333</v>
      </c>
      <c r="I18" s="27">
        <f>ROCs!$F$7</f>
        <v>0.44607782879065094</v>
      </c>
      <c r="J18" s="23">
        <v>2.4457688901600001</v>
      </c>
      <c r="K18" s="31">
        <f>Other!$C$2*I18*J18/12</f>
        <v>4.6185805361093069</v>
      </c>
      <c r="L18">
        <f t="shared" si="0"/>
        <v>12.4</v>
      </c>
      <c r="M18">
        <f>ROUND((2.721*K18*H18)+(Other!$B$2*J18),1)</f>
        <v>2.2999999999999998</v>
      </c>
    </row>
    <row r="19" spans="1:13">
      <c r="A19" s="22">
        <v>13</v>
      </c>
      <c r="B19" s="22" t="s">
        <v>17</v>
      </c>
      <c r="C19" s="22" t="s">
        <v>121</v>
      </c>
      <c r="D19" s="22">
        <v>8140</v>
      </c>
      <c r="E19" s="22" t="s">
        <v>203</v>
      </c>
      <c r="F19" s="22" t="s">
        <v>126</v>
      </c>
      <c r="G19" s="27">
        <f>EMCs!$B$5</f>
        <v>0.98601567900273634</v>
      </c>
      <c r="H19" s="27">
        <f>EMCs!$C$5</f>
        <v>0.14343698414796333</v>
      </c>
      <c r="I19" s="27">
        <f>ROCs!$F$7</f>
        <v>0.44607782879065094</v>
      </c>
      <c r="J19" s="23">
        <v>0.91412921010500003</v>
      </c>
      <c r="K19" s="31">
        <f>Other!$C$2*I19*J19/12</f>
        <v>1.72623807354248</v>
      </c>
      <c r="L19">
        <f t="shared" si="0"/>
        <v>4.5999999999999996</v>
      </c>
      <c r="M19">
        <f>ROUND((2.721*K19*H19)+(Other!$B$2*J19),1)</f>
        <v>0.9</v>
      </c>
    </row>
    <row r="20" spans="1:13">
      <c r="A20" s="22">
        <v>13</v>
      </c>
      <c r="B20" s="22" t="s">
        <v>17</v>
      </c>
      <c r="C20" s="22" t="s">
        <v>121</v>
      </c>
      <c r="D20" s="22">
        <v>8310</v>
      </c>
      <c r="E20" s="22" t="s">
        <v>215</v>
      </c>
      <c r="F20" s="22" t="s">
        <v>125</v>
      </c>
      <c r="G20" s="27">
        <f>EMCs!$B$6</f>
        <v>0.72147488707517293</v>
      </c>
      <c r="H20" s="27">
        <f>EMCs!$C$6</f>
        <v>0.16951643581122938</v>
      </c>
      <c r="I20" s="27">
        <f>ROCs!$B$3</f>
        <v>0.43140989244743805</v>
      </c>
      <c r="J20" s="23">
        <v>0.17621535619199999</v>
      </c>
      <c r="K20" s="31">
        <f>Other!$C$2*I20*J20/12</f>
        <v>0.32182243595073229</v>
      </c>
      <c r="L20">
        <f t="shared" si="0"/>
        <v>0.6</v>
      </c>
      <c r="M20">
        <f>ROUND((2.721*K20*H20)+(Other!$B$2*J20),1)</f>
        <v>0.2</v>
      </c>
    </row>
    <row r="21" spans="1:13">
      <c r="A21" s="22">
        <v>13</v>
      </c>
      <c r="B21" s="22" t="s">
        <v>17</v>
      </c>
      <c r="C21" s="22" t="s">
        <v>121</v>
      </c>
      <c r="D21" s="22">
        <v>8310</v>
      </c>
      <c r="E21" s="22" t="s">
        <v>215</v>
      </c>
      <c r="F21" s="22" t="s">
        <v>126</v>
      </c>
      <c r="G21" s="27">
        <f>EMCs!$B$6</f>
        <v>0.72147488707517293</v>
      </c>
      <c r="H21" s="27">
        <f>EMCs!$C$6</f>
        <v>0.16951643581122938</v>
      </c>
      <c r="I21" s="27">
        <f>ROCs!$F$3</f>
        <v>0.43140989244743805</v>
      </c>
      <c r="J21" s="23">
        <v>5.8529703170200002E-2</v>
      </c>
      <c r="K21" s="31">
        <f>Other!$C$2*I21*J21/12</f>
        <v>0.10689290682012766</v>
      </c>
      <c r="L21">
        <f t="shared" si="0"/>
        <v>0.2</v>
      </c>
      <c r="M21">
        <f>ROUND((2.721*K21*H21)+(Other!$B$2*J21),1)</f>
        <v>0.1</v>
      </c>
    </row>
    <row r="22" spans="1:13">
      <c r="J22">
        <f t="shared" ref="J22:L22" si="1">SUM(J2:J21)</f>
        <v>13.104741712861225</v>
      </c>
      <c r="K22">
        <f t="shared" si="1"/>
        <v>21.301053640712649</v>
      </c>
      <c r="L22">
        <f t="shared" si="1"/>
        <v>55.100000000000009</v>
      </c>
      <c r="M22">
        <f>SUM(M2:M21)</f>
        <v>10.899999999999999</v>
      </c>
    </row>
  </sheetData>
  <sortState ref="A2:F21">
    <sortCondition ref="D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M2" sqref="M2:M8"/>
    </sheetView>
  </sheetViews>
  <sheetFormatPr defaultRowHeight="15"/>
  <cols>
    <col min="1" max="1" width="9.85546875" bestFit="1" customWidth="1"/>
    <col min="2" max="2" width="27.85546875" bestFit="1" customWidth="1"/>
    <col min="3" max="3" width="12.7109375" bestFit="1" customWidth="1"/>
    <col min="4" max="4" width="7.85546875" bestFit="1" customWidth="1"/>
    <col min="5" max="5" width="30.28515625" bestFit="1" customWidth="1"/>
    <col min="6" max="6" width="8.140625" bestFit="1" customWidth="1"/>
    <col min="7" max="9" width="8.140625" style="27" customWidth="1"/>
    <col min="10" max="10" width="13.7109375" bestFit="1" customWidth="1"/>
    <col min="11" max="11" width="14" customWidth="1"/>
  </cols>
  <sheetData>
    <row r="1" spans="1:13">
      <c r="A1" s="22" t="s">
        <v>114</v>
      </c>
      <c r="B1" s="22" t="s">
        <v>115</v>
      </c>
      <c r="C1" s="22" t="s">
        <v>153</v>
      </c>
      <c r="D1" s="22" t="s">
        <v>118</v>
      </c>
      <c r="E1" s="22" t="s">
        <v>161</v>
      </c>
      <c r="F1" s="22" t="s">
        <v>116</v>
      </c>
      <c r="G1" s="27" t="s">
        <v>163</v>
      </c>
      <c r="H1" s="27" t="s">
        <v>217</v>
      </c>
      <c r="I1" s="27" t="s">
        <v>165</v>
      </c>
      <c r="J1" s="23" t="s">
        <v>179</v>
      </c>
      <c r="K1" s="35" t="s">
        <v>180</v>
      </c>
      <c r="L1" s="36" t="s">
        <v>181</v>
      </c>
      <c r="M1" s="36" t="s">
        <v>182</v>
      </c>
    </row>
    <row r="2" spans="1:13">
      <c r="A2" s="22">
        <v>15</v>
      </c>
      <c r="B2" s="24" t="s">
        <v>216</v>
      </c>
      <c r="C2" s="22" t="s">
        <v>121</v>
      </c>
      <c r="D2" s="22">
        <v>1210</v>
      </c>
      <c r="E2" s="32" t="s">
        <v>198</v>
      </c>
      <c r="F2" s="22" t="s">
        <v>125</v>
      </c>
      <c r="G2" s="27">
        <f>EMCs!$B$13</f>
        <v>1.2445441802046733</v>
      </c>
      <c r="H2" s="27">
        <f>EMCs!$B$13</f>
        <v>1.2445441802046733</v>
      </c>
      <c r="I2" s="27">
        <f>ROCs!$B$11</f>
        <v>0.28818180815488864</v>
      </c>
      <c r="J2" s="23">
        <v>4.6544581762300004E-3</v>
      </c>
      <c r="K2" s="31">
        <f>Other!$C$2*I2*J2/12</f>
        <v>5.6782977332440962E-3</v>
      </c>
      <c r="L2">
        <f>ROUND(2.721*K2*G2,1)</f>
        <v>0</v>
      </c>
      <c r="M2">
        <f>ROUND((2.721*K2*H2)+(Other!$B$2*J2),1)</f>
        <v>0</v>
      </c>
    </row>
    <row r="3" spans="1:13">
      <c r="A3" s="22">
        <v>15</v>
      </c>
      <c r="B3" s="24" t="s">
        <v>216</v>
      </c>
      <c r="C3" s="22" t="s">
        <v>121</v>
      </c>
      <c r="D3" s="22">
        <v>1400</v>
      </c>
      <c r="E3" s="32" t="s">
        <v>188</v>
      </c>
      <c r="F3" s="22" t="s">
        <v>125</v>
      </c>
      <c r="G3" s="27">
        <f>EMCs!$B$8</f>
        <v>0.70945030562392009</v>
      </c>
      <c r="H3" s="27">
        <f>EMCs!$C$8</f>
        <v>0.1167055461931156</v>
      </c>
      <c r="I3" s="27">
        <f>ROCs!$B$3</f>
        <v>0.43140989244743805</v>
      </c>
      <c r="J3" s="23">
        <v>0.29595985444</v>
      </c>
      <c r="K3" s="31">
        <f>Other!$C$2*I3*J3/12</f>
        <v>0.54051203798451397</v>
      </c>
      <c r="L3">
        <f t="shared" ref="L3:L8" si="0">ROUND(2.721*K3*G3,1)</f>
        <v>1</v>
      </c>
      <c r="M3">
        <f>ROUND((2.721*K3*H3)+(Other!$B$2*J3),1)</f>
        <v>0.2</v>
      </c>
    </row>
    <row r="4" spans="1:13">
      <c r="A4" s="22">
        <v>15</v>
      </c>
      <c r="B4" s="24" t="s">
        <v>216</v>
      </c>
      <c r="C4" s="22" t="s">
        <v>121</v>
      </c>
      <c r="D4" s="22">
        <v>1400</v>
      </c>
      <c r="E4" s="32" t="s">
        <v>188</v>
      </c>
      <c r="F4" s="22" t="s">
        <v>125</v>
      </c>
      <c r="G4" s="27">
        <f>EMCs!$B$8</f>
        <v>0.70945030562392009</v>
      </c>
      <c r="H4" s="27">
        <f>EMCs!$C$8</f>
        <v>0.1167055461931156</v>
      </c>
      <c r="I4" s="27">
        <f>ROCs!$B$3</f>
        <v>0.43140989244743805</v>
      </c>
      <c r="J4" s="23">
        <v>0.61361204665199998</v>
      </c>
      <c r="K4" s="31">
        <f>Other!$C$2*I4*J4/12</f>
        <v>1.120640833180838</v>
      </c>
      <c r="L4">
        <f t="shared" si="0"/>
        <v>2.2000000000000002</v>
      </c>
      <c r="M4">
        <f>ROUND((2.721*K4*H4)+(Other!$B$2*J4),1)</f>
        <v>0.5</v>
      </c>
    </row>
    <row r="5" spans="1:13">
      <c r="A5" s="22">
        <v>15</v>
      </c>
      <c r="B5" s="24" t="s">
        <v>216</v>
      </c>
      <c r="C5" s="22" t="s">
        <v>121</v>
      </c>
      <c r="D5" s="22">
        <v>1400</v>
      </c>
      <c r="E5" s="32" t="s">
        <v>188</v>
      </c>
      <c r="F5" s="22" t="s">
        <v>125</v>
      </c>
      <c r="G5" s="27">
        <f>EMCs!$B$8</f>
        <v>0.70945030562392009</v>
      </c>
      <c r="H5" s="27">
        <f>EMCs!$C$8</f>
        <v>0.1167055461931156</v>
      </c>
      <c r="I5" s="27">
        <f>ROCs!$B$3</f>
        <v>0.43140989244743805</v>
      </c>
      <c r="J5" s="23">
        <v>0.28348920689700002</v>
      </c>
      <c r="K5" s="31">
        <f>Other!$C$2*I5*J5/12</f>
        <v>0.51773687095651411</v>
      </c>
      <c r="L5">
        <f t="shared" si="0"/>
        <v>1</v>
      </c>
      <c r="M5">
        <f>ROUND((2.721*K5*H5)+(Other!$B$2*J5),1)</f>
        <v>0.2</v>
      </c>
    </row>
    <row r="6" spans="1:13">
      <c r="A6" s="22">
        <v>15</v>
      </c>
      <c r="B6" s="24" t="s">
        <v>216</v>
      </c>
      <c r="C6" s="22" t="s">
        <v>121</v>
      </c>
      <c r="D6" s="22">
        <v>1411</v>
      </c>
      <c r="E6" s="22" t="s">
        <v>210</v>
      </c>
      <c r="F6" s="22" t="s">
        <v>125</v>
      </c>
      <c r="G6" s="27">
        <f>EMCs!$B$4</f>
        <v>1.4429497741503459</v>
      </c>
      <c r="H6" s="27">
        <f>EMCs!$C$4</f>
        <v>0.22493527059566973</v>
      </c>
      <c r="I6" s="27">
        <f>ROCs!$B$3</f>
        <v>0.43140989244743805</v>
      </c>
      <c r="J6" s="23">
        <v>0.31375285702299999</v>
      </c>
      <c r="K6" s="31">
        <f>Other!$C$2*I6*J6/12</f>
        <v>0.57300743201759474</v>
      </c>
      <c r="L6">
        <f t="shared" si="0"/>
        <v>2.2000000000000002</v>
      </c>
      <c r="M6">
        <f>ROUND((2.721*K6*H6)+(Other!$B$2*J6),1)</f>
        <v>0.4</v>
      </c>
    </row>
    <row r="7" spans="1:13">
      <c r="A7" s="22">
        <v>15</v>
      </c>
      <c r="B7" s="24" t="s">
        <v>216</v>
      </c>
      <c r="C7" s="22" t="s">
        <v>121</v>
      </c>
      <c r="D7" s="22">
        <v>1411</v>
      </c>
      <c r="E7" s="22" t="s">
        <v>210</v>
      </c>
      <c r="F7" s="22" t="s">
        <v>125</v>
      </c>
      <c r="G7" s="27">
        <f>EMCs!$B$4</f>
        <v>1.4429497741503459</v>
      </c>
      <c r="H7" s="27">
        <f>EMCs!$C$4</f>
        <v>0.22493527059566973</v>
      </c>
      <c r="I7" s="27">
        <f>ROCs!$B$3</f>
        <v>0.43140989244743805</v>
      </c>
      <c r="J7" s="23">
        <v>0.41632506795399998</v>
      </c>
      <c r="K7" s="31">
        <f>Other!$C$2*I7*J7/12</f>
        <v>0.76033525347431163</v>
      </c>
      <c r="L7">
        <f t="shared" si="0"/>
        <v>3</v>
      </c>
      <c r="M7">
        <f>ROUND((2.721*K7*H7)+(Other!$B$2*J7),1)</f>
        <v>0.6</v>
      </c>
    </row>
    <row r="8" spans="1:13">
      <c r="A8" s="22">
        <v>15</v>
      </c>
      <c r="B8" s="24" t="s">
        <v>216</v>
      </c>
      <c r="C8" s="22" t="s">
        <v>121</v>
      </c>
      <c r="D8" s="22">
        <v>1411</v>
      </c>
      <c r="E8" s="22" t="s">
        <v>210</v>
      </c>
      <c r="F8" s="22" t="s">
        <v>125</v>
      </c>
      <c r="G8" s="27">
        <f>EMCs!$B$4</f>
        <v>1.4429497741503459</v>
      </c>
      <c r="H8" s="27">
        <f>EMCs!$C$4</f>
        <v>0.22493527059566973</v>
      </c>
      <c r="I8" s="27">
        <f>ROCs!$B$3</f>
        <v>0.43140989244743805</v>
      </c>
      <c r="J8" s="23">
        <v>0.10621432214900001</v>
      </c>
      <c r="K8" s="31">
        <f>Other!$C$2*I8*J8/12</f>
        <v>0.19397941601413529</v>
      </c>
      <c r="L8">
        <f t="shared" si="0"/>
        <v>0.8</v>
      </c>
      <c r="M8">
        <f>ROUND((2.721*K8*H8)+(Other!$B$2*J8),1)</f>
        <v>0.1</v>
      </c>
    </row>
    <row r="9" spans="1:13">
      <c r="J9">
        <f t="shared" ref="J9:L9" si="1">SUM(J2:J8)</f>
        <v>2.0340078132912303</v>
      </c>
      <c r="K9">
        <f t="shared" si="1"/>
        <v>3.711890141361152</v>
      </c>
      <c r="L9">
        <f t="shared" si="1"/>
        <v>10.200000000000001</v>
      </c>
      <c r="M9">
        <f>SUM(M2:M8)</f>
        <v>2</v>
      </c>
    </row>
  </sheetData>
  <sortState ref="A2:F8">
    <sortCondition ref="D1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6"/>
  <sheetViews>
    <sheetView workbookViewId="0">
      <selection activeCell="M2" sqref="M2:M5"/>
    </sheetView>
  </sheetViews>
  <sheetFormatPr defaultRowHeight="15"/>
  <cols>
    <col min="1" max="1" width="9.85546875" bestFit="1" customWidth="1"/>
    <col min="2" max="2" width="19.5703125" bestFit="1" customWidth="1"/>
    <col min="3" max="3" width="12.7109375" bestFit="1" customWidth="1"/>
    <col min="4" max="4" width="7.85546875" bestFit="1" customWidth="1"/>
    <col min="5" max="5" width="50.7109375" bestFit="1" customWidth="1"/>
    <col min="6" max="6" width="8.140625" bestFit="1" customWidth="1"/>
    <col min="7" max="8" width="8.140625" style="27" customWidth="1"/>
    <col min="9" max="9" width="9.140625" style="27"/>
    <col min="10" max="10" width="13.7109375" bestFit="1" customWidth="1"/>
    <col min="11" max="11" width="15" customWidth="1"/>
  </cols>
  <sheetData>
    <row r="1" spans="1:13">
      <c r="A1" s="22" t="s">
        <v>114</v>
      </c>
      <c r="B1" s="22" t="s">
        <v>115</v>
      </c>
      <c r="C1" s="22" t="s">
        <v>153</v>
      </c>
      <c r="D1" s="22" t="s">
        <v>118</v>
      </c>
      <c r="E1" s="22" t="s">
        <v>161</v>
      </c>
      <c r="F1" s="22" t="s">
        <v>116</v>
      </c>
      <c r="G1" s="27" t="s">
        <v>163</v>
      </c>
      <c r="H1" s="27" t="s">
        <v>164</v>
      </c>
      <c r="I1" s="27" t="s">
        <v>165</v>
      </c>
      <c r="J1" s="23" t="s">
        <v>179</v>
      </c>
      <c r="K1" s="35" t="s">
        <v>180</v>
      </c>
      <c r="L1" s="36" t="s">
        <v>181</v>
      </c>
      <c r="M1" s="36" t="s">
        <v>182</v>
      </c>
    </row>
    <row r="2" spans="1:13">
      <c r="A2" s="22">
        <v>19</v>
      </c>
      <c r="B2" s="22" t="s">
        <v>131</v>
      </c>
      <c r="C2" s="22" t="s">
        <v>130</v>
      </c>
      <c r="D2" s="22">
        <v>1210</v>
      </c>
      <c r="E2" s="32" t="s">
        <v>198</v>
      </c>
      <c r="F2" s="22" t="s">
        <v>125</v>
      </c>
      <c r="G2" s="27">
        <f>EMCs!$B$13</f>
        <v>1.2445441802046733</v>
      </c>
      <c r="H2" s="27">
        <f>EMCs!$C$13</f>
        <v>0.21319951734720002</v>
      </c>
      <c r="I2" s="27">
        <f>ROCs!$B$11</f>
        <v>0.28818180815488864</v>
      </c>
      <c r="J2" s="23">
        <v>1.55030961752</v>
      </c>
      <c r="K2" s="31">
        <f>Other!$C$7*I2*J2/12</f>
        <v>2.1482240300352458</v>
      </c>
      <c r="L2">
        <f>ROUND(2.721*K2*G2,1)</f>
        <v>7.3</v>
      </c>
      <c r="M2">
        <f>ROUND((2.721*K2*H2)+(Other!$B$7*J2),1)</f>
        <v>1.5</v>
      </c>
    </row>
    <row r="3" spans="1:13">
      <c r="A3" s="22">
        <v>19</v>
      </c>
      <c r="B3" s="22" t="s">
        <v>131</v>
      </c>
      <c r="C3" s="22" t="s">
        <v>130</v>
      </c>
      <c r="D3" s="22">
        <v>1330</v>
      </c>
      <c r="E3" t="s">
        <v>218</v>
      </c>
      <c r="F3" s="22" t="s">
        <v>125</v>
      </c>
      <c r="G3" s="27">
        <f>EMCs!$B$10</f>
        <v>1.3948514483453343</v>
      </c>
      <c r="H3" s="27">
        <f>EMCs!$C$10</f>
        <v>0.33903287162245876</v>
      </c>
      <c r="I3" s="27">
        <f>ROCs!$B$5</f>
        <v>0.39344582191206351</v>
      </c>
      <c r="J3" s="23">
        <v>0.60985290674600001</v>
      </c>
      <c r="K3" s="31">
        <f>Other!$C$7*I3*J3/12</f>
        <v>1.1537311090571782</v>
      </c>
      <c r="L3">
        <f t="shared" ref="L3:L5" si="0">ROUND(2.721*K3*G3,1)</f>
        <v>4.4000000000000004</v>
      </c>
      <c r="M3">
        <f>ROUND((2.721*K3*H3)+(Other!$B$7*J3),1)</f>
        <v>1.2</v>
      </c>
    </row>
    <row r="4" spans="1:13">
      <c r="A4" s="22">
        <v>19</v>
      </c>
      <c r="B4" s="22" t="s">
        <v>131</v>
      </c>
      <c r="C4" s="22" t="s">
        <v>130</v>
      </c>
      <c r="D4" s="22">
        <v>5110</v>
      </c>
      <c r="E4" s="61" t="e">
        <v>#N/A</v>
      </c>
      <c r="F4" s="22" t="s">
        <v>4</v>
      </c>
      <c r="G4" s="27">
        <f>EMCs!$B$16</f>
        <v>0.50503242095262102</v>
      </c>
      <c r="H4" s="27">
        <f>EMCs!$C$16</f>
        <v>6.8458560616073402E-2</v>
      </c>
      <c r="I4" s="27">
        <f>ROCs!$I$15</f>
        <v>5.2632006878587441E-2</v>
      </c>
      <c r="J4" s="23">
        <v>6.8920199543400003E-5</v>
      </c>
      <c r="K4" s="31">
        <f>Other!$C$7*I4*J4/12</f>
        <v>1.7441788802391221E-5</v>
      </c>
      <c r="L4">
        <f t="shared" si="0"/>
        <v>0</v>
      </c>
      <c r="M4">
        <f>ROUND((2.721*K4*H4)+(Other!$B$7*J4),1)</f>
        <v>0</v>
      </c>
    </row>
    <row r="5" spans="1:13">
      <c r="A5" s="22">
        <v>19</v>
      </c>
      <c r="B5" s="22" t="s">
        <v>131</v>
      </c>
      <c r="C5" s="22" t="s">
        <v>130</v>
      </c>
      <c r="D5" s="22">
        <v>5110</v>
      </c>
      <c r="E5" s="61" t="e">
        <v>#N/A</v>
      </c>
      <c r="F5" s="22" t="s">
        <v>125</v>
      </c>
      <c r="G5" s="27">
        <f>EMCs!$B$16</f>
        <v>0.50503242095262102</v>
      </c>
      <c r="H5" s="27">
        <f>EMCs!$C$16</f>
        <v>6.8458560616073402E-2</v>
      </c>
      <c r="I5" s="27">
        <f>ROCs!$B$15</f>
        <v>5.2632006878587441E-2</v>
      </c>
      <c r="J5" s="23">
        <v>7.3673656155099996E-3</v>
      </c>
      <c r="K5" s="31">
        <f>Other!$C$7*I5*J5/12</f>
        <v>1.864475668193708E-3</v>
      </c>
      <c r="L5">
        <f t="shared" si="0"/>
        <v>0</v>
      </c>
      <c r="M5">
        <f>ROUND((2.721*K5*H5)+(Other!$B$7*J5),1)</f>
        <v>0</v>
      </c>
    </row>
    <row r="6" spans="1:13">
      <c r="J6" s="23">
        <f>SUM(J2:J5)</f>
        <v>2.1675988100810537</v>
      </c>
      <c r="K6" s="31">
        <f>SUM(K2:K5)</f>
        <v>3.3038370565494204</v>
      </c>
      <c r="L6">
        <f>SUM(L2:L5)</f>
        <v>11.7</v>
      </c>
      <c r="M6">
        <f>SUM(M2:M5)</f>
        <v>2.7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M6"/>
  <sheetViews>
    <sheetView workbookViewId="0">
      <selection activeCell="M2" sqref="M2:M5"/>
    </sheetView>
  </sheetViews>
  <sheetFormatPr defaultRowHeight="15"/>
  <cols>
    <col min="1" max="1" width="9.85546875" bestFit="1" customWidth="1"/>
    <col min="2" max="2" width="18.5703125" bestFit="1" customWidth="1"/>
    <col min="3" max="3" width="12.7109375" bestFit="1" customWidth="1"/>
    <col min="4" max="4" width="7.85546875" bestFit="1" customWidth="1"/>
    <col min="5" max="5" width="23.42578125" bestFit="1" customWidth="1"/>
    <col min="6" max="6" width="8.140625" bestFit="1" customWidth="1"/>
    <col min="7" max="7" width="8.140625" style="27" customWidth="1"/>
    <col min="8" max="9" width="9.140625" style="27"/>
    <col min="10" max="10" width="13.7109375" bestFit="1" customWidth="1"/>
    <col min="11" max="11" width="13.28515625" customWidth="1"/>
  </cols>
  <sheetData>
    <row r="1" spans="1:13">
      <c r="A1" s="22" t="s">
        <v>114</v>
      </c>
      <c r="B1" s="22" t="s">
        <v>115</v>
      </c>
      <c r="C1" s="22" t="s">
        <v>153</v>
      </c>
      <c r="D1" s="22" t="s">
        <v>118</v>
      </c>
      <c r="E1" s="22" t="s">
        <v>161</v>
      </c>
      <c r="F1" s="22" t="s">
        <v>116</v>
      </c>
      <c r="G1" s="27" t="s">
        <v>163</v>
      </c>
      <c r="H1" s="27" t="s">
        <v>164</v>
      </c>
      <c r="I1" s="27" t="s">
        <v>165</v>
      </c>
      <c r="J1" s="23" t="s">
        <v>119</v>
      </c>
      <c r="K1" s="35" t="s">
        <v>180</v>
      </c>
      <c r="L1" s="36" t="s">
        <v>181</v>
      </c>
      <c r="M1" s="36" t="s">
        <v>182</v>
      </c>
    </row>
    <row r="2" spans="1:13">
      <c r="A2" s="22">
        <v>20</v>
      </c>
      <c r="B2" s="22" t="s">
        <v>24</v>
      </c>
      <c r="C2" s="22" t="s">
        <v>121</v>
      </c>
      <c r="D2" s="22">
        <v>1400</v>
      </c>
      <c r="E2" s="32" t="s">
        <v>188</v>
      </c>
      <c r="F2" s="22" t="s">
        <v>125</v>
      </c>
      <c r="G2" s="27">
        <f>EMCs!$B$8</f>
        <v>0.70945030562392009</v>
      </c>
      <c r="H2" s="27">
        <f>EMCs!$C$8</f>
        <v>0.1167055461931156</v>
      </c>
      <c r="I2" s="27">
        <f>ROCs!$B$3</f>
        <v>0.43140989244743805</v>
      </c>
      <c r="J2" s="23">
        <v>0.99418331470599997</v>
      </c>
      <c r="K2" s="31">
        <f>Other!$C$2*I2*J2/12</f>
        <v>1.8156788547511606</v>
      </c>
      <c r="L2">
        <f>ROUND(2.721*K2*G2,1)</f>
        <v>3.5</v>
      </c>
      <c r="M2">
        <f>ROUND((2.721*K2*H2)+(Other!$B$2*J2),1)</f>
        <v>0.8</v>
      </c>
    </row>
    <row r="3" spans="1:13">
      <c r="A3" s="22">
        <v>20</v>
      </c>
      <c r="B3" s="22" t="s">
        <v>24</v>
      </c>
      <c r="C3" s="22" t="s">
        <v>121</v>
      </c>
      <c r="D3" s="22">
        <v>1400</v>
      </c>
      <c r="E3" s="32" t="s">
        <v>188</v>
      </c>
      <c r="F3" s="22" t="s">
        <v>4</v>
      </c>
      <c r="G3" s="27">
        <f>EMCs!$B$8</f>
        <v>0.70945030562392009</v>
      </c>
      <c r="H3" s="27">
        <f>EMCs!$C$8</f>
        <v>0.1167055461931156</v>
      </c>
      <c r="I3" s="27">
        <f>ROCs!$I$3</f>
        <v>0.43140989244743805</v>
      </c>
      <c r="J3" s="23">
        <v>8.7715299785400002E-4</v>
      </c>
      <c r="K3" s="31">
        <f>Other!$C$2*I3*J3/12</f>
        <v>1.6019461672982013E-3</v>
      </c>
      <c r="L3">
        <f t="shared" ref="L3:L5" si="0">ROUND(2.721*K3*G3,1)</f>
        <v>0</v>
      </c>
      <c r="M3">
        <f>ROUND((2.721*K3*H3)+(Other!$B$2*J3),1)</f>
        <v>0</v>
      </c>
    </row>
    <row r="4" spans="1:13">
      <c r="A4" s="22">
        <v>20</v>
      </c>
      <c r="B4" s="22" t="s">
        <v>24</v>
      </c>
      <c r="C4" s="22" t="s">
        <v>121</v>
      </c>
      <c r="D4" s="22">
        <v>5110</v>
      </c>
      <c r="E4" s="61" t="e">
        <v>#N/A</v>
      </c>
      <c r="F4" s="22" t="s">
        <v>125</v>
      </c>
      <c r="G4" s="27">
        <f>EMCs!$B$16</f>
        <v>0.50503242095262102</v>
      </c>
      <c r="H4" s="27">
        <f>EMCs!$C$16</f>
        <v>6.8458560616073402E-2</v>
      </c>
      <c r="I4" s="27">
        <f>ROCs!$B$15</f>
        <v>5.2632006878587441E-2</v>
      </c>
      <c r="J4" s="23">
        <v>1.95177557646E-3</v>
      </c>
      <c r="K4" s="31">
        <f>Other!$C$2*I4*J4/12</f>
        <v>4.3487283089480375E-4</v>
      </c>
      <c r="L4">
        <f t="shared" si="0"/>
        <v>0</v>
      </c>
      <c r="M4">
        <f>ROUND((2.721*K4*H4)+(Other!$B$2*J4),1)</f>
        <v>0</v>
      </c>
    </row>
    <row r="5" spans="1:13">
      <c r="A5" s="22">
        <v>20</v>
      </c>
      <c r="B5" s="22" t="s">
        <v>24</v>
      </c>
      <c r="C5" s="22" t="s">
        <v>121</v>
      </c>
      <c r="D5" s="22">
        <v>5110</v>
      </c>
      <c r="E5" s="61" t="e">
        <v>#N/A</v>
      </c>
      <c r="F5" s="22" t="s">
        <v>4</v>
      </c>
      <c r="G5" s="27">
        <f>EMCs!$B$16</f>
        <v>0.50503242095262102</v>
      </c>
      <c r="H5" s="27">
        <f>EMCs!$C$16</f>
        <v>6.8458560616073402E-2</v>
      </c>
      <c r="I5" s="27">
        <f>ROCs!$I$15</f>
        <v>5.2632006878587441E-2</v>
      </c>
      <c r="J5" s="23">
        <v>3.5743152995999998E-2</v>
      </c>
      <c r="K5" s="31">
        <f>Other!$C$2*I5*J5/12</f>
        <v>7.9638900680726703E-3</v>
      </c>
      <c r="L5">
        <f t="shared" si="0"/>
        <v>0</v>
      </c>
      <c r="M5">
        <f>ROUND((2.721*K5*H5)+(Other!$B$2*J5),1)</f>
        <v>0</v>
      </c>
    </row>
    <row r="6" spans="1:13">
      <c r="J6" s="23">
        <f>SUM(J2:J5)</f>
        <v>1.0327553962763139</v>
      </c>
      <c r="L6">
        <f>SUM(L2:L5)</f>
        <v>3.5</v>
      </c>
      <c r="M6">
        <f>SUM(M2:M5)</f>
        <v>0.8</v>
      </c>
    </row>
  </sheetData>
  <sortState ref="A2:J5">
    <sortCondition ref="I1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M2" sqref="M2:M16"/>
    </sheetView>
  </sheetViews>
  <sheetFormatPr defaultRowHeight="15"/>
  <cols>
    <col min="1" max="1" width="9.85546875" bestFit="1" customWidth="1"/>
    <col min="2" max="2" width="12.85546875" bestFit="1" customWidth="1"/>
    <col min="3" max="3" width="12.7109375" bestFit="1" customWidth="1"/>
    <col min="4" max="4" width="7.85546875" bestFit="1" customWidth="1"/>
    <col min="5" max="5" width="23.42578125" bestFit="1" customWidth="1"/>
    <col min="6" max="6" width="8.140625" bestFit="1" customWidth="1"/>
    <col min="7" max="8" width="8.140625" customWidth="1"/>
    <col min="9" max="9" width="8.140625" style="27" customWidth="1"/>
    <col min="10" max="10" width="13.7109375" bestFit="1" customWidth="1"/>
    <col min="11" max="11" width="11.7109375" customWidth="1"/>
  </cols>
  <sheetData>
    <row r="1" spans="1:13">
      <c r="A1" s="22" t="s">
        <v>114</v>
      </c>
      <c r="B1" s="22" t="s">
        <v>115</v>
      </c>
      <c r="C1" s="22" t="s">
        <v>153</v>
      </c>
      <c r="D1" s="22" t="s">
        <v>118</v>
      </c>
      <c r="E1" s="22" t="s">
        <v>161</v>
      </c>
      <c r="F1" s="22" t="s">
        <v>116</v>
      </c>
      <c r="G1" s="22" t="s">
        <v>163</v>
      </c>
      <c r="H1" s="22" t="s">
        <v>164</v>
      </c>
      <c r="I1" s="27" t="s">
        <v>165</v>
      </c>
      <c r="J1" s="23" t="s">
        <v>179</v>
      </c>
      <c r="K1" s="35" t="s">
        <v>180</v>
      </c>
      <c r="L1" s="36" t="s">
        <v>181</v>
      </c>
      <c r="M1" s="36" t="s">
        <v>182</v>
      </c>
    </row>
    <row r="2" spans="1:13">
      <c r="A2" s="22">
        <v>21</v>
      </c>
      <c r="B2" s="22" t="s">
        <v>25</v>
      </c>
      <c r="C2" s="22" t="s">
        <v>132</v>
      </c>
      <c r="D2" s="22">
        <v>1400</v>
      </c>
      <c r="E2" s="32" t="s">
        <v>188</v>
      </c>
      <c r="F2" s="22" t="s">
        <v>125</v>
      </c>
      <c r="G2" s="27">
        <f>EMCs!$B$8</f>
        <v>0.70945030562392009</v>
      </c>
      <c r="H2" s="27">
        <f>EMCs!$C$8</f>
        <v>0.1167055461931156</v>
      </c>
      <c r="I2" s="27">
        <f>ROCs!$B$3</f>
        <v>0.43140989244743805</v>
      </c>
      <c r="J2" s="23">
        <v>0.59541424389099995</v>
      </c>
      <c r="K2" s="31">
        <f>(Other!$C$5*I2*J2/12)+(Other!$D$5*'228831-1'!J2)</f>
        <v>1.2028790109343768</v>
      </c>
      <c r="L2">
        <f>ROUND(2.721*K2*G2,1)</f>
        <v>2.2999999999999998</v>
      </c>
      <c r="M2">
        <f>ROUND((2.721*K2*H2)+(Other!$B$5*J2),1)</f>
        <v>0.6</v>
      </c>
    </row>
    <row r="3" spans="1:13">
      <c r="A3" s="22">
        <v>21</v>
      </c>
      <c r="B3" s="22" t="s">
        <v>25</v>
      </c>
      <c r="C3" s="22" t="s">
        <v>132</v>
      </c>
      <c r="D3" s="22">
        <v>1400</v>
      </c>
      <c r="E3" s="32" t="s">
        <v>188</v>
      </c>
      <c r="F3" s="22" t="s">
        <v>122</v>
      </c>
      <c r="G3" s="27">
        <f>EMCs!$B$8</f>
        <v>0.70945030562392009</v>
      </c>
      <c r="H3" s="27">
        <f>EMCs!$C$8</f>
        <v>0.1167055461931156</v>
      </c>
      <c r="I3" s="27">
        <f>ROCs!$H$3</f>
        <v>0.43140989244743805</v>
      </c>
      <c r="J3" s="23">
        <v>5.1908282604299999E-2</v>
      </c>
      <c r="K3" s="31">
        <f>(Other!$C$5*I3*J3/12)+(Other!$D$5*'228831-1'!J3)</f>
        <v>0.10486713120990267</v>
      </c>
      <c r="L3">
        <f t="shared" ref="L3:L16" si="0">ROUND(2.721*K3*G3,1)</f>
        <v>0.2</v>
      </c>
      <c r="M3">
        <f>ROUND((2.721*K3*H3)+(Other!$B$5*J3),1)</f>
        <v>0.1</v>
      </c>
    </row>
    <row r="4" spans="1:13">
      <c r="A4" s="22">
        <v>21</v>
      </c>
      <c r="B4" s="22" t="s">
        <v>25</v>
      </c>
      <c r="C4" s="22" t="s">
        <v>132</v>
      </c>
      <c r="D4" s="22">
        <v>1400</v>
      </c>
      <c r="E4" s="32" t="s">
        <v>188</v>
      </c>
      <c r="F4" s="22" t="s">
        <v>4</v>
      </c>
      <c r="G4" s="27">
        <f>EMCs!$B$8</f>
        <v>0.70945030562392009</v>
      </c>
      <c r="H4" s="27">
        <f>EMCs!$C$8</f>
        <v>0.1167055461931156</v>
      </c>
      <c r="I4" s="27">
        <f>ROCs!$I$3</f>
        <v>0.43140989244743805</v>
      </c>
      <c r="J4" s="23">
        <v>0.68423234780200004</v>
      </c>
      <c r="K4" s="31">
        <f>(Other!$C$5*I4*J4/12)+(Other!$D$5*'228831-1'!J4)</f>
        <v>1.3823127985565093</v>
      </c>
      <c r="L4">
        <f t="shared" si="0"/>
        <v>2.7</v>
      </c>
      <c r="M4">
        <f>ROUND((2.721*K4*H4)+(Other!$B$5*J4),1)</f>
        <v>0.7</v>
      </c>
    </row>
    <row r="5" spans="1:13">
      <c r="A5" s="22">
        <v>21</v>
      </c>
      <c r="B5" s="22" t="s">
        <v>25</v>
      </c>
      <c r="C5" s="22" t="s">
        <v>132</v>
      </c>
      <c r="D5" s="22">
        <v>1550</v>
      </c>
      <c r="E5" s="22" t="s">
        <v>190</v>
      </c>
      <c r="F5" s="22" t="s">
        <v>125</v>
      </c>
      <c r="G5" s="27">
        <f>EMCs!$B$6</f>
        <v>0.72147488707517293</v>
      </c>
      <c r="H5" s="27">
        <f>EMCs!$C$6</f>
        <v>0.16951643581122938</v>
      </c>
      <c r="I5" s="27">
        <f>ROCs!$B$3</f>
        <v>0.43140989244743805</v>
      </c>
      <c r="J5" s="23">
        <v>1.4395449798</v>
      </c>
      <c r="K5" s="31">
        <f>(Other!$C$5*I5*J5/12)+(Other!$D$5*'228831-1'!J5)</f>
        <v>2.9082247515300752</v>
      </c>
      <c r="L5">
        <f t="shared" si="0"/>
        <v>5.7</v>
      </c>
      <c r="M5">
        <f>ROUND((2.721*K5*H5)+(Other!$B$5*J5),1)</f>
        <v>1.8</v>
      </c>
    </row>
    <row r="6" spans="1:13">
      <c r="A6" s="22">
        <v>21</v>
      </c>
      <c r="B6" s="22" t="s">
        <v>25</v>
      </c>
      <c r="C6" s="22" t="s">
        <v>132</v>
      </c>
      <c r="D6" s="22">
        <v>1550</v>
      </c>
      <c r="E6" s="22" t="s">
        <v>190</v>
      </c>
      <c r="F6" s="22" t="s">
        <v>125</v>
      </c>
      <c r="G6" s="27">
        <f>EMCs!$B$6</f>
        <v>0.72147488707517293</v>
      </c>
      <c r="H6" s="27">
        <f>EMCs!$C$6</f>
        <v>0.16951643581122938</v>
      </c>
      <c r="I6" s="27">
        <f>ROCs!$B$3</f>
        <v>0.43140989244743805</v>
      </c>
      <c r="J6" s="23">
        <v>0.38157731341099999</v>
      </c>
      <c r="K6" s="31">
        <f>(Other!$C$5*I6*J6/12)+(Other!$D$5*'228831-1'!J6)</f>
        <v>0.77087732794455266</v>
      </c>
      <c r="L6">
        <f t="shared" si="0"/>
        <v>1.5</v>
      </c>
      <c r="M6">
        <f>ROUND((2.721*K6*H6)+(Other!$B$5*J6),1)</f>
        <v>0.5</v>
      </c>
    </row>
    <row r="7" spans="1:13">
      <c r="A7" s="22">
        <v>21</v>
      </c>
      <c r="B7" s="22" t="s">
        <v>25</v>
      </c>
      <c r="C7" s="22" t="s">
        <v>132</v>
      </c>
      <c r="D7" s="22">
        <v>1550</v>
      </c>
      <c r="E7" s="22" t="s">
        <v>190</v>
      </c>
      <c r="F7" s="22" t="s">
        <v>122</v>
      </c>
      <c r="G7" s="27">
        <f>EMCs!$B$6</f>
        <v>0.72147488707517293</v>
      </c>
      <c r="H7" s="27">
        <f>EMCs!$C$6</f>
        <v>0.16951643581122938</v>
      </c>
      <c r="I7" s="27">
        <f>ROCs!$H$3</f>
        <v>0.43140989244743805</v>
      </c>
      <c r="J7" s="23">
        <v>0.97250701171300002</v>
      </c>
      <c r="K7" s="31">
        <f>(Other!$C$5*I7*J7/12)+(Other!$D$5*'228831-1'!J7)</f>
        <v>1.9646964854778173</v>
      </c>
      <c r="L7">
        <f t="shared" si="0"/>
        <v>3.9</v>
      </c>
      <c r="M7">
        <f>ROUND((2.721*K7*H7)+(Other!$B$5*J7),1)</f>
        <v>1.2</v>
      </c>
    </row>
    <row r="8" spans="1:13">
      <c r="A8" s="22">
        <v>21</v>
      </c>
      <c r="B8" s="22" t="s">
        <v>25</v>
      </c>
      <c r="C8" s="22" t="s">
        <v>132</v>
      </c>
      <c r="D8" s="22">
        <v>1550</v>
      </c>
      <c r="E8" s="22" t="s">
        <v>190</v>
      </c>
      <c r="F8" s="22" t="s">
        <v>122</v>
      </c>
      <c r="G8" s="27">
        <f>EMCs!$B$6</f>
        <v>0.72147488707517293</v>
      </c>
      <c r="H8" s="27">
        <f>EMCs!$C$6</f>
        <v>0.16951643581122938</v>
      </c>
      <c r="I8" s="27">
        <f>ROCs!$H$3</f>
        <v>0.43140989244743805</v>
      </c>
      <c r="J8" s="23">
        <v>0.50595360234499998</v>
      </c>
      <c r="K8" s="31">
        <f>(Other!$C$5*I8*J8/12)+(Other!$D$5*'228831-1'!J8)</f>
        <v>1.0221471437939811</v>
      </c>
      <c r="L8">
        <f t="shared" si="0"/>
        <v>2</v>
      </c>
      <c r="M8">
        <f>ROUND((2.721*K8*H8)+(Other!$B$5*J8),1)</f>
        <v>0.6</v>
      </c>
    </row>
    <row r="9" spans="1:13">
      <c r="A9" s="22">
        <v>21</v>
      </c>
      <c r="B9" s="22" t="s">
        <v>25</v>
      </c>
      <c r="C9" s="22" t="s">
        <v>132</v>
      </c>
      <c r="D9" s="22">
        <v>3200</v>
      </c>
      <c r="E9" s="22" t="s">
        <v>200</v>
      </c>
      <c r="F9" s="22" t="s">
        <v>125</v>
      </c>
      <c r="G9" s="27">
        <f>EMCs!$B$14</f>
        <v>0.69141343344704065</v>
      </c>
      <c r="H9" s="27">
        <f>EMCs!$C$14</f>
        <v>3.5859246036990831E-2</v>
      </c>
      <c r="I9" s="27">
        <f>ROCs!$B$13</f>
        <v>0.26229721460804234</v>
      </c>
      <c r="J9" s="23">
        <v>1.0733808714899999</v>
      </c>
      <c r="K9" s="31">
        <f>(Other!$C$5*I9*J9/12)+(Other!$D$5*'228831-1'!J9)</f>
        <v>1.3531480550533792</v>
      </c>
      <c r="L9">
        <f t="shared" si="0"/>
        <v>2.5</v>
      </c>
      <c r="M9">
        <f>ROUND((2.721*K9*H9)+(Other!$B$5*J9),1)</f>
        <v>0.5</v>
      </c>
    </row>
    <row r="10" spans="1:13">
      <c r="A10" s="22">
        <v>21</v>
      </c>
      <c r="B10" s="22" t="s">
        <v>25</v>
      </c>
      <c r="C10" s="22" t="s">
        <v>132</v>
      </c>
      <c r="D10" s="22">
        <v>3200</v>
      </c>
      <c r="E10" s="22" t="s">
        <v>200</v>
      </c>
      <c r="F10" s="22" t="s">
        <v>122</v>
      </c>
      <c r="G10" s="27">
        <f>EMCs!$B$14</f>
        <v>0.69141343344704065</v>
      </c>
      <c r="H10" s="27">
        <f>EMCs!$C$14</f>
        <v>3.5859246036990831E-2</v>
      </c>
      <c r="I10" s="27">
        <f>ROCs!$H$13</f>
        <v>0.26229721460804234</v>
      </c>
      <c r="J10" s="23">
        <v>0.231545608658</v>
      </c>
      <c r="K10" s="31">
        <f>(Other!$C$5*I10*J10/12)+(Other!$D$5*'228831-1'!J10)</f>
        <v>0.29189591349508465</v>
      </c>
      <c r="L10">
        <f t="shared" si="0"/>
        <v>0.5</v>
      </c>
      <c r="M10">
        <f>ROUND((2.721*K10*H10)+(Other!$B$5*J10),1)</f>
        <v>0.1</v>
      </c>
    </row>
    <row r="11" spans="1:13">
      <c r="A11" s="22">
        <v>21</v>
      </c>
      <c r="B11" s="22" t="s">
        <v>25</v>
      </c>
      <c r="C11" s="22" t="s">
        <v>132</v>
      </c>
      <c r="D11" s="22">
        <v>4110</v>
      </c>
      <c r="E11" s="32" t="s">
        <v>195</v>
      </c>
      <c r="F11" s="22" t="s">
        <v>122</v>
      </c>
      <c r="G11" s="27">
        <f>EMCs!$B$14</f>
        <v>0.69141343344704065</v>
      </c>
      <c r="H11" s="27">
        <f>EMCs!$C$14</f>
        <v>3.5859246036990831E-2</v>
      </c>
      <c r="I11" s="27">
        <f>ROCs!$H$13</f>
        <v>0.26229721460804234</v>
      </c>
      <c r="J11" s="23">
        <v>0.60126440472599996</v>
      </c>
      <c r="K11" s="31">
        <f>(Other!$C$5*I11*J11/12)+(Other!$D$5*'228831-1'!J11)</f>
        <v>0.75797862756621204</v>
      </c>
      <c r="L11">
        <f t="shared" si="0"/>
        <v>1.4</v>
      </c>
      <c r="M11">
        <f>ROUND((2.721*K11*H11)+(Other!$B$5*J11),1)</f>
        <v>0.3</v>
      </c>
    </row>
    <row r="12" spans="1:13">
      <c r="A12" s="22">
        <v>21</v>
      </c>
      <c r="B12" s="22" t="s">
        <v>25</v>
      </c>
      <c r="C12" s="22" t="s">
        <v>132</v>
      </c>
      <c r="D12" s="22">
        <v>4110</v>
      </c>
      <c r="E12" s="32" t="s">
        <v>195</v>
      </c>
      <c r="F12" s="22" t="s">
        <v>122</v>
      </c>
      <c r="G12" s="27">
        <f>EMCs!$B$14</f>
        <v>0.69141343344704065</v>
      </c>
      <c r="H12" s="27">
        <f>EMCs!$C$14</f>
        <v>3.5859246036990831E-2</v>
      </c>
      <c r="I12" s="27">
        <f>ROCs!$H$13</f>
        <v>0.26229721460804234</v>
      </c>
      <c r="J12" s="23">
        <v>0.36003163869400001</v>
      </c>
      <c r="K12" s="31">
        <f>(Other!$C$5*I12*J12/12)+(Other!$D$5*'228831-1'!J12)</f>
        <v>0.45387068523049029</v>
      </c>
      <c r="L12">
        <f t="shared" si="0"/>
        <v>0.9</v>
      </c>
      <c r="M12">
        <f>ROUND((2.721*K12*H12)+(Other!$B$5*J12),1)</f>
        <v>0.2</v>
      </c>
    </row>
    <row r="13" spans="1:13">
      <c r="A13" s="22">
        <v>21</v>
      </c>
      <c r="B13" s="22" t="s">
        <v>25</v>
      </c>
      <c r="C13" s="22" t="s">
        <v>132</v>
      </c>
      <c r="D13" s="22">
        <v>8140</v>
      </c>
      <c r="E13" s="22" t="s">
        <v>203</v>
      </c>
      <c r="F13" s="22" t="s">
        <v>125</v>
      </c>
      <c r="G13" s="27">
        <f>EMCs!$B$5</f>
        <v>0.98601567900273634</v>
      </c>
      <c r="H13" s="27">
        <f>EMCs!$C$5</f>
        <v>0.14343698414796333</v>
      </c>
      <c r="I13" s="27">
        <f>ROCs!$B$7</f>
        <v>0.44607782879065094</v>
      </c>
      <c r="J13" s="23">
        <v>0.29466290799200001</v>
      </c>
      <c r="K13" s="31">
        <f>(Other!$C$5*I13*J13/12)+(Other!$D$5*'228831-1'!J13)</f>
        <v>0.61470288407399831</v>
      </c>
      <c r="L13">
        <f t="shared" si="0"/>
        <v>1.6</v>
      </c>
      <c r="M13">
        <f>ROUND((2.721*K13*H13)+(Other!$B$5*J13),1)</f>
        <v>0.3</v>
      </c>
    </row>
    <row r="14" spans="1:13">
      <c r="A14" s="22">
        <v>21</v>
      </c>
      <c r="B14" s="22" t="s">
        <v>25</v>
      </c>
      <c r="C14" s="22" t="s">
        <v>132</v>
      </c>
      <c r="D14" s="22">
        <v>8140</v>
      </c>
      <c r="E14" s="22" t="s">
        <v>203</v>
      </c>
      <c r="F14" s="22" t="s">
        <v>4</v>
      </c>
      <c r="G14" s="27">
        <f>EMCs!$B$5</f>
        <v>0.98601567900273634</v>
      </c>
      <c r="H14" s="27">
        <f>EMCs!$C$5</f>
        <v>0.14343698414796333</v>
      </c>
      <c r="I14" s="27">
        <f>ROCs!$I$7</f>
        <v>0.44607782879065094</v>
      </c>
      <c r="J14" s="23">
        <v>0.76404186502000004</v>
      </c>
      <c r="K14" s="31">
        <f>(Other!$C$5*I14*J14/12)+(Other!$D$5*'228831-1'!J14)</f>
        <v>1.5938848265008694</v>
      </c>
      <c r="L14">
        <f t="shared" si="0"/>
        <v>4.3</v>
      </c>
      <c r="M14">
        <f>ROUND((2.721*K14*H14)+(Other!$B$5*J14),1)</f>
        <v>0.9</v>
      </c>
    </row>
    <row r="15" spans="1:13">
      <c r="A15" s="22">
        <v>21</v>
      </c>
      <c r="B15" s="22" t="s">
        <v>25</v>
      </c>
      <c r="C15" s="22" t="s">
        <v>132</v>
      </c>
      <c r="D15" s="22">
        <v>8200</v>
      </c>
      <c r="E15" s="22" t="s">
        <v>219</v>
      </c>
      <c r="F15" s="22" t="s">
        <v>125</v>
      </c>
      <c r="G15" s="27">
        <f>EMCs!$B$6</f>
        <v>0.72147488707517293</v>
      </c>
      <c r="H15" s="27">
        <f>EMCs!$C$6</f>
        <v>0.16951643581122938</v>
      </c>
      <c r="I15" s="27">
        <f>ROCs!$B$3</f>
        <v>0.43140989244743805</v>
      </c>
      <c r="J15" s="23">
        <v>1.1585982689600001</v>
      </c>
      <c r="K15" s="31">
        <f>(Other!$C$5*I15*J15/12)+(Other!$D$5*'228831-1'!J15)</f>
        <v>2.3406452803840145</v>
      </c>
      <c r="L15">
        <f t="shared" si="0"/>
        <v>4.5999999999999996</v>
      </c>
      <c r="M15">
        <f>ROUND((2.721*K15*H15)+(Other!$B$5*J15),1)</f>
        <v>1.5</v>
      </c>
    </row>
    <row r="16" spans="1:13">
      <c r="A16" s="22">
        <v>21</v>
      </c>
      <c r="B16" s="22" t="s">
        <v>25</v>
      </c>
      <c r="C16" s="22" t="s">
        <v>132</v>
      </c>
      <c r="D16" s="22">
        <v>8200</v>
      </c>
      <c r="E16" s="22" t="s">
        <v>219</v>
      </c>
      <c r="F16" s="22" t="s">
        <v>4</v>
      </c>
      <c r="G16" s="27">
        <f>EMCs!$B$6</f>
        <v>0.72147488707517293</v>
      </c>
      <c r="H16" s="27">
        <f>EMCs!$C$6</f>
        <v>0.16951643581122938</v>
      </c>
      <c r="I16" s="27">
        <f>ROCs!$I$3</f>
        <v>0.43140989244743805</v>
      </c>
      <c r="J16" s="23">
        <v>1.45332223549E-2</v>
      </c>
      <c r="K16" s="31">
        <f>(Other!$C$5*I16*J16/12)+(Other!$D$5*'228831-1'!J16)</f>
        <v>2.9360580992670689E-2</v>
      </c>
      <c r="L16">
        <f t="shared" si="0"/>
        <v>0.1</v>
      </c>
      <c r="M16">
        <f>ROUND((2.721*K16*H16)+(Other!$B$5*J16),1)</f>
        <v>0</v>
      </c>
    </row>
    <row r="17" spans="10:13">
      <c r="J17" s="23">
        <f>SUM(J2:J16)</f>
        <v>9.1291965694612021</v>
      </c>
      <c r="K17" s="31">
        <f>SUM(K2:K16)</f>
        <v>16.791491502743931</v>
      </c>
      <c r="L17">
        <f>SUM(L2:L16)</f>
        <v>34.200000000000003</v>
      </c>
      <c r="M17">
        <f>SUM(M2:M16)</f>
        <v>9.3000000000000007</v>
      </c>
    </row>
  </sheetData>
  <sortState ref="A2:F16">
    <sortCondition ref="D1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M4"/>
  <sheetViews>
    <sheetView workbookViewId="0">
      <selection activeCell="M2" sqref="M2:M3"/>
    </sheetView>
  </sheetViews>
  <sheetFormatPr defaultRowHeight="15"/>
  <cols>
    <col min="1" max="1" width="9.85546875" bestFit="1" customWidth="1"/>
    <col min="2" max="2" width="12.85546875" bestFit="1" customWidth="1"/>
    <col min="3" max="3" width="12.7109375" bestFit="1" customWidth="1"/>
    <col min="4" max="4" width="7.85546875" bestFit="1" customWidth="1"/>
    <col min="5" max="5" width="23.42578125" bestFit="1" customWidth="1"/>
    <col min="6" max="6" width="8.140625" bestFit="1" customWidth="1"/>
    <col min="7" max="7" width="8.140625" style="27" customWidth="1"/>
    <col min="8" max="9" width="9.140625" style="27"/>
    <col min="10" max="10" width="13.7109375" bestFit="1" customWidth="1"/>
    <col min="11" max="11" width="12" customWidth="1"/>
  </cols>
  <sheetData>
    <row r="1" spans="1:13">
      <c r="A1" s="22" t="s">
        <v>114</v>
      </c>
      <c r="B1" s="22" t="s">
        <v>115</v>
      </c>
      <c r="C1" s="22" t="s">
        <v>153</v>
      </c>
      <c r="D1" s="22" t="s">
        <v>118</v>
      </c>
      <c r="E1" s="22" t="s">
        <v>161</v>
      </c>
      <c r="F1" s="22" t="s">
        <v>116</v>
      </c>
      <c r="G1" s="27" t="s">
        <v>163</v>
      </c>
      <c r="H1" s="27" t="s">
        <v>164</v>
      </c>
      <c r="I1" s="27" t="s">
        <v>165</v>
      </c>
      <c r="J1" s="23" t="s">
        <v>179</v>
      </c>
      <c r="K1" s="35" t="s">
        <v>180</v>
      </c>
      <c r="L1" s="36" t="s">
        <v>181</v>
      </c>
      <c r="M1" s="36" t="s">
        <v>182</v>
      </c>
    </row>
    <row r="2" spans="1:13">
      <c r="A2" s="22">
        <v>24</v>
      </c>
      <c r="B2" s="22" t="s">
        <v>28</v>
      </c>
      <c r="C2" s="22" t="s">
        <v>130</v>
      </c>
      <c r="D2" s="22">
        <v>1400</v>
      </c>
      <c r="E2" s="32" t="s">
        <v>188</v>
      </c>
      <c r="F2" s="22" t="s">
        <v>126</v>
      </c>
      <c r="G2" s="27">
        <f>EMCs!$B$8</f>
        <v>0.70945030562392009</v>
      </c>
      <c r="H2" s="27">
        <f>EMCs!$C$8</f>
        <v>0.1167055461931156</v>
      </c>
      <c r="I2" s="27">
        <f>ROCs!$F$3</f>
        <v>0.43140989244743805</v>
      </c>
      <c r="J2" s="23">
        <v>0.73514519080200003</v>
      </c>
      <c r="K2" s="31">
        <f>Other!$C$7*I2*J2/12</f>
        <v>1.5249576645104252</v>
      </c>
      <c r="L2">
        <f>ROUND(2.721*K2*G2,1)</f>
        <v>2.9</v>
      </c>
      <c r="M2">
        <f>ROUND((2.721*K2*H2)+(Other!$B$7*J2),1)</f>
        <v>0.6</v>
      </c>
    </row>
    <row r="3" spans="1:13">
      <c r="A3" s="22">
        <v>24</v>
      </c>
      <c r="B3" s="22" t="s">
        <v>28</v>
      </c>
      <c r="C3" s="22" t="s">
        <v>130</v>
      </c>
      <c r="D3" s="22">
        <v>8140</v>
      </c>
      <c r="E3" s="22" t="s">
        <v>203</v>
      </c>
      <c r="F3" s="22" t="s">
        <v>126</v>
      </c>
      <c r="G3" s="27">
        <f>EMCs!$B$5</f>
        <v>0.98601567900273634</v>
      </c>
      <c r="H3" s="27">
        <f>EMCs!$C$5</f>
        <v>0.14343698414796333</v>
      </c>
      <c r="I3" s="27">
        <f>ROCs!$F$7</f>
        <v>0.44607782879065094</v>
      </c>
      <c r="J3" s="23">
        <v>1.2426543909600001</v>
      </c>
      <c r="K3" s="31">
        <f>Other!$C$7*I3*J3/12</f>
        <v>2.6653580868571782</v>
      </c>
      <c r="L3">
        <f>ROUND(2.721*K3*G3,1)</f>
        <v>7.2</v>
      </c>
      <c r="M3">
        <f>ROUND((2.721*K3*H3)+(Other!$B$7*J3),1)</f>
        <v>1.3</v>
      </c>
    </row>
    <row r="4" spans="1:13">
      <c r="J4">
        <f t="shared" ref="J4:L4" si="0">SUM(J2:J3)</f>
        <v>1.977799581762</v>
      </c>
      <c r="K4">
        <f t="shared" si="0"/>
        <v>4.1903157513676037</v>
      </c>
      <c r="L4">
        <f t="shared" si="0"/>
        <v>10.1</v>
      </c>
      <c r="M4">
        <f>SUM(M2:M3)</f>
        <v>1.9</v>
      </c>
    </row>
  </sheetData>
  <sortState ref="A2:J3">
    <sortCondition ref="I1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M2" sqref="M2:M24"/>
    </sheetView>
  </sheetViews>
  <sheetFormatPr defaultRowHeight="15"/>
  <cols>
    <col min="1" max="1" width="9.85546875" bestFit="1" customWidth="1"/>
    <col min="2" max="2" width="12.85546875" bestFit="1" customWidth="1"/>
    <col min="3" max="3" width="12.7109375" bestFit="1" customWidth="1"/>
    <col min="4" max="4" width="7.85546875" bestFit="1" customWidth="1"/>
    <col min="5" max="5" width="20.85546875" bestFit="1" customWidth="1"/>
    <col min="6" max="6" width="8.140625" bestFit="1" customWidth="1"/>
    <col min="7" max="7" width="8.140625" style="27" customWidth="1"/>
    <col min="8" max="9" width="9.140625" style="27"/>
    <col min="10" max="10" width="14.7109375" bestFit="1" customWidth="1"/>
    <col min="11" max="11" width="13.7109375" customWidth="1"/>
  </cols>
  <sheetData>
    <row r="1" spans="1:13">
      <c r="A1" s="22" t="s">
        <v>114</v>
      </c>
      <c r="B1" s="22" t="s">
        <v>115</v>
      </c>
      <c r="C1" s="22" t="s">
        <v>153</v>
      </c>
      <c r="D1" s="22" t="s">
        <v>118</v>
      </c>
      <c r="E1" s="22" t="s">
        <v>161</v>
      </c>
      <c r="F1" s="22" t="s">
        <v>116</v>
      </c>
      <c r="G1" s="27" t="s">
        <v>163</v>
      </c>
      <c r="H1" s="27" t="s">
        <v>164</v>
      </c>
      <c r="I1" s="27" t="s">
        <v>165</v>
      </c>
      <c r="J1" s="23" t="s">
        <v>179</v>
      </c>
      <c r="K1" s="35" t="s">
        <v>180</v>
      </c>
      <c r="L1" s="36" t="s">
        <v>181</v>
      </c>
      <c r="M1" s="36" t="s">
        <v>182</v>
      </c>
    </row>
    <row r="2" spans="1:13">
      <c r="A2" s="22">
        <v>25</v>
      </c>
      <c r="B2" s="22" t="s">
        <v>29</v>
      </c>
      <c r="C2" s="22" t="s">
        <v>132</v>
      </c>
      <c r="D2" s="22">
        <v>4110</v>
      </c>
      <c r="E2" s="32" t="s">
        <v>195</v>
      </c>
      <c r="F2" s="22" t="s">
        <v>122</v>
      </c>
      <c r="G2" s="27">
        <f>EMCs!$B$14</f>
        <v>0.69141343344704065</v>
      </c>
      <c r="H2" s="27">
        <f>EMCs!$C$14</f>
        <v>3.5859246036990831E-2</v>
      </c>
      <c r="I2" s="27">
        <f>ROCs!$H$13</f>
        <v>0.26229721460804234</v>
      </c>
      <c r="J2" s="23">
        <v>6.3168092095900004E-3</v>
      </c>
      <c r="K2" s="31">
        <f>(Other!$C$5*I2*J2/12)+(Other!$D$5*'228831-1'!J2)</f>
        <v>5.6557556319744448E-2</v>
      </c>
      <c r="L2">
        <f>ROUND(2.721*K2*G2,1)</f>
        <v>0.1</v>
      </c>
      <c r="M2">
        <f>ROUND((2.721*K2*H2)+(Other!$B$5*J2),1)</f>
        <v>0</v>
      </c>
    </row>
    <row r="3" spans="1:13">
      <c r="A3" s="22">
        <v>25</v>
      </c>
      <c r="B3" s="22" t="s">
        <v>29</v>
      </c>
      <c r="C3" s="22" t="s">
        <v>132</v>
      </c>
      <c r="D3" s="22">
        <v>4110</v>
      </c>
      <c r="E3" s="32" t="s">
        <v>195</v>
      </c>
      <c r="F3" s="22" t="s">
        <v>126</v>
      </c>
      <c r="G3" s="27">
        <f>EMCs!$B$14</f>
        <v>0.69141343344704065</v>
      </c>
      <c r="H3" s="27">
        <f>EMCs!$C$14</f>
        <v>3.5859246036990831E-2</v>
      </c>
      <c r="I3" s="27">
        <f>ROCs!$H$13</f>
        <v>0.26229721460804234</v>
      </c>
      <c r="J3" s="23">
        <v>8.1345349225000003</v>
      </c>
      <c r="K3" s="31">
        <f>(Other!$C$5*I3*J3/12)+(Other!$D$5*'228831-1'!J3)</f>
        <v>9.587997672592488</v>
      </c>
      <c r="L3">
        <f t="shared" ref="L3:L24" si="0">ROUND(2.721*K3*G3,1)</f>
        <v>18</v>
      </c>
      <c r="M3">
        <f>ROUND((2.721*K3*H3)+(Other!$B$5*J3),1)</f>
        <v>3.6</v>
      </c>
    </row>
    <row r="4" spans="1:13">
      <c r="A4" s="22">
        <v>25</v>
      </c>
      <c r="B4" s="22" t="s">
        <v>29</v>
      </c>
      <c r="C4" s="22" t="s">
        <v>132</v>
      </c>
      <c r="D4" s="22">
        <v>4110</v>
      </c>
      <c r="E4" s="32" t="s">
        <v>195</v>
      </c>
      <c r="F4" s="22" t="s">
        <v>122</v>
      </c>
      <c r="G4" s="27">
        <f>EMCs!$B$14</f>
        <v>0.69141343344704065</v>
      </c>
      <c r="H4" s="27">
        <f>EMCs!$C$14</f>
        <v>3.5859246036990831E-2</v>
      </c>
      <c r="I4" s="27">
        <f>ROCs!$H$13</f>
        <v>0.26229721460804234</v>
      </c>
      <c r="J4" s="23">
        <v>0.266410078253</v>
      </c>
      <c r="K4" s="31">
        <f>(Other!$C$5*I4*J4/12)+(Other!$D$5*'228831-1'!J4)</f>
        <v>0.370313428934676</v>
      </c>
      <c r="L4">
        <f t="shared" si="0"/>
        <v>0.7</v>
      </c>
      <c r="M4">
        <f>ROUND((2.721*K4*H4)+(Other!$B$5*J4),1)</f>
        <v>0.1</v>
      </c>
    </row>
    <row r="5" spans="1:13">
      <c r="A5" s="22">
        <v>25</v>
      </c>
      <c r="B5" s="22" t="s">
        <v>29</v>
      </c>
      <c r="C5" s="22" t="s">
        <v>132</v>
      </c>
      <c r="D5" s="22">
        <v>4110</v>
      </c>
      <c r="E5" s="32" t="s">
        <v>195</v>
      </c>
      <c r="F5" s="22" t="s">
        <v>122</v>
      </c>
      <c r="G5" s="27">
        <f>EMCs!$B$14</f>
        <v>0.69141343344704065</v>
      </c>
      <c r="H5" s="27">
        <f>EMCs!$C$14</f>
        <v>3.5859246036990831E-2</v>
      </c>
      <c r="I5" s="27">
        <f>ROCs!$H$13</f>
        <v>0.26229721460804234</v>
      </c>
      <c r="J5" s="23">
        <v>8.3807122886899996E-2</v>
      </c>
      <c r="K5" s="31">
        <f>(Other!$C$5*I5*J5/12)+(Other!$D$5*'228831-1'!J5)</f>
        <v>0.21748478289634726</v>
      </c>
      <c r="L5">
        <f t="shared" si="0"/>
        <v>0.4</v>
      </c>
      <c r="M5">
        <f>ROUND((2.721*K5*H5)+(Other!$B$5*J5),1)</f>
        <v>0</v>
      </c>
    </row>
    <row r="6" spans="1:13">
      <c r="A6" s="22">
        <v>25</v>
      </c>
      <c r="B6" s="22" t="s">
        <v>29</v>
      </c>
      <c r="C6" s="22" t="s">
        <v>132</v>
      </c>
      <c r="D6" s="22">
        <v>4110</v>
      </c>
      <c r="E6" s="32" t="s">
        <v>195</v>
      </c>
      <c r="F6" s="22" t="s">
        <v>126</v>
      </c>
      <c r="G6" s="27">
        <f>EMCs!$B$14</f>
        <v>0.69141343344704065</v>
      </c>
      <c r="H6" s="27">
        <f>EMCs!$C$14</f>
        <v>3.5859246036990831E-2</v>
      </c>
      <c r="I6" s="27">
        <f>ROCs!$H$13</f>
        <v>0.26229721460804234</v>
      </c>
      <c r="J6" s="23">
        <v>1.63491296115</v>
      </c>
      <c r="K6" s="31">
        <f>(Other!$C$5*I6*J6/12)+(Other!$D$5*'228831-1'!J6)</f>
        <v>1.9576515169811861</v>
      </c>
      <c r="L6">
        <f t="shared" si="0"/>
        <v>3.7</v>
      </c>
      <c r="M6">
        <f>ROUND((2.721*K6*H6)+(Other!$B$5*J6),1)</f>
        <v>0.7</v>
      </c>
    </row>
    <row r="7" spans="1:13">
      <c r="A7" s="22">
        <v>25</v>
      </c>
      <c r="B7" s="22" t="s">
        <v>29</v>
      </c>
      <c r="C7" s="22" t="s">
        <v>132</v>
      </c>
      <c r="D7" s="22">
        <v>4110</v>
      </c>
      <c r="E7" s="32" t="s">
        <v>195</v>
      </c>
      <c r="F7" s="22" t="s">
        <v>122</v>
      </c>
      <c r="G7" s="27">
        <f>EMCs!$B$14</f>
        <v>0.69141343344704065</v>
      </c>
      <c r="H7" s="27">
        <f>EMCs!$C$14</f>
        <v>3.5859246036990831E-2</v>
      </c>
      <c r="I7" s="27">
        <f>ROCs!$H$13</f>
        <v>0.26229721460804234</v>
      </c>
      <c r="J7" s="23">
        <v>2.73590157761</v>
      </c>
      <c r="K7" s="31">
        <f>(Other!$C$5*I7*J7/12)+(Other!$D$5*'228831-1'!J7)</f>
        <v>3.303528547641291</v>
      </c>
      <c r="L7">
        <f t="shared" si="0"/>
        <v>6.2</v>
      </c>
      <c r="M7">
        <f>ROUND((2.721*K7*H7)+(Other!$B$5*J7),1)</f>
        <v>1.2</v>
      </c>
    </row>
    <row r="8" spans="1:13">
      <c r="A8" s="22">
        <v>25</v>
      </c>
      <c r="B8" s="22" t="s">
        <v>29</v>
      </c>
      <c r="C8" s="22" t="s">
        <v>132</v>
      </c>
      <c r="D8" s="22">
        <v>4110</v>
      </c>
      <c r="E8" s="32" t="s">
        <v>195</v>
      </c>
      <c r="F8" s="22" t="s">
        <v>122</v>
      </c>
      <c r="G8" s="27">
        <f>EMCs!$B$14</f>
        <v>0.69141343344704065</v>
      </c>
      <c r="H8" s="27">
        <f>EMCs!$C$14</f>
        <v>3.5859246036990831E-2</v>
      </c>
      <c r="I8" s="27">
        <f>ROCs!$H$13</f>
        <v>0.26229721460804234</v>
      </c>
      <c r="J8" s="23">
        <v>6.1241540179799998E-2</v>
      </c>
      <c r="K8" s="31">
        <f>(Other!$C$5*I8*J8/12)+(Other!$D$5*'228831-1'!J8)</f>
        <v>0.11388765938922414</v>
      </c>
      <c r="L8">
        <f t="shared" si="0"/>
        <v>0.2</v>
      </c>
      <c r="M8">
        <f>ROUND((2.721*K8*H8)+(Other!$B$5*J8),1)</f>
        <v>0</v>
      </c>
    </row>
    <row r="9" spans="1:13">
      <c r="A9" s="22">
        <v>25</v>
      </c>
      <c r="B9" s="22" t="s">
        <v>29</v>
      </c>
      <c r="C9" s="22" t="s">
        <v>132</v>
      </c>
      <c r="D9" s="22">
        <v>4110</v>
      </c>
      <c r="E9" s="32" t="s">
        <v>195</v>
      </c>
      <c r="F9" s="22" t="s">
        <v>122</v>
      </c>
      <c r="G9" s="27">
        <f>EMCs!$B$14</f>
        <v>0.69141343344704065</v>
      </c>
      <c r="H9" s="27">
        <f>EMCs!$C$14</f>
        <v>3.5859246036990831E-2</v>
      </c>
      <c r="I9" s="27">
        <f>ROCs!$H$13</f>
        <v>0.26229721460804234</v>
      </c>
      <c r="J9" s="23">
        <v>0.32023672822600002</v>
      </c>
      <c r="K9" s="31">
        <f>(Other!$C$5*I9*J9/12)+(Other!$D$5*'228831-1'!J9)</f>
        <v>0.46583003575056614</v>
      </c>
      <c r="L9">
        <f t="shared" si="0"/>
        <v>0.9</v>
      </c>
      <c r="M9">
        <f>ROUND((2.721*K9*H9)+(Other!$B$5*J9),1)</f>
        <v>0.2</v>
      </c>
    </row>
    <row r="10" spans="1:13">
      <c r="A10" s="22">
        <v>25</v>
      </c>
      <c r="B10" s="22" t="s">
        <v>29</v>
      </c>
      <c r="C10" s="22" t="s">
        <v>132</v>
      </c>
      <c r="D10" s="22">
        <v>4110</v>
      </c>
      <c r="E10" s="32" t="s">
        <v>195</v>
      </c>
      <c r="F10" s="22" t="s">
        <v>126</v>
      </c>
      <c r="G10" s="27">
        <f>EMCs!$B$14</f>
        <v>0.69141343344704065</v>
      </c>
      <c r="H10" s="27">
        <f>EMCs!$C$14</f>
        <v>3.5859246036990831E-2</v>
      </c>
      <c r="I10" s="27">
        <f>ROCs!$F$13</f>
        <v>0.26229721460804234</v>
      </c>
      <c r="J10" s="23">
        <v>1.7275668534299999</v>
      </c>
      <c r="K10" s="31">
        <f>(Other!$C$5*I10*J10/12)+(Other!$D$5*'228831-1'!J10)</f>
        <v>2.0544358198576171</v>
      </c>
      <c r="L10">
        <f t="shared" si="0"/>
        <v>3.9</v>
      </c>
      <c r="M10">
        <f>ROUND((2.721*K10*H10)+(Other!$B$5*J10),1)</f>
        <v>0.8</v>
      </c>
    </row>
    <row r="11" spans="1:13">
      <c r="A11" s="22">
        <v>25</v>
      </c>
      <c r="B11" s="22" t="s">
        <v>29</v>
      </c>
      <c r="C11" s="22" t="s">
        <v>132</v>
      </c>
      <c r="D11" s="22">
        <v>6250</v>
      </c>
      <c r="E11" s="22" t="s">
        <v>220</v>
      </c>
      <c r="F11" s="22" t="s">
        <v>122</v>
      </c>
      <c r="G11" s="27">
        <f>EMCs!$B$17</f>
        <v>0.60724136328827061</v>
      </c>
      <c r="H11" s="27">
        <f>EMCs!$C$17</f>
        <v>3.2599314579082571E-2</v>
      </c>
      <c r="I11" s="27">
        <f>ROCs!$H$16</f>
        <v>2.5884593546846281E-2</v>
      </c>
      <c r="J11" s="23">
        <v>1.5416789849100001</v>
      </c>
      <c r="K11" s="31">
        <f>(Other!$C$5*I11*J11/12)+(Other!$D$5*'228831-1'!J11)</f>
        <v>0.22884122846219468</v>
      </c>
      <c r="L11">
        <f t="shared" si="0"/>
        <v>0.4</v>
      </c>
      <c r="M11">
        <f>ROUND((2.721*K11*H11)+(Other!$B$5*J11),1)</f>
        <v>0.5</v>
      </c>
    </row>
    <row r="12" spans="1:13">
      <c r="A12" s="22">
        <v>25</v>
      </c>
      <c r="B12" s="22" t="s">
        <v>29</v>
      </c>
      <c r="C12" s="22" t="s">
        <v>132</v>
      </c>
      <c r="D12" s="22">
        <v>6250</v>
      </c>
      <c r="E12" s="22" t="s">
        <v>220</v>
      </c>
      <c r="F12" s="22" t="s">
        <v>126</v>
      </c>
      <c r="G12" s="27">
        <f>EMCs!$B$17</f>
        <v>0.60724136328827061</v>
      </c>
      <c r="H12" s="27">
        <f>EMCs!$C$17</f>
        <v>3.2599314579082571E-2</v>
      </c>
      <c r="I12" s="27">
        <f>ROCs!$F$16</f>
        <v>2.5884593546846281E-2</v>
      </c>
      <c r="J12" s="23">
        <v>0.63943219928299999</v>
      </c>
      <c r="K12" s="31">
        <f>(Other!$C$5*I12*J12/12)+(Other!$D$5*'228831-1'!J12)</f>
        <v>0.10404237694783727</v>
      </c>
      <c r="L12">
        <f t="shared" si="0"/>
        <v>0.2</v>
      </c>
      <c r="M12">
        <f>ROUND((2.721*K12*H12)+(Other!$B$5*J12),1)</f>
        <v>0.2</v>
      </c>
    </row>
    <row r="13" spans="1:13">
      <c r="A13" s="22">
        <v>25</v>
      </c>
      <c r="B13" s="22" t="s">
        <v>29</v>
      </c>
      <c r="C13" s="22" t="s">
        <v>132</v>
      </c>
      <c r="D13" s="22">
        <v>6250</v>
      </c>
      <c r="E13" s="22" t="s">
        <v>220</v>
      </c>
      <c r="F13" s="22" t="s">
        <v>126</v>
      </c>
      <c r="G13" s="27">
        <f>EMCs!$B$17</f>
        <v>0.60724136328827061</v>
      </c>
      <c r="H13" s="27">
        <f>EMCs!$C$17</f>
        <v>3.2599314579082571E-2</v>
      </c>
      <c r="I13" s="27">
        <f>ROCs!$F$16</f>
        <v>2.5884593546846281E-2</v>
      </c>
      <c r="J13" s="23">
        <v>4.6975693476400002E-2</v>
      </c>
      <c r="K13" s="31">
        <f>(Other!$C$5*I13*J13/12)+(Other!$D$5*'228831-1'!J13)</f>
        <v>2.9768210398113774E-2</v>
      </c>
      <c r="L13">
        <f t="shared" si="0"/>
        <v>0</v>
      </c>
      <c r="M13">
        <f>ROUND((2.721*K13*H13)+(Other!$B$5*J13),1)</f>
        <v>0</v>
      </c>
    </row>
    <row r="14" spans="1:13">
      <c r="A14" s="22">
        <v>25</v>
      </c>
      <c r="B14" s="22" t="s">
        <v>29</v>
      </c>
      <c r="C14" s="22" t="s">
        <v>132</v>
      </c>
      <c r="D14" s="22">
        <v>6250</v>
      </c>
      <c r="E14" s="22" t="s">
        <v>220</v>
      </c>
      <c r="F14" s="22" t="s">
        <v>122</v>
      </c>
      <c r="G14" s="27">
        <f>EMCs!$B$17</f>
        <v>0.60724136328827061</v>
      </c>
      <c r="H14" s="27">
        <f>EMCs!$C$17</f>
        <v>3.2599314579082571E-2</v>
      </c>
      <c r="I14" s="27">
        <f>ROCs!$H$16</f>
        <v>2.5884593546846281E-2</v>
      </c>
      <c r="J14" s="23">
        <v>4.9423453153899996E-3</v>
      </c>
      <c r="K14" s="31">
        <f>(Other!$C$5*I14*J14/12)+(Other!$D$5*'228831-1'!J14)</f>
        <v>6.3600019440007483E-2</v>
      </c>
      <c r="L14">
        <f t="shared" si="0"/>
        <v>0.1</v>
      </c>
      <c r="M14">
        <f>ROUND((2.721*K14*H14)+(Other!$B$5*J14),1)</f>
        <v>0</v>
      </c>
    </row>
    <row r="15" spans="1:13">
      <c r="A15" s="22">
        <v>25</v>
      </c>
      <c r="B15" s="22" t="s">
        <v>29</v>
      </c>
      <c r="C15" s="22" t="s">
        <v>132</v>
      </c>
      <c r="D15" s="22">
        <v>6250</v>
      </c>
      <c r="E15" s="22" t="s">
        <v>220</v>
      </c>
      <c r="F15" s="22" t="s">
        <v>126</v>
      </c>
      <c r="G15" s="27">
        <f>EMCs!$B$17</f>
        <v>0.60724136328827061</v>
      </c>
      <c r="H15" s="27">
        <f>EMCs!$C$17</f>
        <v>3.2599314579082571E-2</v>
      </c>
      <c r="I15" s="27">
        <f>ROCs!$F$16</f>
        <v>2.5884593546846281E-2</v>
      </c>
      <c r="J15" s="23">
        <v>2.7856752821900001E-3</v>
      </c>
      <c r="K15" s="31">
        <f>(Other!$C$5*I15*J15/12)+(Other!$D$5*'228831-1'!J15)</f>
        <v>9.5896017406177619E-2</v>
      </c>
      <c r="L15">
        <f t="shared" si="0"/>
        <v>0.2</v>
      </c>
      <c r="M15">
        <f>ROUND((2.721*K15*H15)+(Other!$B$5*J15),1)</f>
        <v>0</v>
      </c>
    </row>
    <row r="16" spans="1:13">
      <c r="A16" s="22">
        <v>25</v>
      </c>
      <c r="B16" s="22" t="s">
        <v>29</v>
      </c>
      <c r="C16" s="22" t="s">
        <v>132</v>
      </c>
      <c r="D16" s="22">
        <v>6410</v>
      </c>
      <c r="E16" s="58" t="s">
        <v>208</v>
      </c>
      <c r="F16" s="22" t="s">
        <v>126</v>
      </c>
      <c r="G16" s="27">
        <f>EMCs!$B$17</f>
        <v>0.60724136328827061</v>
      </c>
      <c r="H16" s="27">
        <f>EMCs!$C$17</f>
        <v>3.2599314579082571E-2</v>
      </c>
      <c r="I16" s="27">
        <f>ROCs!$F$16</f>
        <v>2.5884593546846281E-2</v>
      </c>
      <c r="J16" s="23">
        <v>1.7563860721E-2</v>
      </c>
      <c r="K16" s="31">
        <f>(Other!$C$5*I16*J16/12)+(Other!$D$5*'228831-1'!J16)</f>
        <v>3.2408992762351652E-3</v>
      </c>
      <c r="L16">
        <f t="shared" si="0"/>
        <v>0</v>
      </c>
      <c r="M16">
        <f>ROUND((2.721*K16*H16)+(Other!$B$5*J16),1)</f>
        <v>0</v>
      </c>
    </row>
    <row r="17" spans="1:13">
      <c r="A17" s="22">
        <v>25</v>
      </c>
      <c r="B17" s="22" t="s">
        <v>29</v>
      </c>
      <c r="C17" s="22" t="s">
        <v>132</v>
      </c>
      <c r="D17" s="22">
        <v>8140</v>
      </c>
      <c r="E17" s="22" t="s">
        <v>203</v>
      </c>
      <c r="F17" s="22" t="s">
        <v>126</v>
      </c>
      <c r="G17" s="27">
        <f>EMCs!$B$5</f>
        <v>0.98601567900273634</v>
      </c>
      <c r="H17" s="27">
        <f>EMCs!$C$5</f>
        <v>0.14343698414796333</v>
      </c>
      <c r="I17" s="27">
        <f>ROCs!$F$7</f>
        <v>0.44607782879065094</v>
      </c>
      <c r="J17" s="23">
        <v>13.184562634500001</v>
      </c>
      <c r="K17" s="31">
        <f>(Other!$C$5*I17*J17/12)+(Other!$D$5*'228831-1'!J17)</f>
        <v>27.17008611438014</v>
      </c>
      <c r="L17">
        <f t="shared" si="0"/>
        <v>72.900000000000006</v>
      </c>
      <c r="M17">
        <f>ROUND((2.721*K17*H17)+(Other!$B$5*J17),1)</f>
        <v>15</v>
      </c>
    </row>
    <row r="18" spans="1:13">
      <c r="A18" s="22">
        <v>25</v>
      </c>
      <c r="B18" s="22" t="s">
        <v>29</v>
      </c>
      <c r="C18" s="22" t="s">
        <v>132</v>
      </c>
      <c r="D18" s="22">
        <v>8140</v>
      </c>
      <c r="E18" s="22" t="s">
        <v>203</v>
      </c>
      <c r="F18" s="22" t="s">
        <v>126</v>
      </c>
      <c r="G18" s="27">
        <f>EMCs!$B$5</f>
        <v>0.98601567900273634</v>
      </c>
      <c r="H18" s="27">
        <f>EMCs!$C$5</f>
        <v>0.14343698414796333</v>
      </c>
      <c r="I18" s="27">
        <f>ROCs!$F$7</f>
        <v>0.44607782879065094</v>
      </c>
      <c r="J18" s="23">
        <v>6.2996044586399999E-2</v>
      </c>
      <c r="K18" s="31">
        <f>(Other!$C$5*I18*J18/12)+(Other!$D$5*'228831-1'!J18)</f>
        <v>0.12622094840515574</v>
      </c>
      <c r="L18">
        <f t="shared" si="0"/>
        <v>0.3</v>
      </c>
      <c r="M18">
        <f>ROUND((2.721*K18*H18)+(Other!$B$5*J18),1)</f>
        <v>0.1</v>
      </c>
    </row>
    <row r="19" spans="1:13">
      <c r="A19" s="22">
        <v>25</v>
      </c>
      <c r="B19" s="22" t="s">
        <v>29</v>
      </c>
      <c r="C19" s="22" t="s">
        <v>132</v>
      </c>
      <c r="D19" s="22">
        <v>8140</v>
      </c>
      <c r="E19" s="22" t="s">
        <v>203</v>
      </c>
      <c r="F19" s="22" t="s">
        <v>122</v>
      </c>
      <c r="G19" s="27">
        <f>EMCs!$B$5</f>
        <v>0.98601567900273634</v>
      </c>
      <c r="H19" s="27">
        <f>EMCs!$C$5</f>
        <v>0.14343698414796333</v>
      </c>
      <c r="I19" s="27">
        <f>ROCs!$H$7</f>
        <v>0.44607782879065094</v>
      </c>
      <c r="J19" s="23">
        <v>0.67587709342799995</v>
      </c>
      <c r="K19" s="31">
        <f>(Other!$C$5*I19*J19/12)+(Other!$D$5*'228831-1'!J19)</f>
        <v>1.3542095904259275</v>
      </c>
      <c r="L19">
        <f t="shared" si="0"/>
        <v>3.6</v>
      </c>
      <c r="M19">
        <f>ROUND((2.721*K19*H19)+(Other!$B$5*J19),1)</f>
        <v>0.8</v>
      </c>
    </row>
    <row r="20" spans="1:13">
      <c r="A20" s="22">
        <v>25</v>
      </c>
      <c r="B20" s="22" t="s">
        <v>29</v>
      </c>
      <c r="C20" s="22" t="s">
        <v>132</v>
      </c>
      <c r="D20" s="22">
        <v>8140</v>
      </c>
      <c r="E20" s="22" t="s">
        <v>203</v>
      </c>
      <c r="F20" s="22" t="s">
        <v>126</v>
      </c>
      <c r="G20" s="27">
        <f>EMCs!$B$5</f>
        <v>0.98601567900273634</v>
      </c>
      <c r="H20" s="27">
        <f>EMCs!$C$5</f>
        <v>0.14343698414796333</v>
      </c>
      <c r="I20" s="27">
        <f>ROCs!$F$7</f>
        <v>0.44607782879065094</v>
      </c>
      <c r="J20" s="23">
        <v>6.8896840665600001</v>
      </c>
      <c r="K20" s="31">
        <f>(Other!$C$5*I20*J20/12)+(Other!$D$5*'228831-1'!J20)</f>
        <v>13.80439776501195</v>
      </c>
      <c r="L20">
        <f t="shared" si="0"/>
        <v>37</v>
      </c>
      <c r="M20">
        <f>ROUND((2.721*K20*H20)+(Other!$B$5*J20),1)</f>
        <v>7.7</v>
      </c>
    </row>
    <row r="21" spans="1:13">
      <c r="A21" s="22">
        <v>25</v>
      </c>
      <c r="B21" s="22" t="s">
        <v>29</v>
      </c>
      <c r="C21" s="22" t="s">
        <v>132</v>
      </c>
      <c r="D21" s="22">
        <v>8140</v>
      </c>
      <c r="E21" s="22" t="s">
        <v>203</v>
      </c>
      <c r="F21" s="22" t="s">
        <v>126</v>
      </c>
      <c r="G21" s="27">
        <f>EMCs!$B$5</f>
        <v>0.98601567900273634</v>
      </c>
      <c r="H21" s="27">
        <f>EMCs!$C$5</f>
        <v>0.14343698414796333</v>
      </c>
      <c r="I21" s="27">
        <f>ROCs!$F$7</f>
        <v>0.44607782879065094</v>
      </c>
      <c r="J21" s="23">
        <v>6.2021777468000003</v>
      </c>
      <c r="K21" s="31">
        <f>(Other!$C$5*I21*J21/12)+(Other!$D$5*'228831-1'!J21)</f>
        <v>12.426887473939175</v>
      </c>
      <c r="L21">
        <f t="shared" si="0"/>
        <v>33.299999999999997</v>
      </c>
      <c r="M21">
        <f>ROUND((2.721*K21*H21)+(Other!$B$5*J21),1)</f>
        <v>6.9</v>
      </c>
    </row>
    <row r="22" spans="1:13">
      <c r="A22" s="22">
        <v>25</v>
      </c>
      <c r="B22" s="22" t="s">
        <v>29</v>
      </c>
      <c r="C22" s="22" t="s">
        <v>132</v>
      </c>
      <c r="D22" s="22">
        <v>8140</v>
      </c>
      <c r="E22" s="22" t="s">
        <v>203</v>
      </c>
      <c r="F22" s="22" t="s">
        <v>122</v>
      </c>
      <c r="G22" s="27">
        <f>EMCs!$B$5</f>
        <v>0.98601567900273634</v>
      </c>
      <c r="H22" s="27">
        <f>EMCs!$C$5</f>
        <v>0.14343698414796333</v>
      </c>
      <c r="I22" s="27">
        <f>ROCs!$H$7</f>
        <v>0.44607782879065094</v>
      </c>
      <c r="J22" s="23">
        <v>2.8523235598199999</v>
      </c>
      <c r="K22" s="31">
        <f>(Other!$C$5*I22*J22/12)+(Other!$D$5*'228831-1'!J22)</f>
        <v>5.715009366740059</v>
      </c>
      <c r="L22">
        <f t="shared" si="0"/>
        <v>15.3</v>
      </c>
      <c r="M22">
        <f>ROUND((2.721*K22*H22)+(Other!$B$5*J22),1)</f>
        <v>3.2</v>
      </c>
    </row>
    <row r="23" spans="1:13">
      <c r="A23" s="22">
        <v>25</v>
      </c>
      <c r="B23" s="22" t="s">
        <v>29</v>
      </c>
      <c r="C23" s="22" t="s">
        <v>132</v>
      </c>
      <c r="D23" s="22">
        <v>8140</v>
      </c>
      <c r="E23" s="22" t="s">
        <v>203</v>
      </c>
      <c r="F23" s="22" t="s">
        <v>122</v>
      </c>
      <c r="G23" s="27">
        <f>EMCs!$B$5</f>
        <v>0.98601567900273634</v>
      </c>
      <c r="H23" s="27">
        <f>EMCs!$C$5</f>
        <v>0.14343698414796333</v>
      </c>
      <c r="I23" s="27">
        <f>ROCs!$H$7</f>
        <v>0.44607782879065094</v>
      </c>
      <c r="J23" s="23">
        <v>1.2681756769899999</v>
      </c>
      <c r="K23" s="31">
        <f>(Other!$C$5*I23*J23/12)+(Other!$D$5*'228831-1'!J23)</f>
        <v>2.5409585275546851</v>
      </c>
      <c r="L23">
        <f t="shared" si="0"/>
        <v>6.8</v>
      </c>
      <c r="M23">
        <f>ROUND((2.721*K23*H23)+(Other!$B$5*J23),1)</f>
        <v>1.4</v>
      </c>
    </row>
    <row r="24" spans="1:13">
      <c r="A24" s="22">
        <v>25</v>
      </c>
      <c r="B24" s="22" t="s">
        <v>29</v>
      </c>
      <c r="C24" s="22" t="s">
        <v>132</v>
      </c>
      <c r="D24" s="22">
        <v>8140</v>
      </c>
      <c r="E24" s="22" t="s">
        <v>203</v>
      </c>
      <c r="F24" s="22" t="s">
        <v>126</v>
      </c>
      <c r="G24" s="27">
        <f>EMCs!$B$5</f>
        <v>0.98601567900273634</v>
      </c>
      <c r="H24" s="27">
        <f>EMCs!$C$5</f>
        <v>0.14343698414796333</v>
      </c>
      <c r="I24" s="27">
        <f>ROCs!$F$7</f>
        <v>0.44607782879065094</v>
      </c>
      <c r="J24" s="23">
        <v>5.2031289580399998</v>
      </c>
      <c r="K24" s="31">
        <f>(Other!$C$5*I24*J24/12)+(Other!$D$5*'228831-1'!J24)</f>
        <v>10.425160437770101</v>
      </c>
      <c r="L24">
        <f t="shared" si="0"/>
        <v>28</v>
      </c>
      <c r="M24">
        <f>ROUND((2.721*K24*H24)+(Other!$B$5*J24),1)</f>
        <v>5.8</v>
      </c>
    </row>
    <row r="25" spans="1:13">
      <c r="J25">
        <f t="shared" ref="J25:K25" si="1">SUM(J2:J24)</f>
        <v>53.563233133157674</v>
      </c>
      <c r="K25">
        <f t="shared" si="1"/>
        <v>92.216005996520892</v>
      </c>
      <c r="L25">
        <f>SUM(L2:L24)</f>
        <v>232.20000000000005</v>
      </c>
      <c r="M25">
        <f>SUM(M2:M24)</f>
        <v>48.2</v>
      </c>
    </row>
  </sheetData>
  <sortState ref="A2:J24">
    <sortCondition ref="I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6"/>
  <sheetViews>
    <sheetView topLeftCell="A31" workbookViewId="0">
      <selection activeCell="A61" sqref="A61"/>
    </sheetView>
  </sheetViews>
  <sheetFormatPr defaultRowHeight="15"/>
  <cols>
    <col min="1" max="1" width="17.42578125" bestFit="1" customWidth="1"/>
    <col min="2" max="2" width="9.42578125" customWidth="1"/>
    <col min="6" max="6" width="10.7109375" customWidth="1"/>
  </cols>
  <sheetData>
    <row r="1" spans="1:6">
      <c r="A1" s="17" t="s">
        <v>40</v>
      </c>
      <c r="B1" t="s">
        <v>95</v>
      </c>
    </row>
    <row r="2" spans="1:6">
      <c r="A2" s="19" t="s">
        <v>96</v>
      </c>
      <c r="B2" t="s">
        <v>97</v>
      </c>
    </row>
    <row r="3" spans="1:6">
      <c r="A3" s="19"/>
      <c r="B3" t="s">
        <v>88</v>
      </c>
      <c r="D3" t="s">
        <v>89</v>
      </c>
      <c r="F3" t="s">
        <v>90</v>
      </c>
    </row>
    <row r="4" spans="1:6">
      <c r="A4" s="19" t="s">
        <v>98</v>
      </c>
      <c r="B4" s="19">
        <v>0.83</v>
      </c>
      <c r="C4" t="s">
        <v>100</v>
      </c>
      <c r="D4">
        <v>0.57999999999999996</v>
      </c>
      <c r="E4" t="s">
        <v>100</v>
      </c>
    </row>
    <row r="5" spans="1:6">
      <c r="A5" s="19" t="s">
        <v>99</v>
      </c>
      <c r="B5" s="20">
        <f>'230108-1 Pond 3'!K8</f>
        <v>2.5950981912955351</v>
      </c>
      <c r="C5" t="s">
        <v>100</v>
      </c>
      <c r="D5" s="31">
        <f>'230108-1 Pond 3'!K8</f>
        <v>2.5950981912955351</v>
      </c>
      <c r="E5" t="s">
        <v>100</v>
      </c>
      <c r="F5" s="18"/>
    </row>
    <row r="6" spans="1:6">
      <c r="A6" t="s">
        <v>91</v>
      </c>
      <c r="B6" s="19">
        <f>ROUND(B4/B5*365,0)</f>
        <v>117</v>
      </c>
      <c r="C6" t="s">
        <v>92</v>
      </c>
      <c r="D6" s="19">
        <f>ROUND(D4/D5*365,0)</f>
        <v>82</v>
      </c>
      <c r="E6" t="s">
        <v>92</v>
      </c>
      <c r="F6" s="18"/>
    </row>
    <row r="7" spans="1:6">
      <c r="A7" t="s">
        <v>93</v>
      </c>
      <c r="B7" s="42">
        <f>(ROUND((43.75*B6)/(4.38+B6),1))/100</f>
        <v>0.42200000000000004</v>
      </c>
      <c r="D7" s="42">
        <f>(ROUND((43.75*D6)/(4.38+D6),1))/100</f>
        <v>0.41499999999999998</v>
      </c>
      <c r="F7" s="18">
        <f>B7-D7</f>
        <v>7.0000000000000617E-3</v>
      </c>
    </row>
    <row r="8" spans="1:6">
      <c r="A8" t="s">
        <v>94</v>
      </c>
      <c r="B8" s="42">
        <f>(ROUND(44.53+6.146*LN(B6)+0.145*(LN(B6)^2),1))/100</f>
        <v>0.77099999999999991</v>
      </c>
      <c r="D8" s="42">
        <f>(ROUND(44.53+6.146*LN(D6)+0.145*(LN(D6)^2),1))/100</f>
        <v>0.74400000000000011</v>
      </c>
      <c r="F8" s="18">
        <f>B8-D8</f>
        <v>2.6999999999999802E-2</v>
      </c>
    </row>
    <row r="10" spans="1:6">
      <c r="A10" s="17" t="s">
        <v>41</v>
      </c>
      <c r="B10" t="s">
        <v>101</v>
      </c>
    </row>
    <row r="11" spans="1:6">
      <c r="A11" s="19" t="s">
        <v>96</v>
      </c>
      <c r="B11" t="s">
        <v>97</v>
      </c>
    </row>
    <row r="12" spans="1:6">
      <c r="A12" s="19"/>
      <c r="B12" t="s">
        <v>88</v>
      </c>
      <c r="D12" t="s">
        <v>89</v>
      </c>
      <c r="F12" t="s">
        <v>90</v>
      </c>
    </row>
    <row r="13" spans="1:6">
      <c r="A13" s="19" t="s">
        <v>98</v>
      </c>
      <c r="B13" s="19">
        <v>0.98</v>
      </c>
      <c r="C13" t="s">
        <v>100</v>
      </c>
      <c r="D13">
        <v>0.79</v>
      </c>
      <c r="E13" t="s">
        <v>100</v>
      </c>
    </row>
    <row r="14" spans="1:6">
      <c r="A14" s="19" t="s">
        <v>99</v>
      </c>
      <c r="B14" s="45">
        <f>'230108-1 Pond 4'!K14</f>
        <v>7.3531479288035326</v>
      </c>
      <c r="C14" t="s">
        <v>100</v>
      </c>
      <c r="D14" s="31">
        <f>'230108-1 Pond 4'!K14</f>
        <v>7.3531479288035326</v>
      </c>
      <c r="E14" t="s">
        <v>100</v>
      </c>
      <c r="F14" s="18"/>
    </row>
    <row r="15" spans="1:6">
      <c r="A15" t="s">
        <v>91</v>
      </c>
      <c r="B15" s="19">
        <f>ROUND(B13/B14*365,0)</f>
        <v>49</v>
      </c>
      <c r="C15" t="s">
        <v>92</v>
      </c>
      <c r="D15" s="19">
        <f>ROUND(D13/D14*365,0)</f>
        <v>39</v>
      </c>
      <c r="E15" t="s">
        <v>92</v>
      </c>
      <c r="F15" s="18"/>
    </row>
    <row r="16" spans="1:6">
      <c r="A16" t="s">
        <v>93</v>
      </c>
      <c r="B16" s="42">
        <f>(ROUND((43.75*B15)/(4.38+B15),1))/100</f>
        <v>0.40200000000000002</v>
      </c>
      <c r="D16" s="42">
        <f>(ROUND((43.75*D15)/(4.38+D15),1))/100</f>
        <v>0.39299999999999996</v>
      </c>
      <c r="F16" s="18">
        <f>B16-D16</f>
        <v>9.0000000000000635E-3</v>
      </c>
    </row>
    <row r="17" spans="1:6">
      <c r="A17" t="s">
        <v>94</v>
      </c>
      <c r="B17" s="42">
        <f>(ROUND(44.53+6.146*LN(B15)+0.145*(LN(B15)^2),1))/100</f>
        <v>0.70599999999999996</v>
      </c>
      <c r="D17" s="42">
        <f>(ROUND(44.53+6.146*LN(D15)+0.145*(LN(D15)^2),1))/100</f>
        <v>0.69</v>
      </c>
      <c r="F17" s="18">
        <f>B17-D17</f>
        <v>1.6000000000000014E-2</v>
      </c>
    </row>
    <row r="18" spans="1:6">
      <c r="B18" s="19"/>
      <c r="D18" s="19"/>
    </row>
    <row r="19" spans="1:6">
      <c r="A19" s="17" t="s">
        <v>50</v>
      </c>
      <c r="B19" t="s">
        <v>108</v>
      </c>
    </row>
    <row r="20" spans="1:6">
      <c r="A20" s="19" t="s">
        <v>96</v>
      </c>
      <c r="B20" t="s">
        <v>97</v>
      </c>
    </row>
    <row r="21" spans="1:6">
      <c r="A21" s="19" t="s">
        <v>98</v>
      </c>
      <c r="B21" s="19">
        <v>1.52</v>
      </c>
      <c r="C21" t="s">
        <v>100</v>
      </c>
    </row>
    <row r="22" spans="1:6">
      <c r="A22" s="19" t="s">
        <v>99</v>
      </c>
      <c r="B22" s="20">
        <f>'SPN 99004-1585 Lake 3'!K22</f>
        <v>21.301053640712649</v>
      </c>
      <c r="C22" t="s">
        <v>100</v>
      </c>
      <c r="F22" s="18"/>
    </row>
    <row r="23" spans="1:6">
      <c r="A23" t="s">
        <v>91</v>
      </c>
      <c r="B23" s="19">
        <f>ROUND(B21/B22*365,0)</f>
        <v>26</v>
      </c>
      <c r="C23" t="s">
        <v>92</v>
      </c>
      <c r="D23" s="19"/>
      <c r="F23" s="18"/>
    </row>
    <row r="24" spans="1:6">
      <c r="A24" t="s">
        <v>93</v>
      </c>
      <c r="B24" s="42">
        <f>(ROUND((43.75*B23)/(4.38+B23),1))/100</f>
        <v>0.374</v>
      </c>
      <c r="D24" s="19"/>
    </row>
    <row r="25" spans="1:6">
      <c r="A25" t="s">
        <v>94</v>
      </c>
      <c r="B25" s="42">
        <f>(ROUND(44.53+6.146*LN(B23)+0.145*(LN(B23)^2),1))/100</f>
        <v>0.66099999999999992</v>
      </c>
      <c r="D25" s="19"/>
    </row>
    <row r="26" spans="1:6">
      <c r="B26" s="19"/>
      <c r="D26" s="19"/>
    </row>
    <row r="27" spans="1:6">
      <c r="A27" s="17" t="s">
        <v>52</v>
      </c>
      <c r="B27" t="s">
        <v>109</v>
      </c>
    </row>
    <row r="28" spans="1:6">
      <c r="A28" s="19"/>
      <c r="B28" t="s">
        <v>88</v>
      </c>
      <c r="D28" t="s">
        <v>89</v>
      </c>
      <c r="F28" t="s">
        <v>90</v>
      </c>
    </row>
    <row r="29" spans="1:6">
      <c r="A29" t="s">
        <v>91</v>
      </c>
      <c r="B29" s="19">
        <v>30.4</v>
      </c>
      <c r="C29" t="s">
        <v>92</v>
      </c>
      <c r="D29" s="19">
        <v>21</v>
      </c>
      <c r="E29" t="s">
        <v>92</v>
      </c>
      <c r="F29" s="18"/>
    </row>
    <row r="30" spans="1:6">
      <c r="A30" t="s">
        <v>93</v>
      </c>
      <c r="B30" s="42">
        <f>(ROUND((43.75*B29)/(4.38+B29),1))/100</f>
        <v>0.38200000000000001</v>
      </c>
      <c r="D30" s="42">
        <f>(ROUND((43.75*D29)/(4.38+D29),1))/100</f>
        <v>0.36200000000000004</v>
      </c>
      <c r="F30" s="18">
        <f>B30-D30</f>
        <v>1.9999999999999962E-2</v>
      </c>
    </row>
    <row r="31" spans="1:6">
      <c r="A31" t="s">
        <v>94</v>
      </c>
      <c r="B31" s="42">
        <f>(ROUND(44.53+6.146*LN(B29)+0.145*(LN(B29)^2),1))/100</f>
        <v>0.67200000000000004</v>
      </c>
      <c r="D31" s="42">
        <f>(ROUND(44.53+6.146*LN(D29)+0.145*(LN(D29)^2),1))/100</f>
        <v>0.64599999999999991</v>
      </c>
      <c r="F31" s="18">
        <f>B31-D31</f>
        <v>2.6000000000000134E-2</v>
      </c>
    </row>
    <row r="32" spans="1:6">
      <c r="B32" s="19"/>
      <c r="D32" s="19"/>
    </row>
    <row r="33" spans="1:6">
      <c r="A33" s="17" t="s">
        <v>65</v>
      </c>
      <c r="B33" s="19"/>
      <c r="D33" s="19"/>
    </row>
    <row r="34" spans="1:6">
      <c r="A34" t="s">
        <v>96</v>
      </c>
      <c r="B34" t="s">
        <v>97</v>
      </c>
    </row>
    <row r="35" spans="1:6">
      <c r="B35" t="s">
        <v>88</v>
      </c>
      <c r="D35" t="s">
        <v>89</v>
      </c>
      <c r="F35" t="s">
        <v>90</v>
      </c>
    </row>
    <row r="36" spans="1:6">
      <c r="A36" t="s">
        <v>98</v>
      </c>
      <c r="B36">
        <v>39.200000000000003</v>
      </c>
      <c r="C36" t="s">
        <v>100</v>
      </c>
      <c r="D36">
        <v>39.200000000000003</v>
      </c>
      <c r="E36" t="s">
        <v>100</v>
      </c>
    </row>
    <row r="37" spans="1:6" ht="15.75" customHeight="1">
      <c r="A37" t="s">
        <v>99</v>
      </c>
      <c r="B37">
        <f>'230288-2'!K92</f>
        <v>82.618113964330206</v>
      </c>
      <c r="C37" t="s">
        <v>100</v>
      </c>
      <c r="D37">
        <f>'230288-2'!K92</f>
        <v>82.618113964330206</v>
      </c>
      <c r="E37" t="s">
        <v>100</v>
      </c>
    </row>
    <row r="38" spans="1:6">
      <c r="A38" t="s">
        <v>91</v>
      </c>
      <c r="B38">
        <f>ROUND(B36/B37*365,0)</f>
        <v>173</v>
      </c>
      <c r="C38" t="s">
        <v>92</v>
      </c>
      <c r="D38">
        <f>ROUND(D36/D37*365,0)</f>
        <v>173</v>
      </c>
      <c r="E38" t="s">
        <v>92</v>
      </c>
    </row>
    <row r="39" spans="1:6">
      <c r="A39" t="s">
        <v>93</v>
      </c>
      <c r="B39" s="42">
        <f>(ROUND((43.75*B38)/(4.38+B38),1))/100</f>
        <v>0.42700000000000005</v>
      </c>
      <c r="D39" s="42">
        <f>(ROUND((43.75*D38)/(4.38+D38),1))/100</f>
        <v>0.42700000000000005</v>
      </c>
      <c r="F39" s="18">
        <f>B39-D39</f>
        <v>0</v>
      </c>
    </row>
    <row r="40" spans="1:6">
      <c r="A40" t="s">
        <v>94</v>
      </c>
      <c r="B40" s="42">
        <f>(ROUND(44.53+6.146*LN(B38)+0.145*(LN(B38)^2),1))/100</f>
        <v>0.80099999999999993</v>
      </c>
      <c r="D40" s="42">
        <f>(ROUND(44.53+6.146*LN(D38)+0.145*(LN(D38)^2),1))/100</f>
        <v>0.80099999999999993</v>
      </c>
      <c r="F40" s="18">
        <f>B40-D40</f>
        <v>0</v>
      </c>
    </row>
    <row r="41" spans="1:6">
      <c r="B41" s="42"/>
      <c r="D41" s="42"/>
      <c r="F41" s="18"/>
    </row>
    <row r="42" spans="1:6">
      <c r="A42" s="17" t="s">
        <v>69</v>
      </c>
      <c r="B42" s="19"/>
      <c r="D42" s="19"/>
    </row>
    <row r="43" spans="1:6">
      <c r="A43" t="s">
        <v>96</v>
      </c>
      <c r="B43" t="s">
        <v>97</v>
      </c>
    </row>
    <row r="44" spans="1:6">
      <c r="B44" t="s">
        <v>88</v>
      </c>
      <c r="D44" t="s">
        <v>89</v>
      </c>
      <c r="F44" t="s">
        <v>90</v>
      </c>
    </row>
    <row r="45" spans="1:6">
      <c r="A45" t="s">
        <v>98</v>
      </c>
      <c r="B45">
        <v>14.56</v>
      </c>
      <c r="C45" t="s">
        <v>100</v>
      </c>
      <c r="D45">
        <v>9.76</v>
      </c>
      <c r="E45" t="s">
        <v>100</v>
      </c>
    </row>
    <row r="46" spans="1:6">
      <c r="A46" t="s">
        <v>99</v>
      </c>
      <c r="B46">
        <f>'419890-1'!K32</f>
        <v>63.431697530036693</v>
      </c>
      <c r="C46" t="s">
        <v>100</v>
      </c>
      <c r="D46">
        <f>'419890-1'!K32</f>
        <v>63.431697530036693</v>
      </c>
      <c r="E46" t="s">
        <v>100</v>
      </c>
    </row>
    <row r="47" spans="1:6">
      <c r="A47" t="s">
        <v>91</v>
      </c>
      <c r="B47">
        <f>ROUND(B45/B46*365,0)</f>
        <v>84</v>
      </c>
      <c r="C47" t="s">
        <v>92</v>
      </c>
      <c r="D47">
        <f>ROUND(D45/D46*365,0)</f>
        <v>56</v>
      </c>
      <c r="E47" t="s">
        <v>92</v>
      </c>
    </row>
    <row r="48" spans="1:6">
      <c r="A48" t="s">
        <v>93</v>
      </c>
      <c r="B48" s="42">
        <f>(ROUND((43.75*B47)/(4.38+B47),1))/100</f>
        <v>0.41600000000000004</v>
      </c>
      <c r="D48" s="42">
        <f>(ROUND((43.75*D47)/(4.38+D47),1))/100</f>
        <v>0.40600000000000003</v>
      </c>
      <c r="F48" s="18">
        <f>B48-D48</f>
        <v>1.0000000000000009E-2</v>
      </c>
    </row>
    <row r="49" spans="1:6">
      <c r="A49" t="s">
        <v>94</v>
      </c>
      <c r="B49" s="42">
        <f>(ROUND(44.53+6.146*LN(B47)+0.145*(LN(B47)^2),1))/100</f>
        <v>0.746</v>
      </c>
      <c r="D49" s="42">
        <f>(ROUND(44.53+6.146*LN(D47)+0.145*(LN(D47)^2),1))/100</f>
        <v>0.71599999999999997</v>
      </c>
      <c r="F49" s="18">
        <f>B49-D49</f>
        <v>3.0000000000000027E-2</v>
      </c>
    </row>
    <row r="50" spans="1:6">
      <c r="B50" s="42"/>
      <c r="D50" s="42"/>
      <c r="F50" s="18"/>
    </row>
    <row r="51" spans="1:6">
      <c r="A51" s="17" t="s">
        <v>70</v>
      </c>
      <c r="B51" s="19"/>
      <c r="D51" s="19"/>
    </row>
    <row r="52" spans="1:6">
      <c r="A52" t="s">
        <v>96</v>
      </c>
      <c r="B52" t="s">
        <v>97</v>
      </c>
    </row>
    <row r="53" spans="1:6">
      <c r="B53" t="s">
        <v>88</v>
      </c>
      <c r="D53" t="s">
        <v>89</v>
      </c>
      <c r="F53" t="s">
        <v>90</v>
      </c>
    </row>
    <row r="54" spans="1:6">
      <c r="A54" t="s">
        <v>98</v>
      </c>
      <c r="B54">
        <v>10.49</v>
      </c>
      <c r="C54" t="s">
        <v>100</v>
      </c>
      <c r="D54">
        <v>10.02</v>
      </c>
      <c r="E54" t="s">
        <v>100</v>
      </c>
    </row>
    <row r="55" spans="1:6">
      <c r="A55" t="s">
        <v>99</v>
      </c>
      <c r="C55" t="s">
        <v>100</v>
      </c>
      <c r="E55" t="s">
        <v>100</v>
      </c>
    </row>
    <row r="56" spans="1:6">
      <c r="A56" t="s">
        <v>91</v>
      </c>
      <c r="B56" t="e">
        <f>ROUND(B54/B55*365,0)</f>
        <v>#DIV/0!</v>
      </c>
      <c r="C56" t="s">
        <v>92</v>
      </c>
      <c r="D56" t="e">
        <f>ROUND(D54/D55*365,0)</f>
        <v>#DIV/0!</v>
      </c>
      <c r="E56" t="s">
        <v>92</v>
      </c>
    </row>
    <row r="57" spans="1:6">
      <c r="A57" t="s">
        <v>93</v>
      </c>
      <c r="B57" s="42" t="e">
        <f>(ROUND((43.75*B56)/(4.38+B56),1))/100</f>
        <v>#DIV/0!</v>
      </c>
      <c r="D57" s="42" t="e">
        <f>(ROUND((43.75*D56)/(4.38+D56),1))/100</f>
        <v>#DIV/0!</v>
      </c>
      <c r="F57" s="18" t="e">
        <f>B57-D57</f>
        <v>#DIV/0!</v>
      </c>
    </row>
    <row r="58" spans="1:6">
      <c r="A58" t="s">
        <v>94</v>
      </c>
      <c r="B58" s="42" t="e">
        <f>(ROUND(44.53+6.146*LN(B56)+0.145*(LN(B56)^2),1))/100</f>
        <v>#DIV/0!</v>
      </c>
      <c r="D58" s="42" t="e">
        <f>(ROUND(44.53+6.146*LN(D56)+0.145*(LN(D56)^2),1))/100</f>
        <v>#DIV/0!</v>
      </c>
      <c r="F58" s="18" t="e">
        <f>B58-D58</f>
        <v>#DIV/0!</v>
      </c>
    </row>
    <row r="60" spans="1:6">
      <c r="A60" s="17" t="s">
        <v>73</v>
      </c>
    </row>
    <row r="61" spans="1:6">
      <c r="A61" t="s">
        <v>96</v>
      </c>
      <c r="B61" t="s">
        <v>104</v>
      </c>
    </row>
    <row r="62" spans="1:6">
      <c r="A62" t="s">
        <v>107</v>
      </c>
      <c r="B62">
        <v>52.91</v>
      </c>
      <c r="C62" t="s">
        <v>105</v>
      </c>
    </row>
    <row r="63" spans="1:6">
      <c r="A63" t="s">
        <v>106</v>
      </c>
      <c r="C63" t="s">
        <v>105</v>
      </c>
    </row>
    <row r="64" spans="1:6">
      <c r="A64" t="s">
        <v>91</v>
      </c>
      <c r="B64" t="e">
        <f>(B62/B63)*365</f>
        <v>#DIV/0!</v>
      </c>
    </row>
    <row r="65" spans="1:2">
      <c r="A65" t="s">
        <v>93</v>
      </c>
      <c r="B65" s="18" t="e">
        <f>(ROUND((43.75*B64)/(4.38+B64),1))/100</f>
        <v>#DIV/0!</v>
      </c>
    </row>
    <row r="66" spans="1:2">
      <c r="A66" t="s">
        <v>94</v>
      </c>
      <c r="B66" s="18" t="e">
        <f>(ROUND(44.53+6.146*LN(B64)+0.145*(LN(B64)^2),1))/100</f>
        <v>#DIV/0!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M92"/>
  <sheetViews>
    <sheetView workbookViewId="0">
      <pane ySplit="1" topLeftCell="A54" activePane="bottomLeft" state="frozen"/>
      <selection pane="bottomLeft" activeCell="M2" sqref="M2:M91"/>
    </sheetView>
  </sheetViews>
  <sheetFormatPr defaultRowHeight="15"/>
  <cols>
    <col min="1" max="1" width="9.85546875" bestFit="1" customWidth="1"/>
    <col min="2" max="2" width="12.85546875" bestFit="1" customWidth="1"/>
    <col min="3" max="3" width="12.7109375" bestFit="1" customWidth="1"/>
    <col min="4" max="4" width="7.85546875" bestFit="1" customWidth="1"/>
    <col min="5" max="5" width="50.7109375" bestFit="1" customWidth="1"/>
    <col min="6" max="6" width="8.140625" bestFit="1" customWidth="1"/>
    <col min="7" max="7" width="8.140625" style="27" customWidth="1"/>
    <col min="8" max="9" width="9.140625" style="27"/>
    <col min="10" max="10" width="13.7109375" bestFit="1" customWidth="1"/>
    <col min="11" max="11" width="11.7109375" bestFit="1" customWidth="1"/>
  </cols>
  <sheetData>
    <row r="1" spans="1:13">
      <c r="A1" s="22" t="s">
        <v>114</v>
      </c>
      <c r="B1" s="22" t="s">
        <v>115</v>
      </c>
      <c r="C1" s="22" t="s">
        <v>153</v>
      </c>
      <c r="D1" s="22" t="s">
        <v>118</v>
      </c>
      <c r="E1" s="22" t="s">
        <v>161</v>
      </c>
      <c r="F1" s="22" t="s">
        <v>116</v>
      </c>
      <c r="G1" s="27" t="s">
        <v>163</v>
      </c>
      <c r="H1" s="27" t="s">
        <v>164</v>
      </c>
      <c r="I1" s="27" t="s">
        <v>165</v>
      </c>
      <c r="J1" s="23" t="s">
        <v>179</v>
      </c>
      <c r="K1" s="35" t="s">
        <v>180</v>
      </c>
      <c r="L1" s="36" t="s">
        <v>181</v>
      </c>
      <c r="M1" s="36" t="s">
        <v>182</v>
      </c>
    </row>
    <row r="2" spans="1:13">
      <c r="A2" s="22">
        <v>27</v>
      </c>
      <c r="B2" s="22" t="s">
        <v>32</v>
      </c>
      <c r="C2" s="22" t="s">
        <v>121</v>
      </c>
      <c r="D2" s="22">
        <v>1110</v>
      </c>
      <c r="E2" s="32" t="s">
        <v>198</v>
      </c>
      <c r="F2" s="22" t="s">
        <v>122</v>
      </c>
      <c r="G2" s="27">
        <f>EMCs!$B$7</f>
        <v>0.96797880682585713</v>
      </c>
      <c r="H2" s="27">
        <f>EMCs!$C$7</f>
        <v>0.12452938169209543</v>
      </c>
      <c r="I2" s="27">
        <f>ROCs!$H$11</f>
        <v>0.28818180815488864</v>
      </c>
      <c r="J2" s="23">
        <v>0.21179347288799999</v>
      </c>
      <c r="K2" s="31">
        <f>Other!$C$2*I2*J2/12</f>
        <v>0.25838160994926457</v>
      </c>
      <c r="L2">
        <f>ROUND(2.721*K2*G2,1)</f>
        <v>0.7</v>
      </c>
      <c r="M2">
        <f>ROUND((2.721*K2*H2)+(Other!$B$2*J2),1)</f>
        <v>0.1</v>
      </c>
    </row>
    <row r="3" spans="1:13">
      <c r="A3" s="22">
        <v>27</v>
      </c>
      <c r="B3" s="22" t="s">
        <v>32</v>
      </c>
      <c r="C3" s="22" t="s">
        <v>121</v>
      </c>
      <c r="D3" s="22">
        <v>1330</v>
      </c>
      <c r="E3" s="22" t="s">
        <v>218</v>
      </c>
      <c r="F3" s="22" t="s">
        <v>122</v>
      </c>
      <c r="G3" s="27">
        <f>EMCs!$B$10</f>
        <v>1.3948514483453343</v>
      </c>
      <c r="H3" s="27">
        <f>EMCs!$C$10</f>
        <v>0.33903287162245876</v>
      </c>
      <c r="I3" s="27">
        <f>ROCs!$H$5</f>
        <v>0.39344582191206351</v>
      </c>
      <c r="J3" s="23">
        <v>7.3974295348200006E-2</v>
      </c>
      <c r="K3" s="31">
        <f>Other!$C$2*I3*J3/12</f>
        <v>0.12321064780240208</v>
      </c>
      <c r="L3">
        <f t="shared" ref="L3:L66" si="0">ROUND(2.721*K3*G3,1)</f>
        <v>0.5</v>
      </c>
      <c r="M3">
        <f>ROUND((2.721*K3*H3)+(Other!$B$2*J3),1)</f>
        <v>0.1</v>
      </c>
    </row>
    <row r="4" spans="1:13">
      <c r="A4" s="22">
        <v>27</v>
      </c>
      <c r="B4" s="22" t="s">
        <v>32</v>
      </c>
      <c r="C4" s="22" t="s">
        <v>121</v>
      </c>
      <c r="D4" s="22">
        <v>1390</v>
      </c>
      <c r="E4" s="22" t="s">
        <v>224</v>
      </c>
      <c r="F4" s="22" t="s">
        <v>122</v>
      </c>
      <c r="G4" s="27">
        <f>EMCs!$B$10</f>
        <v>1.3948514483453343</v>
      </c>
      <c r="H4" s="27">
        <f>EMCs!$C$10</f>
        <v>0.33903287162245876</v>
      </c>
      <c r="I4" s="27">
        <f>ROCs!$H$5</f>
        <v>0.39344582191206351</v>
      </c>
      <c r="J4" s="23">
        <v>1.39318909684E-2</v>
      </c>
      <c r="K4" s="31">
        <f>Other!$C$2*I4*J4/12</f>
        <v>2.3204780839737555E-2</v>
      </c>
      <c r="L4">
        <f t="shared" si="0"/>
        <v>0.1</v>
      </c>
      <c r="M4">
        <f>ROUND((2.721*K4*H4)+(Other!$B$2*J4),1)</f>
        <v>0</v>
      </c>
    </row>
    <row r="5" spans="1:13">
      <c r="A5" s="22">
        <v>27</v>
      </c>
      <c r="B5" s="22" t="s">
        <v>32</v>
      </c>
      <c r="C5" s="22" t="s">
        <v>121</v>
      </c>
      <c r="D5" s="22">
        <v>1400</v>
      </c>
      <c r="E5" s="32" t="s">
        <v>188</v>
      </c>
      <c r="F5" s="22" t="s">
        <v>126</v>
      </c>
      <c r="G5" s="27">
        <f>EMCs!$B$8</f>
        <v>0.70945030562392009</v>
      </c>
      <c r="H5" s="27">
        <f>EMCs!$C$8</f>
        <v>0.1167055461931156</v>
      </c>
      <c r="I5" s="27">
        <f>ROCs!$F$3</f>
        <v>0.43140989244743805</v>
      </c>
      <c r="J5" s="23">
        <v>3.9365405383199999E-2</v>
      </c>
      <c r="K5" s="31">
        <f>Other!$C$2*I5*J5/12</f>
        <v>7.1893113780651538E-2</v>
      </c>
      <c r="L5">
        <f t="shared" si="0"/>
        <v>0.1</v>
      </c>
      <c r="M5">
        <f>ROUND((2.721*K5*H5)+(Other!$B$2*J5),1)</f>
        <v>0</v>
      </c>
    </row>
    <row r="6" spans="1:13">
      <c r="A6" s="22">
        <v>27</v>
      </c>
      <c r="B6" s="22" t="s">
        <v>32</v>
      </c>
      <c r="C6" s="22" t="s">
        <v>121</v>
      </c>
      <c r="D6" s="22">
        <v>1400</v>
      </c>
      <c r="E6" s="32" t="s">
        <v>188</v>
      </c>
      <c r="F6" s="22" t="s">
        <v>126</v>
      </c>
      <c r="G6" s="27">
        <f>EMCs!$B$8</f>
        <v>0.70945030562392009</v>
      </c>
      <c r="H6" s="27">
        <f>EMCs!$C$8</f>
        <v>0.1167055461931156</v>
      </c>
      <c r="I6" s="27">
        <f>ROCs!$F$3</f>
        <v>0.43140989244743805</v>
      </c>
      <c r="J6" s="23">
        <v>3.0738132771500001E-2</v>
      </c>
      <c r="K6" s="31">
        <f>Other!$C$2*I6*J6/12</f>
        <v>5.6137109607648721E-2</v>
      </c>
      <c r="L6">
        <f t="shared" si="0"/>
        <v>0.1</v>
      </c>
      <c r="M6">
        <f>ROUND((2.721*K6*H6)+(Other!$B$2*J6),1)</f>
        <v>0</v>
      </c>
    </row>
    <row r="7" spans="1:13">
      <c r="A7" s="22">
        <v>27</v>
      </c>
      <c r="B7" s="22" t="s">
        <v>32</v>
      </c>
      <c r="C7" s="22" t="s">
        <v>121</v>
      </c>
      <c r="D7" s="22">
        <v>1400</v>
      </c>
      <c r="E7" s="32" t="s">
        <v>188</v>
      </c>
      <c r="F7" s="22" t="s">
        <v>127</v>
      </c>
      <c r="G7" s="27">
        <f>EMCs!$B$8</f>
        <v>0.70945030562392009</v>
      </c>
      <c r="H7" s="27">
        <f>EMCs!$C$8</f>
        <v>0.1167055461931156</v>
      </c>
      <c r="I7" s="27">
        <f>ROCs!$E$3</f>
        <v>0.43140989244743805</v>
      </c>
      <c r="J7" s="23">
        <v>1.8420770327399999E-2</v>
      </c>
      <c r="K7" s="31">
        <f>Other!$C$2*I7*J7/12</f>
        <v>3.3641887443643638E-2</v>
      </c>
      <c r="L7">
        <f t="shared" si="0"/>
        <v>0.1</v>
      </c>
      <c r="M7">
        <f>ROUND((2.721*K7*H7)+(Other!$B$2*J7),1)</f>
        <v>0</v>
      </c>
    </row>
    <row r="8" spans="1:13">
      <c r="A8" s="22">
        <v>27</v>
      </c>
      <c r="B8" s="22" t="s">
        <v>32</v>
      </c>
      <c r="C8" s="22" t="s">
        <v>121</v>
      </c>
      <c r="D8" s="22">
        <v>1400</v>
      </c>
      <c r="E8" s="32" t="s">
        <v>188</v>
      </c>
      <c r="F8" s="22" t="s">
        <v>122</v>
      </c>
      <c r="G8" s="27">
        <f>EMCs!$B$8</f>
        <v>0.70945030562392009</v>
      </c>
      <c r="H8" s="27">
        <f>EMCs!$C$8</f>
        <v>0.1167055461931156</v>
      </c>
      <c r="I8" s="27">
        <f>ROCs!$H$3</f>
        <v>0.43140989244743805</v>
      </c>
      <c r="J8" s="23">
        <v>2.32333764067E-2</v>
      </c>
      <c r="K8" s="31">
        <f>Other!$C$2*I8*J8/12</f>
        <v>4.2431158964475739E-2</v>
      </c>
      <c r="L8">
        <f t="shared" si="0"/>
        <v>0.1</v>
      </c>
      <c r="M8">
        <f>ROUND((2.721*K8*H8)+(Other!$B$2*J8),1)</f>
        <v>0</v>
      </c>
    </row>
    <row r="9" spans="1:13">
      <c r="A9" s="22">
        <v>27</v>
      </c>
      <c r="B9" s="22" t="s">
        <v>32</v>
      </c>
      <c r="C9" s="22" t="s">
        <v>121</v>
      </c>
      <c r="D9" s="22">
        <v>1400</v>
      </c>
      <c r="E9" s="32" t="s">
        <v>188</v>
      </c>
      <c r="F9" s="22" t="s">
        <v>122</v>
      </c>
      <c r="G9" s="27">
        <f>EMCs!$B$8</f>
        <v>0.70945030562392009</v>
      </c>
      <c r="H9" s="27">
        <f>EMCs!$C$8</f>
        <v>0.1167055461931156</v>
      </c>
      <c r="I9" s="27">
        <f>ROCs!$H$3</f>
        <v>0.43140989244743805</v>
      </c>
      <c r="J9" s="23">
        <v>5.6085600772500001E-2</v>
      </c>
      <c r="K9" s="31">
        <f>Other!$C$2*I9*J9/12</f>
        <v>0.10242923802111666</v>
      </c>
      <c r="L9">
        <f t="shared" si="0"/>
        <v>0.2</v>
      </c>
      <c r="M9">
        <f>ROUND((2.721*K9*H9)+(Other!$B$2*J9),1)</f>
        <v>0</v>
      </c>
    </row>
    <row r="10" spans="1:13">
      <c r="A10" s="22">
        <v>27</v>
      </c>
      <c r="B10" s="22" t="s">
        <v>32</v>
      </c>
      <c r="C10" s="22" t="s">
        <v>121</v>
      </c>
      <c r="D10" s="22">
        <v>1400</v>
      </c>
      <c r="E10" s="32" t="s">
        <v>188</v>
      </c>
      <c r="F10" s="22" t="s">
        <v>122</v>
      </c>
      <c r="G10" s="27">
        <f>EMCs!$B$8</f>
        <v>0.70945030562392009</v>
      </c>
      <c r="H10" s="27">
        <f>EMCs!$C$8</f>
        <v>0.1167055461931156</v>
      </c>
      <c r="I10" s="27">
        <f>ROCs!$H$3</f>
        <v>0.43140989244743805</v>
      </c>
      <c r="J10" s="23">
        <v>0.17337562721899999</v>
      </c>
      <c r="K10" s="31">
        <f>Other!$C$2*I10*J10/12</f>
        <v>0.3166362335942533</v>
      </c>
      <c r="L10">
        <f t="shared" si="0"/>
        <v>0.6</v>
      </c>
      <c r="M10">
        <f>ROUND((2.721*K10*H10)+(Other!$B$2*J10),1)</f>
        <v>0.1</v>
      </c>
    </row>
    <row r="11" spans="1:13">
      <c r="A11" s="22">
        <v>27</v>
      </c>
      <c r="B11" s="22" t="s">
        <v>32</v>
      </c>
      <c r="C11" s="22" t="s">
        <v>121</v>
      </c>
      <c r="D11" s="22">
        <v>1400</v>
      </c>
      <c r="E11" s="32" t="s">
        <v>188</v>
      </c>
      <c r="F11" s="22" t="s">
        <v>126</v>
      </c>
      <c r="G11" s="27">
        <f>EMCs!$B$8</f>
        <v>0.70945030562392009</v>
      </c>
      <c r="H11" s="27">
        <f>EMCs!$C$8</f>
        <v>0.1167055461931156</v>
      </c>
      <c r="I11" s="27">
        <f>ROCs!$F$3</f>
        <v>0.43140989244743805</v>
      </c>
      <c r="J11" s="23">
        <v>3.5314982663499999E-3</v>
      </c>
      <c r="K11" s="31">
        <f>Other!$C$2*I11*J11/12</f>
        <v>6.449581916085822E-3</v>
      </c>
      <c r="L11">
        <f t="shared" si="0"/>
        <v>0</v>
      </c>
      <c r="M11">
        <f>ROUND((2.721*K11*H11)+(Other!$B$2*J11),1)</f>
        <v>0</v>
      </c>
    </row>
    <row r="12" spans="1:13">
      <c r="A12" s="22">
        <v>27</v>
      </c>
      <c r="B12" s="22" t="s">
        <v>32</v>
      </c>
      <c r="C12" s="22" t="s">
        <v>121</v>
      </c>
      <c r="D12" s="22">
        <v>1400</v>
      </c>
      <c r="E12" s="32" t="s">
        <v>188</v>
      </c>
      <c r="F12" s="22" t="s">
        <v>122</v>
      </c>
      <c r="G12" s="27">
        <f>EMCs!$B$8</f>
        <v>0.70945030562392009</v>
      </c>
      <c r="H12" s="27">
        <f>EMCs!$C$8</f>
        <v>0.1167055461931156</v>
      </c>
      <c r="I12" s="27">
        <f>ROCs!$H$3</f>
        <v>0.43140989244743805</v>
      </c>
      <c r="J12" s="23">
        <v>5.3265970082500003E-4</v>
      </c>
      <c r="K12" s="31">
        <f>Other!$C$2*I12*J12/12</f>
        <v>9.7279741196625729E-4</v>
      </c>
      <c r="L12">
        <f t="shared" si="0"/>
        <v>0</v>
      </c>
      <c r="M12">
        <f>ROUND((2.721*K12*H12)+(Other!$B$2*J12),1)</f>
        <v>0</v>
      </c>
    </row>
    <row r="13" spans="1:13">
      <c r="A13" s="22">
        <v>27</v>
      </c>
      <c r="B13" s="22" t="s">
        <v>32</v>
      </c>
      <c r="C13" s="22" t="s">
        <v>121</v>
      </c>
      <c r="D13" s="22">
        <v>1400</v>
      </c>
      <c r="E13" s="32" t="s">
        <v>188</v>
      </c>
      <c r="F13" s="22" t="s">
        <v>122</v>
      </c>
      <c r="G13" s="27">
        <f>EMCs!$B$8</f>
        <v>0.70945030562392009</v>
      </c>
      <c r="H13" s="27">
        <f>EMCs!$C$8</f>
        <v>0.1167055461931156</v>
      </c>
      <c r="I13" s="27">
        <f>ROCs!$H$3</f>
        <v>0.43140989244743805</v>
      </c>
      <c r="J13" s="23">
        <v>1.4708613483E-2</v>
      </c>
      <c r="K13" s="31">
        <f>Other!$C$2*I13*J13/12</f>
        <v>2.6862368427183328E-2</v>
      </c>
      <c r="L13">
        <f t="shared" si="0"/>
        <v>0.1</v>
      </c>
      <c r="M13">
        <f>ROUND((2.721*K13*H13)+(Other!$B$2*J13),1)</f>
        <v>0</v>
      </c>
    </row>
    <row r="14" spans="1:13">
      <c r="A14" s="22">
        <v>27</v>
      </c>
      <c r="B14" s="22" t="s">
        <v>32</v>
      </c>
      <c r="C14" s="22" t="s">
        <v>121</v>
      </c>
      <c r="D14" s="22">
        <v>1400</v>
      </c>
      <c r="E14" s="32" t="s">
        <v>188</v>
      </c>
      <c r="F14" s="22" t="s">
        <v>122</v>
      </c>
      <c r="G14" s="27">
        <f>EMCs!$B$8</f>
        <v>0.70945030562392009</v>
      </c>
      <c r="H14" s="27">
        <f>EMCs!$C$8</f>
        <v>0.1167055461931156</v>
      </c>
      <c r="I14" s="27">
        <f>ROCs!$H$3</f>
        <v>0.43140989244743805</v>
      </c>
      <c r="J14" s="23">
        <v>2.15735881554E-2</v>
      </c>
      <c r="K14" s="31">
        <f>Other!$C$2*I14*J14/12</f>
        <v>3.9399884563998587E-2</v>
      </c>
      <c r="L14">
        <f t="shared" si="0"/>
        <v>0.1</v>
      </c>
      <c r="M14">
        <f>ROUND((2.721*K14*H14)+(Other!$B$2*J14),1)</f>
        <v>0</v>
      </c>
    </row>
    <row r="15" spans="1:13">
      <c r="A15" s="22">
        <v>27</v>
      </c>
      <c r="B15" s="22" t="s">
        <v>32</v>
      </c>
      <c r="C15" s="22" t="s">
        <v>121</v>
      </c>
      <c r="D15" s="22">
        <v>1400</v>
      </c>
      <c r="E15" s="32" t="s">
        <v>188</v>
      </c>
      <c r="F15" s="22" t="s">
        <v>122</v>
      </c>
      <c r="G15" s="27">
        <f>EMCs!$B$8</f>
        <v>0.70945030562392009</v>
      </c>
      <c r="H15" s="27">
        <f>EMCs!$C$8</f>
        <v>0.1167055461931156</v>
      </c>
      <c r="I15" s="27">
        <f>ROCs!$H$3</f>
        <v>0.43140989244743805</v>
      </c>
      <c r="J15" s="23">
        <v>1.80486252115E-2</v>
      </c>
      <c r="K15" s="31">
        <f>Other!$C$2*I15*J15/12</f>
        <v>3.2962238119576714E-2</v>
      </c>
      <c r="L15">
        <f t="shared" si="0"/>
        <v>0.1</v>
      </c>
      <c r="M15">
        <f>ROUND((2.721*K15*H15)+(Other!$B$2*J15),1)</f>
        <v>0</v>
      </c>
    </row>
    <row r="16" spans="1:13">
      <c r="A16" s="22">
        <v>27</v>
      </c>
      <c r="B16" s="22" t="s">
        <v>32</v>
      </c>
      <c r="C16" s="22" t="s">
        <v>121</v>
      </c>
      <c r="D16" s="22">
        <v>1400</v>
      </c>
      <c r="E16" s="32" t="s">
        <v>188</v>
      </c>
      <c r="F16" s="22" t="s">
        <v>122</v>
      </c>
      <c r="G16" s="27">
        <f>EMCs!$B$8</f>
        <v>0.70945030562392009</v>
      </c>
      <c r="H16" s="27">
        <f>EMCs!$C$8</f>
        <v>0.1167055461931156</v>
      </c>
      <c r="I16" s="27">
        <f>ROCs!$H$3</f>
        <v>0.43140989244743805</v>
      </c>
      <c r="J16" s="23">
        <v>0.42136498525999999</v>
      </c>
      <c r="K16" s="31">
        <f>Other!$C$2*I16*J16/12</f>
        <v>0.76953966391536266</v>
      </c>
      <c r="L16">
        <f t="shared" si="0"/>
        <v>1.5</v>
      </c>
      <c r="M16">
        <f>ROUND((2.721*K16*H16)+(Other!$B$2*J16),1)</f>
        <v>0.3</v>
      </c>
    </row>
    <row r="17" spans="1:13">
      <c r="A17" s="22">
        <v>27</v>
      </c>
      <c r="B17" s="22" t="s">
        <v>32</v>
      </c>
      <c r="C17" s="22" t="s">
        <v>121</v>
      </c>
      <c r="D17" s="22">
        <v>1400</v>
      </c>
      <c r="E17" s="32" t="s">
        <v>188</v>
      </c>
      <c r="F17" s="22" t="s">
        <v>122</v>
      </c>
      <c r="G17" s="27">
        <f>EMCs!$B$8</f>
        <v>0.70945030562392009</v>
      </c>
      <c r="H17" s="27">
        <f>EMCs!$C$8</f>
        <v>0.1167055461931156</v>
      </c>
      <c r="I17" s="27">
        <f>ROCs!$H$3</f>
        <v>0.43140989244743805</v>
      </c>
      <c r="J17" s="23">
        <v>0.10211627898099999</v>
      </c>
      <c r="K17" s="31">
        <f>Other!$C$2*I17*J17/12</f>
        <v>0.18649515208017917</v>
      </c>
      <c r="L17">
        <f t="shared" si="0"/>
        <v>0.4</v>
      </c>
      <c r="M17">
        <f>ROUND((2.721*K17*H17)+(Other!$B$2*J17),1)</f>
        <v>0.1</v>
      </c>
    </row>
    <row r="18" spans="1:13">
      <c r="A18" s="22">
        <v>27</v>
      </c>
      <c r="B18" s="22" t="s">
        <v>32</v>
      </c>
      <c r="C18" s="22" t="s">
        <v>121</v>
      </c>
      <c r="D18" s="22">
        <v>1400</v>
      </c>
      <c r="E18" s="32" t="s">
        <v>188</v>
      </c>
      <c r="F18" s="22" t="s">
        <v>122</v>
      </c>
      <c r="G18" s="27">
        <f>EMCs!$B$8</f>
        <v>0.70945030562392009</v>
      </c>
      <c r="H18" s="27">
        <f>EMCs!$C$8</f>
        <v>0.1167055461931156</v>
      </c>
      <c r="I18" s="27">
        <f>ROCs!$H$3</f>
        <v>0.43140989244743805</v>
      </c>
      <c r="J18" s="23">
        <v>1.7764900891499999E-2</v>
      </c>
      <c r="K18" s="31">
        <f>Other!$C$2*I18*J18/12</f>
        <v>3.244407186111864E-2</v>
      </c>
      <c r="L18">
        <f t="shared" si="0"/>
        <v>0.1</v>
      </c>
      <c r="M18">
        <f>ROUND((2.721*K18*H18)+(Other!$B$2*J18),1)</f>
        <v>0</v>
      </c>
    </row>
    <row r="19" spans="1:13">
      <c r="A19" s="22">
        <v>27</v>
      </c>
      <c r="B19" s="22" t="s">
        <v>32</v>
      </c>
      <c r="C19" s="22" t="s">
        <v>121</v>
      </c>
      <c r="D19" s="22">
        <v>1400</v>
      </c>
      <c r="E19" s="32" t="s">
        <v>188</v>
      </c>
      <c r="F19" s="22" t="s">
        <v>122</v>
      </c>
      <c r="G19" s="27">
        <f>EMCs!$B$8</f>
        <v>0.70945030562392009</v>
      </c>
      <c r="H19" s="27">
        <f>EMCs!$C$8</f>
        <v>0.1167055461931156</v>
      </c>
      <c r="I19" s="27">
        <f>ROCs!$H$3</f>
        <v>0.43140989244743805</v>
      </c>
      <c r="J19" s="23">
        <v>0.13840599298100001</v>
      </c>
      <c r="K19" s="31">
        <f>Other!$C$2*I19*J19/12</f>
        <v>0.25277112491145959</v>
      </c>
      <c r="L19">
        <f t="shared" si="0"/>
        <v>0.5</v>
      </c>
      <c r="M19">
        <f>ROUND((2.721*K19*H19)+(Other!$B$2*J19),1)</f>
        <v>0.1</v>
      </c>
    </row>
    <row r="20" spans="1:13">
      <c r="A20" s="22">
        <v>27</v>
      </c>
      <c r="B20" s="22" t="s">
        <v>32</v>
      </c>
      <c r="C20" s="22" t="s">
        <v>121</v>
      </c>
      <c r="D20" s="22">
        <v>1400</v>
      </c>
      <c r="E20" s="32" t="s">
        <v>188</v>
      </c>
      <c r="F20" s="22" t="s">
        <v>122</v>
      </c>
      <c r="G20" s="27">
        <f>EMCs!$B$8</f>
        <v>0.70945030562392009</v>
      </c>
      <c r="H20" s="27">
        <f>EMCs!$C$8</f>
        <v>0.1167055461931156</v>
      </c>
      <c r="I20" s="27">
        <f>ROCs!$H$3</f>
        <v>0.43140989244743805</v>
      </c>
      <c r="J20" s="23">
        <v>0.425721217298</v>
      </c>
      <c r="K20" s="31">
        <f>Other!$C$2*I20*J20/12</f>
        <v>0.77749545866748548</v>
      </c>
      <c r="L20">
        <f t="shared" si="0"/>
        <v>1.5</v>
      </c>
      <c r="M20">
        <f>ROUND((2.721*K20*H20)+(Other!$B$2*J20),1)</f>
        <v>0.3</v>
      </c>
    </row>
    <row r="21" spans="1:13">
      <c r="A21" s="22">
        <v>27</v>
      </c>
      <c r="B21" s="22" t="s">
        <v>32</v>
      </c>
      <c r="C21" s="22" t="s">
        <v>121</v>
      </c>
      <c r="D21" s="22">
        <v>1400</v>
      </c>
      <c r="E21" s="32" t="s">
        <v>188</v>
      </c>
      <c r="F21" s="22" t="s">
        <v>122</v>
      </c>
      <c r="G21" s="27">
        <f>EMCs!$B$8</f>
        <v>0.70945030562392009</v>
      </c>
      <c r="H21" s="27">
        <f>EMCs!$C$8</f>
        <v>0.1167055461931156</v>
      </c>
      <c r="I21" s="27">
        <f>ROCs!$H$3</f>
        <v>0.43140989244743805</v>
      </c>
      <c r="J21" s="23">
        <v>4.3813061587399997E-2</v>
      </c>
      <c r="K21" s="31">
        <f>Other!$C$2*I21*J21/12</f>
        <v>8.0015876659202595E-2</v>
      </c>
      <c r="L21">
        <f t="shared" si="0"/>
        <v>0.2</v>
      </c>
      <c r="M21">
        <f>ROUND((2.721*K21*H21)+(Other!$B$2*J21),1)</f>
        <v>0</v>
      </c>
    </row>
    <row r="22" spans="1:13">
      <c r="A22" s="22">
        <v>27</v>
      </c>
      <c r="B22" s="22" t="s">
        <v>32</v>
      </c>
      <c r="C22" s="22" t="s">
        <v>121</v>
      </c>
      <c r="D22" s="22">
        <v>1400</v>
      </c>
      <c r="E22" s="32" t="s">
        <v>188</v>
      </c>
      <c r="F22" s="22" t="s">
        <v>122</v>
      </c>
      <c r="G22" s="27">
        <f>EMCs!$B$8</f>
        <v>0.70945030562392009</v>
      </c>
      <c r="H22" s="27">
        <f>EMCs!$C$8</f>
        <v>0.1167055461931156</v>
      </c>
      <c r="I22" s="27">
        <f>ROCs!$H$3</f>
        <v>0.43140989244743805</v>
      </c>
      <c r="J22" s="23">
        <v>6.7775138349399994E-2</v>
      </c>
      <c r="K22" s="31">
        <f>Other!$C$2*I22*J22/12</f>
        <v>0.12377786245108201</v>
      </c>
      <c r="L22">
        <f t="shared" si="0"/>
        <v>0.2</v>
      </c>
      <c r="M22">
        <f>ROUND((2.721*K22*H22)+(Other!$B$2*J22),1)</f>
        <v>0.1</v>
      </c>
    </row>
    <row r="23" spans="1:13">
      <c r="A23" s="22">
        <v>27</v>
      </c>
      <c r="B23" s="22" t="s">
        <v>32</v>
      </c>
      <c r="C23" s="22" t="s">
        <v>121</v>
      </c>
      <c r="D23" s="22">
        <v>1400</v>
      </c>
      <c r="E23" s="32" t="s">
        <v>188</v>
      </c>
      <c r="F23" s="22" t="s">
        <v>122</v>
      </c>
      <c r="G23" s="27">
        <f>EMCs!$B$8</f>
        <v>0.70945030562392009</v>
      </c>
      <c r="H23" s="27">
        <f>EMCs!$C$8</f>
        <v>0.1167055461931156</v>
      </c>
      <c r="I23" s="27">
        <f>ROCs!$H$3</f>
        <v>0.43140989244743805</v>
      </c>
      <c r="J23" s="23">
        <v>5.58185771708E-2</v>
      </c>
      <c r="K23" s="31">
        <f>Other!$C$2*I23*J23/12</f>
        <v>0.10194157231585428</v>
      </c>
      <c r="L23">
        <f t="shared" si="0"/>
        <v>0.2</v>
      </c>
      <c r="M23">
        <f>ROUND((2.721*K23*H23)+(Other!$B$2*J23),1)</f>
        <v>0</v>
      </c>
    </row>
    <row r="24" spans="1:13">
      <c r="A24" s="22">
        <v>27</v>
      </c>
      <c r="B24" s="22" t="s">
        <v>32</v>
      </c>
      <c r="C24" s="22" t="s">
        <v>121</v>
      </c>
      <c r="D24" s="22">
        <v>1400</v>
      </c>
      <c r="E24" s="32" t="s">
        <v>188</v>
      </c>
      <c r="F24" s="22" t="s">
        <v>122</v>
      </c>
      <c r="G24" s="27">
        <f>EMCs!$B$8</f>
        <v>0.70945030562392009</v>
      </c>
      <c r="H24" s="27">
        <f>EMCs!$C$8</f>
        <v>0.1167055461931156</v>
      </c>
      <c r="I24" s="27">
        <f>ROCs!$H$3</f>
        <v>0.43140989244743805</v>
      </c>
      <c r="J24" s="23">
        <v>8.3500676380099999E-3</v>
      </c>
      <c r="K24" s="31">
        <f>Other!$C$2*I24*J24/12</f>
        <v>1.5249744208954211E-2</v>
      </c>
      <c r="L24">
        <f t="shared" si="0"/>
        <v>0</v>
      </c>
      <c r="M24">
        <f>ROUND((2.721*K24*H24)+(Other!$B$2*J24),1)</f>
        <v>0</v>
      </c>
    </row>
    <row r="25" spans="1:13">
      <c r="A25" s="22">
        <v>27</v>
      </c>
      <c r="B25" s="22" t="s">
        <v>32</v>
      </c>
      <c r="C25" s="22" t="s">
        <v>121</v>
      </c>
      <c r="D25" s="22">
        <v>1411</v>
      </c>
      <c r="E25" s="22" t="s">
        <v>210</v>
      </c>
      <c r="F25" s="22" t="s">
        <v>126</v>
      </c>
      <c r="G25" s="27">
        <f>EMCs!$B$4</f>
        <v>1.4429497741503459</v>
      </c>
      <c r="H25" s="27">
        <f>EMCs!$C$4</f>
        <v>0.22493527059566973</v>
      </c>
      <c r="I25" s="27">
        <f>ROCs!$F$3</f>
        <v>0.43140989244743805</v>
      </c>
      <c r="J25" s="23">
        <v>2.5747919174499998E-5</v>
      </c>
      <c r="K25" s="31">
        <f>Other!$C$2*I25*J25/12</f>
        <v>4.7023473143689308E-5</v>
      </c>
      <c r="L25">
        <f t="shared" si="0"/>
        <v>0</v>
      </c>
      <c r="M25">
        <f>ROUND((2.721*K25*H25)+(Other!$B$2*J25),1)</f>
        <v>0</v>
      </c>
    </row>
    <row r="26" spans="1:13">
      <c r="A26" s="22">
        <v>27</v>
      </c>
      <c r="B26" s="22" t="s">
        <v>32</v>
      </c>
      <c r="C26" s="22" t="s">
        <v>121</v>
      </c>
      <c r="D26" s="22">
        <v>1411</v>
      </c>
      <c r="E26" s="22" t="s">
        <v>210</v>
      </c>
      <c r="F26" s="22" t="s">
        <v>126</v>
      </c>
      <c r="G26" s="27">
        <f>EMCs!$B$4</f>
        <v>1.4429497741503459</v>
      </c>
      <c r="H26" s="27">
        <f>EMCs!$C$4</f>
        <v>0.22493527059566973</v>
      </c>
      <c r="I26" s="27">
        <f>ROCs!$F$3</f>
        <v>0.43140989244743805</v>
      </c>
      <c r="J26" s="23">
        <v>8.66106506233E-5</v>
      </c>
      <c r="K26" s="31">
        <f>Other!$C$2*I26*J26/12</f>
        <v>1.5817719389051539E-4</v>
      </c>
      <c r="L26">
        <f t="shared" si="0"/>
        <v>0</v>
      </c>
      <c r="M26">
        <f>ROUND((2.721*K26*H26)+(Other!$B$2*J26),1)</f>
        <v>0</v>
      </c>
    </row>
    <row r="27" spans="1:13">
      <c r="A27" s="22">
        <v>27</v>
      </c>
      <c r="B27" s="22" t="s">
        <v>32</v>
      </c>
      <c r="C27" s="22" t="s">
        <v>121</v>
      </c>
      <c r="D27" s="22">
        <v>1411</v>
      </c>
      <c r="E27" s="22" t="s">
        <v>210</v>
      </c>
      <c r="F27" s="22" t="s">
        <v>127</v>
      </c>
      <c r="G27" s="27">
        <f>EMCs!$B$4</f>
        <v>1.4429497741503459</v>
      </c>
      <c r="H27" s="27">
        <f>EMCs!$C$4</f>
        <v>0.22493527059566973</v>
      </c>
      <c r="I27" s="27">
        <f>ROCs!$E$3</f>
        <v>0.43140989244743805</v>
      </c>
      <c r="J27" s="23">
        <v>1.31126611169E-2</v>
      </c>
      <c r="K27" s="31">
        <f>Other!$C$2*I27*J27/12</f>
        <v>2.3947677623732483E-2</v>
      </c>
      <c r="L27">
        <f t="shared" si="0"/>
        <v>0.1</v>
      </c>
      <c r="M27">
        <f>ROUND((2.721*K27*H27)+(Other!$B$2*J27),1)</f>
        <v>0</v>
      </c>
    </row>
    <row r="28" spans="1:13">
      <c r="A28" s="22">
        <v>27</v>
      </c>
      <c r="B28" s="22" t="s">
        <v>32</v>
      </c>
      <c r="C28" s="22" t="s">
        <v>121</v>
      </c>
      <c r="D28" s="22">
        <v>1411</v>
      </c>
      <c r="E28" s="22" t="s">
        <v>210</v>
      </c>
      <c r="F28" s="22" t="s">
        <v>122</v>
      </c>
      <c r="G28" s="27">
        <f>EMCs!$B$4</f>
        <v>1.4429497741503459</v>
      </c>
      <c r="H28" s="27">
        <f>EMCs!$C$4</f>
        <v>0.22493527059566973</v>
      </c>
      <c r="I28" s="27">
        <f>ROCs!$H$3</f>
        <v>0.43140989244743805</v>
      </c>
      <c r="J28" s="23">
        <v>0.23064338997299999</v>
      </c>
      <c r="K28" s="31">
        <f>Other!$C$2*I28*J28/12</f>
        <v>0.42122445626231614</v>
      </c>
      <c r="L28">
        <f t="shared" si="0"/>
        <v>1.7</v>
      </c>
      <c r="M28">
        <f>ROUND((2.721*K28*H28)+(Other!$B$2*J28),1)</f>
        <v>0.3</v>
      </c>
    </row>
    <row r="29" spans="1:13">
      <c r="A29" s="22">
        <v>27</v>
      </c>
      <c r="B29" s="22" t="s">
        <v>32</v>
      </c>
      <c r="C29" s="22" t="s">
        <v>121</v>
      </c>
      <c r="D29" s="22">
        <v>1411</v>
      </c>
      <c r="E29" s="22" t="s">
        <v>210</v>
      </c>
      <c r="F29" s="22" t="s">
        <v>122</v>
      </c>
      <c r="G29" s="27">
        <f>EMCs!$B$4</f>
        <v>1.4429497741503459</v>
      </c>
      <c r="H29" s="27">
        <f>EMCs!$C$4</f>
        <v>0.22493527059566973</v>
      </c>
      <c r="I29" s="27">
        <f>ROCs!$H$3</f>
        <v>0.43140989244743805</v>
      </c>
      <c r="J29" s="23">
        <v>7.76379676558E-2</v>
      </c>
      <c r="K29" s="31">
        <f>Other!$C$2*I29*J29/12</f>
        <v>0.14179036613602489</v>
      </c>
      <c r="L29">
        <f t="shared" si="0"/>
        <v>0.6</v>
      </c>
      <c r="M29">
        <f>ROUND((2.721*K29*H29)+(Other!$B$2*J29),1)</f>
        <v>0.1</v>
      </c>
    </row>
    <row r="30" spans="1:13">
      <c r="A30" s="22">
        <v>27</v>
      </c>
      <c r="B30" s="22" t="s">
        <v>32</v>
      </c>
      <c r="C30" s="22" t="s">
        <v>121</v>
      </c>
      <c r="D30" s="22">
        <v>1411</v>
      </c>
      <c r="E30" s="22" t="s">
        <v>210</v>
      </c>
      <c r="F30" s="22" t="s">
        <v>122</v>
      </c>
      <c r="G30" s="27">
        <f>EMCs!$B$4</f>
        <v>1.4429497741503459</v>
      </c>
      <c r="H30" s="27">
        <f>EMCs!$C$4</f>
        <v>0.22493527059566973</v>
      </c>
      <c r="I30" s="27">
        <f>ROCs!$H$3</f>
        <v>0.43140989244743805</v>
      </c>
      <c r="J30" s="23">
        <v>0.37262576497200001</v>
      </c>
      <c r="K30" s="31">
        <f>Other!$C$2*I30*J30/12</f>
        <v>0.68052713436979284</v>
      </c>
      <c r="L30">
        <f t="shared" si="0"/>
        <v>2.7</v>
      </c>
      <c r="M30">
        <f>ROUND((2.721*K30*H30)+(Other!$B$2*J30),1)</f>
        <v>0.5</v>
      </c>
    </row>
    <row r="31" spans="1:13">
      <c r="A31" s="22">
        <v>27</v>
      </c>
      <c r="B31" s="22" t="s">
        <v>32</v>
      </c>
      <c r="C31" s="22" t="s">
        <v>121</v>
      </c>
      <c r="D31" s="22">
        <v>1411</v>
      </c>
      <c r="E31" s="22" t="s">
        <v>210</v>
      </c>
      <c r="F31" s="22" t="s">
        <v>122</v>
      </c>
      <c r="G31" s="27">
        <f>EMCs!$B$4</f>
        <v>1.4429497741503459</v>
      </c>
      <c r="H31" s="27">
        <f>EMCs!$C$4</f>
        <v>0.22493527059566973</v>
      </c>
      <c r="I31" s="27">
        <f>ROCs!$H$3</f>
        <v>0.43140989244743805</v>
      </c>
      <c r="J31" s="23">
        <v>3.6997477988099998E-2</v>
      </c>
      <c r="K31" s="31">
        <f>Other!$C$2*I31*J31/12</f>
        <v>6.7568563531947665E-2</v>
      </c>
      <c r="L31">
        <f t="shared" si="0"/>
        <v>0.3</v>
      </c>
      <c r="M31">
        <f>ROUND((2.721*K31*H31)+(Other!$B$2*J31),1)</f>
        <v>0</v>
      </c>
    </row>
    <row r="32" spans="1:13">
      <c r="A32" s="22">
        <v>27</v>
      </c>
      <c r="B32" s="22" t="s">
        <v>32</v>
      </c>
      <c r="C32" s="22" t="s">
        <v>121</v>
      </c>
      <c r="D32" s="22">
        <v>1411</v>
      </c>
      <c r="E32" s="22" t="s">
        <v>210</v>
      </c>
      <c r="F32" s="22" t="s">
        <v>122</v>
      </c>
      <c r="G32" s="27">
        <f>EMCs!$B$4</f>
        <v>1.4429497741503459</v>
      </c>
      <c r="H32" s="27">
        <f>EMCs!$C$4</f>
        <v>0.22493527059566973</v>
      </c>
      <c r="I32" s="27">
        <f>ROCs!$H$3</f>
        <v>0.43140989244743805</v>
      </c>
      <c r="J32" s="23">
        <v>2.5636420659799999E-2</v>
      </c>
      <c r="K32" s="31">
        <f>Other!$C$2*I32*J32/12</f>
        <v>4.6819843196895423E-2</v>
      </c>
      <c r="L32">
        <f t="shared" si="0"/>
        <v>0.2</v>
      </c>
      <c r="M32">
        <f>ROUND((2.721*K32*H32)+(Other!$B$2*J32),1)</f>
        <v>0</v>
      </c>
    </row>
    <row r="33" spans="1:13">
      <c r="A33" s="22">
        <v>27</v>
      </c>
      <c r="B33" s="22" t="s">
        <v>32</v>
      </c>
      <c r="C33" s="22" t="s">
        <v>121</v>
      </c>
      <c r="D33" s="22">
        <v>2210</v>
      </c>
      <c r="E33" s="32" t="s">
        <v>191</v>
      </c>
      <c r="F33" s="22" t="s">
        <v>122</v>
      </c>
      <c r="G33" s="27">
        <f>EMCs!$B$11</f>
        <v>2.0141173930848577</v>
      </c>
      <c r="H33" s="27">
        <f>EMCs!$C$11</f>
        <v>0.28687396829592665</v>
      </c>
      <c r="I33" s="27">
        <f>ROCs!$H$9</f>
        <v>0.31492922148662977</v>
      </c>
      <c r="J33" s="23">
        <v>1.34303033441E-2</v>
      </c>
      <c r="K33" s="31">
        <f>Other!$C$2*I33*J33/12</f>
        <v>1.7905285400460335E-2</v>
      </c>
      <c r="L33">
        <f t="shared" si="0"/>
        <v>0.1</v>
      </c>
      <c r="M33">
        <f>ROUND((2.721*K33*H33)+(Other!$B$2*J33),1)</f>
        <v>0</v>
      </c>
    </row>
    <row r="34" spans="1:13">
      <c r="A34" s="22">
        <v>27</v>
      </c>
      <c r="B34" s="22" t="s">
        <v>32</v>
      </c>
      <c r="C34" s="22" t="s">
        <v>121</v>
      </c>
      <c r="D34" s="22">
        <v>2210</v>
      </c>
      <c r="E34" s="32" t="s">
        <v>191</v>
      </c>
      <c r="F34" s="22" t="s">
        <v>122</v>
      </c>
      <c r="G34" s="27">
        <f>EMCs!$B$11</f>
        <v>2.0141173930848577</v>
      </c>
      <c r="H34" s="27">
        <f>EMCs!$C$11</f>
        <v>0.28687396829592665</v>
      </c>
      <c r="I34" s="27">
        <f>ROCs!$H$9</f>
        <v>0.31492922148662977</v>
      </c>
      <c r="J34" s="23">
        <v>2.44780434131E-2</v>
      </c>
      <c r="K34" s="31">
        <f>Other!$C$2*I34*J34/12</f>
        <v>3.2634136558721515E-2</v>
      </c>
      <c r="L34">
        <f t="shared" si="0"/>
        <v>0.2</v>
      </c>
      <c r="M34">
        <f>ROUND((2.721*K34*H34)+(Other!$B$2*J34),1)</f>
        <v>0</v>
      </c>
    </row>
    <row r="35" spans="1:13">
      <c r="A35" s="22">
        <v>27</v>
      </c>
      <c r="B35" s="22" t="s">
        <v>32</v>
      </c>
      <c r="C35" s="22" t="s">
        <v>121</v>
      </c>
      <c r="D35" s="22">
        <v>3100</v>
      </c>
      <c r="E35" s="22" t="s">
        <v>213</v>
      </c>
      <c r="F35" s="22" t="s">
        <v>127</v>
      </c>
      <c r="G35" s="27">
        <f>EMCs!$B$14</f>
        <v>0.69141343344704065</v>
      </c>
      <c r="H35" s="27">
        <f>EMCs!$C$14</f>
        <v>3.5859246036990831E-2</v>
      </c>
      <c r="I35" s="27">
        <f>ROCs!$E$13</f>
        <v>0.26229721460804234</v>
      </c>
      <c r="J35" s="23">
        <v>3.5323875732500003E-2</v>
      </c>
      <c r="K35" s="31">
        <f>Other!$C$2*I35*J35/12</f>
        <v>3.9223332838400404E-2</v>
      </c>
      <c r="L35">
        <f t="shared" si="0"/>
        <v>0.1</v>
      </c>
      <c r="M35">
        <f>ROUND((2.721*K35*H35)+(Other!$B$2*J35),1)</f>
        <v>0</v>
      </c>
    </row>
    <row r="36" spans="1:13">
      <c r="A36" s="22">
        <v>27</v>
      </c>
      <c r="B36" s="22" t="s">
        <v>32</v>
      </c>
      <c r="C36" s="22" t="s">
        <v>121</v>
      </c>
      <c r="D36" s="22">
        <v>3100</v>
      </c>
      <c r="E36" s="22" t="s">
        <v>213</v>
      </c>
      <c r="F36" s="22" t="s">
        <v>122</v>
      </c>
      <c r="G36" s="27">
        <f>EMCs!$B$14</f>
        <v>0.69141343344704065</v>
      </c>
      <c r="H36" s="27">
        <f>EMCs!$C$14</f>
        <v>3.5859246036990831E-2</v>
      </c>
      <c r="I36" s="27">
        <f>ROCs!$H$13</f>
        <v>0.26229721460804234</v>
      </c>
      <c r="J36" s="23">
        <v>3.3172647990700001E-2</v>
      </c>
      <c r="K36" s="31">
        <f>Other!$C$2*I36*J36/12</f>
        <v>3.6834627749332584E-2</v>
      </c>
      <c r="L36">
        <f t="shared" si="0"/>
        <v>0.1</v>
      </c>
      <c r="M36">
        <f>ROUND((2.721*K36*H36)+(Other!$B$2*J36),1)</f>
        <v>0</v>
      </c>
    </row>
    <row r="37" spans="1:13">
      <c r="A37" s="22">
        <v>27</v>
      </c>
      <c r="B37" s="22" t="s">
        <v>32</v>
      </c>
      <c r="C37" s="22" t="s">
        <v>121</v>
      </c>
      <c r="D37" s="22">
        <v>3100</v>
      </c>
      <c r="E37" s="22" t="s">
        <v>213</v>
      </c>
      <c r="F37" s="22" t="s">
        <v>122</v>
      </c>
      <c r="G37" s="27">
        <f>EMCs!$B$14</f>
        <v>0.69141343344704065</v>
      </c>
      <c r="H37" s="27">
        <f>EMCs!$C$14</f>
        <v>3.5859246036990831E-2</v>
      </c>
      <c r="I37" s="27">
        <f>ROCs!$B$13</f>
        <v>0.26229721460804234</v>
      </c>
      <c r="J37" s="23">
        <v>3.9999053594999999E-3</v>
      </c>
      <c r="K37" s="31">
        <f>Other!$C$2*I37*J37/12</f>
        <v>4.4414610793521341E-3</v>
      </c>
      <c r="L37">
        <f t="shared" si="0"/>
        <v>0</v>
      </c>
      <c r="M37">
        <f>ROUND((2.721*K37*H37)+(Other!$B$2*J37),1)</f>
        <v>0</v>
      </c>
    </row>
    <row r="38" spans="1:13">
      <c r="A38" s="22">
        <v>27</v>
      </c>
      <c r="B38" s="22" t="s">
        <v>32</v>
      </c>
      <c r="C38" s="22" t="s">
        <v>121</v>
      </c>
      <c r="D38" s="22">
        <v>3200</v>
      </c>
      <c r="E38" s="22" t="s">
        <v>200</v>
      </c>
      <c r="F38" s="22" t="s">
        <v>122</v>
      </c>
      <c r="G38" s="27">
        <f>EMCs!$B$14</f>
        <v>0.69141343344704065</v>
      </c>
      <c r="H38" s="27">
        <f>EMCs!$C$14</f>
        <v>3.5859246036990831E-2</v>
      </c>
      <c r="I38" s="27">
        <f>ROCs!$H$13</f>
        <v>0.26229721460804234</v>
      </c>
      <c r="J38" s="23">
        <v>2.94315406801E-2</v>
      </c>
      <c r="K38" s="31">
        <f>Other!$C$2*I38*J38/12</f>
        <v>3.2680533834523892E-2</v>
      </c>
      <c r="L38">
        <f t="shared" si="0"/>
        <v>0.1</v>
      </c>
      <c r="M38">
        <f>ROUND((2.721*K38*H38)+(Other!$B$2*J38),1)</f>
        <v>0</v>
      </c>
    </row>
    <row r="39" spans="1:13">
      <c r="A39" s="22">
        <v>27</v>
      </c>
      <c r="B39" s="22" t="s">
        <v>32</v>
      </c>
      <c r="C39" s="22" t="s">
        <v>121</v>
      </c>
      <c r="D39" s="22">
        <v>3200</v>
      </c>
      <c r="E39" s="22" t="s">
        <v>200</v>
      </c>
      <c r="F39" s="22" t="s">
        <v>122</v>
      </c>
      <c r="G39" s="27">
        <f>EMCs!$B$14</f>
        <v>0.69141343344704065</v>
      </c>
      <c r="H39" s="27">
        <f>EMCs!$C$14</f>
        <v>3.5859246036990831E-2</v>
      </c>
      <c r="I39" s="27">
        <f>ROCs!$H$13</f>
        <v>0.26229721460804234</v>
      </c>
      <c r="J39" s="23">
        <v>0.117031188524</v>
      </c>
      <c r="K39" s="31">
        <f>Other!$C$2*I39*J39/12</f>
        <v>0.12995044186861546</v>
      </c>
      <c r="L39">
        <f t="shared" si="0"/>
        <v>0.2</v>
      </c>
      <c r="M39">
        <f>ROUND((2.721*K39*H39)+(Other!$B$2*J39),1)</f>
        <v>0</v>
      </c>
    </row>
    <row r="40" spans="1:13">
      <c r="A40" s="22">
        <v>27</v>
      </c>
      <c r="B40" s="22" t="s">
        <v>32</v>
      </c>
      <c r="C40" s="22" t="s">
        <v>121</v>
      </c>
      <c r="D40" s="22">
        <v>3200</v>
      </c>
      <c r="E40" s="22" t="s">
        <v>200</v>
      </c>
      <c r="F40" s="22" t="s">
        <v>122</v>
      </c>
      <c r="G40" s="27">
        <f>EMCs!$B$14</f>
        <v>0.69141343344704065</v>
      </c>
      <c r="H40" s="27">
        <f>EMCs!$C$14</f>
        <v>3.5859246036990831E-2</v>
      </c>
      <c r="I40" s="27">
        <f>ROCs!$H$13</f>
        <v>0.26229721460804234</v>
      </c>
      <c r="J40" s="23">
        <v>1.7498945627399998E-2</v>
      </c>
      <c r="K40" s="31">
        <f>Other!$C$2*I40*J40/12</f>
        <v>1.943068121579548E-2</v>
      </c>
      <c r="L40">
        <f t="shared" si="0"/>
        <v>0</v>
      </c>
      <c r="M40">
        <f>ROUND((2.721*K40*H40)+(Other!$B$2*J40),1)</f>
        <v>0</v>
      </c>
    </row>
    <row r="41" spans="1:13">
      <c r="A41" s="22">
        <v>27</v>
      </c>
      <c r="B41" s="22" t="s">
        <v>32</v>
      </c>
      <c r="C41" s="22" t="s">
        <v>121</v>
      </c>
      <c r="D41" s="22">
        <v>3200</v>
      </c>
      <c r="E41" s="22" t="s">
        <v>200</v>
      </c>
      <c r="F41" s="22" t="s">
        <v>126</v>
      </c>
      <c r="G41" s="27">
        <f>EMCs!$B$14</f>
        <v>0.69141343344704065</v>
      </c>
      <c r="H41" s="27">
        <f>EMCs!$C$14</f>
        <v>3.5859246036990831E-2</v>
      </c>
      <c r="I41" s="27">
        <f>ROCs!$F$13</f>
        <v>0.26229721460804234</v>
      </c>
      <c r="J41" s="23">
        <v>2.7952546533999999E-2</v>
      </c>
      <c r="K41" s="31">
        <f>Other!$C$2*I41*J41/12</f>
        <v>3.1038271244262523E-2</v>
      </c>
      <c r="L41">
        <f t="shared" si="0"/>
        <v>0.1</v>
      </c>
      <c r="M41">
        <f>ROUND((2.721*K41*H41)+(Other!$B$2*J41),1)</f>
        <v>0</v>
      </c>
    </row>
    <row r="42" spans="1:13">
      <c r="A42" s="22">
        <v>27</v>
      </c>
      <c r="B42" s="22" t="s">
        <v>32</v>
      </c>
      <c r="C42" s="22" t="s">
        <v>121</v>
      </c>
      <c r="D42" s="22">
        <v>3200</v>
      </c>
      <c r="E42" s="22" t="s">
        <v>200</v>
      </c>
      <c r="F42" s="22" t="s">
        <v>126</v>
      </c>
      <c r="G42" s="27">
        <f>EMCs!$B$14</f>
        <v>0.69141343344704065</v>
      </c>
      <c r="H42" s="27">
        <f>EMCs!$C$14</f>
        <v>3.5859246036990831E-2</v>
      </c>
      <c r="I42" s="27">
        <f>ROCs!$F$13</f>
        <v>0.26229721460804234</v>
      </c>
      <c r="J42" s="23">
        <v>5.7130237874200001E-3</v>
      </c>
      <c r="K42" s="31">
        <f>Other!$C$2*I42*J42/12</f>
        <v>6.3436932918859608E-3</v>
      </c>
      <c r="L42">
        <f t="shared" si="0"/>
        <v>0</v>
      </c>
      <c r="M42">
        <f>ROUND((2.721*K42*H42)+(Other!$B$2*J42),1)</f>
        <v>0</v>
      </c>
    </row>
    <row r="43" spans="1:13">
      <c r="A43" s="22">
        <v>27</v>
      </c>
      <c r="B43" s="22" t="s">
        <v>32</v>
      </c>
      <c r="C43" s="22" t="s">
        <v>121</v>
      </c>
      <c r="D43" s="22">
        <v>3200</v>
      </c>
      <c r="E43" s="22" t="s">
        <v>200</v>
      </c>
      <c r="F43" s="22" t="s">
        <v>122</v>
      </c>
      <c r="G43" s="27">
        <f>EMCs!$B$14</f>
        <v>0.69141343344704065</v>
      </c>
      <c r="H43" s="27">
        <f>EMCs!$C$14</f>
        <v>3.5859246036990831E-2</v>
      </c>
      <c r="I43" s="27">
        <f>ROCs!$H$13</f>
        <v>0.26229721460804234</v>
      </c>
      <c r="J43" s="23">
        <v>1.4198732978200001E-3</v>
      </c>
      <c r="K43" s="31">
        <f>Other!$C$2*I43*J43/12</f>
        <v>1.576615300384807E-3</v>
      </c>
      <c r="L43">
        <f t="shared" si="0"/>
        <v>0</v>
      </c>
      <c r="M43">
        <f>ROUND((2.721*K43*H43)+(Other!$B$2*J43),1)</f>
        <v>0</v>
      </c>
    </row>
    <row r="44" spans="1:13">
      <c r="A44" s="22">
        <v>27</v>
      </c>
      <c r="B44" s="22" t="s">
        <v>32</v>
      </c>
      <c r="C44" s="22" t="s">
        <v>121</v>
      </c>
      <c r="D44" s="22">
        <v>3200</v>
      </c>
      <c r="E44" s="22" t="s">
        <v>200</v>
      </c>
      <c r="F44" s="22" t="s">
        <v>126</v>
      </c>
      <c r="G44" s="27">
        <f>EMCs!$B$14</f>
        <v>0.69141343344704065</v>
      </c>
      <c r="H44" s="27">
        <f>EMCs!$C$14</f>
        <v>3.5859246036990831E-2</v>
      </c>
      <c r="I44" s="27">
        <f>ROCs!$F$13</f>
        <v>0.26229721460804234</v>
      </c>
      <c r="J44" s="23">
        <v>2.0748975398699999E-3</v>
      </c>
      <c r="K44" s="31">
        <f>Other!$C$2*I44*J44/12</f>
        <v>2.3039486784577506E-3</v>
      </c>
      <c r="L44">
        <f t="shared" si="0"/>
        <v>0</v>
      </c>
      <c r="M44">
        <f>ROUND((2.721*K44*H44)+(Other!$B$2*J44),1)</f>
        <v>0</v>
      </c>
    </row>
    <row r="45" spans="1:13">
      <c r="A45" s="22">
        <v>27</v>
      </c>
      <c r="B45" s="22" t="s">
        <v>32</v>
      </c>
      <c r="C45" s="22" t="s">
        <v>121</v>
      </c>
      <c r="D45" s="22">
        <v>3200</v>
      </c>
      <c r="E45" s="22" t="s">
        <v>200</v>
      </c>
      <c r="F45" s="22" t="s">
        <v>122</v>
      </c>
      <c r="G45" s="27">
        <f>EMCs!$B$14</f>
        <v>0.69141343344704065</v>
      </c>
      <c r="H45" s="27">
        <f>EMCs!$C$14</f>
        <v>3.5859246036990831E-2</v>
      </c>
      <c r="I45" s="27">
        <f>ROCs!$H$13</f>
        <v>0.26229721460804234</v>
      </c>
      <c r="J45" s="23">
        <v>0.19995804802200001</v>
      </c>
      <c r="K45" s="31">
        <f>Other!$C$2*I45*J45/12</f>
        <v>0.22203172524660783</v>
      </c>
      <c r="L45">
        <f t="shared" si="0"/>
        <v>0.4</v>
      </c>
      <c r="M45">
        <f>ROUND((2.721*K45*H45)+(Other!$B$2*J45),1)</f>
        <v>0.1</v>
      </c>
    </row>
    <row r="46" spans="1:13">
      <c r="A46" s="22">
        <v>27</v>
      </c>
      <c r="B46" s="22" t="s">
        <v>32</v>
      </c>
      <c r="C46" s="22" t="s">
        <v>121</v>
      </c>
      <c r="D46" s="22">
        <v>3200</v>
      </c>
      <c r="E46" s="22" t="s">
        <v>200</v>
      </c>
      <c r="F46" s="22" t="s">
        <v>122</v>
      </c>
      <c r="G46" s="27">
        <f>EMCs!$B$14</f>
        <v>0.69141343344704065</v>
      </c>
      <c r="H46" s="27">
        <f>EMCs!$C$14</f>
        <v>3.5859246036990831E-2</v>
      </c>
      <c r="I46" s="27">
        <f>ROCs!$H$13</f>
        <v>0.26229721460804234</v>
      </c>
      <c r="J46" s="23">
        <v>6.9968995351200004E-3</v>
      </c>
      <c r="K46" s="31">
        <f>Other!$C$2*I46*J46/12</f>
        <v>7.7692980629064622E-3</v>
      </c>
      <c r="L46">
        <f t="shared" si="0"/>
        <v>0</v>
      </c>
      <c r="M46">
        <f>ROUND((2.721*K46*H46)+(Other!$B$2*J46),1)</f>
        <v>0</v>
      </c>
    </row>
    <row r="47" spans="1:13">
      <c r="A47" s="22">
        <v>27</v>
      </c>
      <c r="B47" s="22" t="s">
        <v>32</v>
      </c>
      <c r="C47" s="22" t="s">
        <v>121</v>
      </c>
      <c r="D47" s="22">
        <v>4110</v>
      </c>
      <c r="E47" s="32" t="s">
        <v>195</v>
      </c>
      <c r="F47" s="22" t="s">
        <v>126</v>
      </c>
      <c r="G47" s="27">
        <f>EMCs!$B$14</f>
        <v>0.69141343344704065</v>
      </c>
      <c r="H47" s="27">
        <f>EMCs!$C$14</f>
        <v>3.5859246036990831E-2</v>
      </c>
      <c r="I47" s="27">
        <f>ROCs!$H$13</f>
        <v>0.26229721460804234</v>
      </c>
      <c r="J47" s="23">
        <v>1.5717503860900001E-2</v>
      </c>
      <c r="K47" s="31">
        <f>Other!$C$2*I47*J47/12</f>
        <v>1.7452583345992104E-2</v>
      </c>
      <c r="L47">
        <f t="shared" si="0"/>
        <v>0</v>
      </c>
      <c r="M47">
        <f>ROUND((2.721*K47*H47)+(Other!$B$2*J47),1)</f>
        <v>0</v>
      </c>
    </row>
    <row r="48" spans="1:13">
      <c r="A48" s="22">
        <v>27</v>
      </c>
      <c r="B48" s="22" t="s">
        <v>32</v>
      </c>
      <c r="C48" s="22" t="s">
        <v>121</v>
      </c>
      <c r="D48" s="22">
        <v>4110</v>
      </c>
      <c r="E48" s="32" t="s">
        <v>195</v>
      </c>
      <c r="F48" s="22" t="s">
        <v>122</v>
      </c>
      <c r="G48" s="27">
        <f>EMCs!$B$14</f>
        <v>0.69141343344704065</v>
      </c>
      <c r="H48" s="27">
        <f>EMCs!$C$14</f>
        <v>3.5859246036990831E-2</v>
      </c>
      <c r="I48" s="27">
        <f>ROCs!$H$13</f>
        <v>0.26229721460804234</v>
      </c>
      <c r="J48" s="23">
        <v>3.9692646664899996E-3</v>
      </c>
      <c r="K48" s="31">
        <f>Other!$C$2*I48*J48/12</f>
        <v>4.4074379129976924E-3</v>
      </c>
      <c r="L48">
        <f t="shared" si="0"/>
        <v>0</v>
      </c>
      <c r="M48">
        <f>ROUND((2.721*K48*H48)+(Other!$B$2*J48),1)</f>
        <v>0</v>
      </c>
    </row>
    <row r="49" spans="1:13">
      <c r="A49" s="22">
        <v>27</v>
      </c>
      <c r="B49" s="22" t="s">
        <v>32</v>
      </c>
      <c r="C49" s="22" t="s">
        <v>121</v>
      </c>
      <c r="D49" s="22">
        <v>4110</v>
      </c>
      <c r="E49" s="32" t="s">
        <v>195</v>
      </c>
      <c r="F49" s="22" t="s">
        <v>122</v>
      </c>
      <c r="G49" s="27">
        <f>EMCs!$B$14</f>
        <v>0.69141343344704065</v>
      </c>
      <c r="H49" s="27">
        <f>EMCs!$C$14</f>
        <v>3.5859246036990831E-2</v>
      </c>
      <c r="I49" s="27">
        <f>ROCs!$H$13</f>
        <v>0.26229721460804234</v>
      </c>
      <c r="J49" s="23">
        <v>0.13605742657799999</v>
      </c>
      <c r="K49" s="31">
        <f>Other!$C$2*I49*J49/12</f>
        <v>0.15107701567682494</v>
      </c>
      <c r="L49">
        <f t="shared" si="0"/>
        <v>0.3</v>
      </c>
      <c r="M49">
        <f>ROUND((2.721*K49*H49)+(Other!$B$2*J49),1)</f>
        <v>0</v>
      </c>
    </row>
    <row r="50" spans="1:13">
      <c r="A50" s="22">
        <v>27</v>
      </c>
      <c r="B50" s="22" t="s">
        <v>32</v>
      </c>
      <c r="C50" s="22" t="s">
        <v>121</v>
      </c>
      <c r="D50" s="22">
        <v>4110</v>
      </c>
      <c r="E50" s="32" t="s">
        <v>195</v>
      </c>
      <c r="F50" s="22" t="s">
        <v>122</v>
      </c>
      <c r="G50" s="27">
        <f>EMCs!$B$14</f>
        <v>0.69141343344704065</v>
      </c>
      <c r="H50" s="27">
        <f>EMCs!$C$14</f>
        <v>3.5859246036990831E-2</v>
      </c>
      <c r="I50" s="27">
        <f>ROCs!$H$13</f>
        <v>0.26229721460804234</v>
      </c>
      <c r="J50" s="23">
        <v>3.5796539071599999E-4</v>
      </c>
      <c r="K50" s="31">
        <f>Other!$C$2*I50*J50/12</f>
        <v>3.9748174212275229E-4</v>
      </c>
      <c r="L50">
        <f t="shared" si="0"/>
        <v>0</v>
      </c>
      <c r="M50">
        <f>ROUND((2.721*K50*H50)+(Other!$B$2*J50),1)</f>
        <v>0</v>
      </c>
    </row>
    <row r="51" spans="1:13">
      <c r="A51" s="22">
        <v>27</v>
      </c>
      <c r="B51" s="22" t="s">
        <v>32</v>
      </c>
      <c r="C51" s="22" t="s">
        <v>121</v>
      </c>
      <c r="D51" s="22">
        <v>4220</v>
      </c>
      <c r="E51" s="22" t="s">
        <v>192</v>
      </c>
      <c r="F51" s="22" t="s">
        <v>122</v>
      </c>
      <c r="G51" s="27">
        <f>EMCs!$B$14</f>
        <v>0.69141343344704065</v>
      </c>
      <c r="H51" s="27">
        <f>EMCs!$C$14</f>
        <v>3.5859246036990831E-2</v>
      </c>
      <c r="I51" s="27">
        <f>ROCs!$H$13</f>
        <v>0.26229721460804234</v>
      </c>
      <c r="J51" s="23">
        <v>1.6254004375700001E-2</v>
      </c>
      <c r="K51" s="31">
        <f>Other!$C$2*I51*J51/12</f>
        <v>1.8048308979819214E-2</v>
      </c>
      <c r="L51">
        <f t="shared" si="0"/>
        <v>0</v>
      </c>
      <c r="M51">
        <f>ROUND((2.721*K51*H51)+(Other!$B$2*J51),1)</f>
        <v>0</v>
      </c>
    </row>
    <row r="52" spans="1:13">
      <c r="A52" s="22">
        <v>27</v>
      </c>
      <c r="B52" s="22" t="s">
        <v>32</v>
      </c>
      <c r="C52" s="22" t="s">
        <v>121</v>
      </c>
      <c r="D52" s="22">
        <v>4220</v>
      </c>
      <c r="E52" s="22" t="s">
        <v>192</v>
      </c>
      <c r="F52" s="22" t="s">
        <v>122</v>
      </c>
      <c r="G52" s="27">
        <f>EMCs!$B$14</f>
        <v>0.69141343344704065</v>
      </c>
      <c r="H52" s="27">
        <f>EMCs!$C$14</f>
        <v>3.5859246036990831E-2</v>
      </c>
      <c r="I52" s="27">
        <f>ROCs!$H$13</f>
        <v>0.26229721460804234</v>
      </c>
      <c r="J52" s="23">
        <v>1.61787797532E-2</v>
      </c>
      <c r="K52" s="31">
        <f>Other!$C$2*I52*J52/12</f>
        <v>1.796478019525705E-2</v>
      </c>
      <c r="L52">
        <f t="shared" si="0"/>
        <v>0</v>
      </c>
      <c r="M52">
        <f>ROUND((2.721*K52*H52)+(Other!$B$2*J52),1)</f>
        <v>0</v>
      </c>
    </row>
    <row r="53" spans="1:13">
      <c r="A53" s="22">
        <v>27</v>
      </c>
      <c r="B53" s="22" t="s">
        <v>32</v>
      </c>
      <c r="C53" s="22" t="s">
        <v>121</v>
      </c>
      <c r="D53" s="22">
        <v>4220</v>
      </c>
      <c r="E53" s="22" t="s">
        <v>192</v>
      </c>
      <c r="F53" s="22" t="s">
        <v>122</v>
      </c>
      <c r="G53" s="27">
        <f>EMCs!$B$14</f>
        <v>0.69141343344704065</v>
      </c>
      <c r="H53" s="27">
        <f>EMCs!$C$14</f>
        <v>3.5859246036990831E-2</v>
      </c>
      <c r="I53" s="27">
        <f>ROCs!$H$13</f>
        <v>0.26229721460804234</v>
      </c>
      <c r="J53" s="23">
        <v>6.1508019804400002E-2</v>
      </c>
      <c r="K53" s="31">
        <f>Other!$C$2*I53*J53/12</f>
        <v>6.8297984946176796E-2</v>
      </c>
      <c r="L53">
        <f t="shared" si="0"/>
        <v>0.1</v>
      </c>
      <c r="M53">
        <f>ROUND((2.721*K53*H53)+(Other!$B$2*J53),1)</f>
        <v>0</v>
      </c>
    </row>
    <row r="54" spans="1:13">
      <c r="A54" s="22">
        <v>27</v>
      </c>
      <c r="B54" s="22" t="s">
        <v>32</v>
      </c>
      <c r="C54" s="22" t="s">
        <v>121</v>
      </c>
      <c r="D54" s="22">
        <v>4220</v>
      </c>
      <c r="E54" s="22" t="s">
        <v>192</v>
      </c>
      <c r="F54" s="22" t="s">
        <v>122</v>
      </c>
      <c r="G54" s="27">
        <f>EMCs!$B$14</f>
        <v>0.69141343344704065</v>
      </c>
      <c r="H54" s="27">
        <f>EMCs!$C$14</f>
        <v>3.5859246036990831E-2</v>
      </c>
      <c r="I54" s="27">
        <f>ROCs!$H$13</f>
        <v>0.26229721460804234</v>
      </c>
      <c r="J54" s="23">
        <v>4.4869899470399997E-4</v>
      </c>
      <c r="K54" s="31">
        <f>Other!$C$2*I54*J54/12</f>
        <v>4.9823156855175225E-4</v>
      </c>
      <c r="L54">
        <f t="shared" si="0"/>
        <v>0</v>
      </c>
      <c r="M54">
        <f>ROUND((2.721*K54*H54)+(Other!$B$2*J54),1)</f>
        <v>0</v>
      </c>
    </row>
    <row r="55" spans="1:13">
      <c r="A55" s="22">
        <v>27</v>
      </c>
      <c r="B55" s="22" t="s">
        <v>32</v>
      </c>
      <c r="C55" s="22" t="s">
        <v>121</v>
      </c>
      <c r="D55" s="22">
        <v>4220</v>
      </c>
      <c r="E55" s="22" t="s">
        <v>192</v>
      </c>
      <c r="F55" s="22" t="s">
        <v>122</v>
      </c>
      <c r="G55" s="27">
        <f>EMCs!$B$14</f>
        <v>0.69141343344704065</v>
      </c>
      <c r="H55" s="27">
        <f>EMCs!$C$14</f>
        <v>3.5859246036990831E-2</v>
      </c>
      <c r="I55" s="27">
        <f>ROCs!$H$13</f>
        <v>0.26229721460804234</v>
      </c>
      <c r="J55" s="23">
        <v>2.0387376370500001E-3</v>
      </c>
      <c r="K55" s="31">
        <f>Other!$C$2*I55*J55/12</f>
        <v>2.2637970282126407E-3</v>
      </c>
      <c r="L55">
        <f t="shared" si="0"/>
        <v>0</v>
      </c>
      <c r="M55">
        <f>ROUND((2.721*K55*H55)+(Other!$B$2*J55),1)</f>
        <v>0</v>
      </c>
    </row>
    <row r="56" spans="1:13">
      <c r="A56" s="22">
        <v>27</v>
      </c>
      <c r="B56" s="22" t="s">
        <v>32</v>
      </c>
      <c r="C56" s="22" t="s">
        <v>121</v>
      </c>
      <c r="D56" s="22">
        <v>4220</v>
      </c>
      <c r="E56" s="22" t="s">
        <v>192</v>
      </c>
      <c r="F56" s="22" t="s">
        <v>122</v>
      </c>
      <c r="G56" s="27">
        <f>EMCs!$B$14</f>
        <v>0.69141343344704065</v>
      </c>
      <c r="H56" s="27">
        <f>EMCs!$C$14</f>
        <v>3.5859246036990831E-2</v>
      </c>
      <c r="I56" s="27">
        <f>ROCs!$H$13</f>
        <v>0.26229721460804234</v>
      </c>
      <c r="J56" s="23">
        <v>2.68938634177E-2</v>
      </c>
      <c r="K56" s="31">
        <f>Other!$C$2*I56*J56/12</f>
        <v>2.9862718466433433E-2</v>
      </c>
      <c r="L56">
        <f t="shared" si="0"/>
        <v>0.1</v>
      </c>
      <c r="M56">
        <f>ROUND((2.721*K56*H56)+(Other!$B$2*J56),1)</f>
        <v>0</v>
      </c>
    </row>
    <row r="57" spans="1:13">
      <c r="A57" s="22">
        <v>27</v>
      </c>
      <c r="B57" s="22" t="s">
        <v>32</v>
      </c>
      <c r="C57" s="22" t="s">
        <v>121</v>
      </c>
      <c r="D57" s="22">
        <v>4220</v>
      </c>
      <c r="E57" s="22" t="s">
        <v>192</v>
      </c>
      <c r="F57" s="22" t="s">
        <v>122</v>
      </c>
      <c r="G57" s="27">
        <f>EMCs!$B$14</f>
        <v>0.69141343344704065</v>
      </c>
      <c r="H57" s="27">
        <f>EMCs!$C$14</f>
        <v>3.5859246036990831E-2</v>
      </c>
      <c r="I57" s="27">
        <f>ROCs!$H$13</f>
        <v>0.26229721460804234</v>
      </c>
      <c r="J57" s="23">
        <v>7.6610720311899999E-2</v>
      </c>
      <c r="K57" s="31">
        <f>Other!$C$2*I57*J57/12</f>
        <v>8.5067895848658218E-2</v>
      </c>
      <c r="L57">
        <f t="shared" si="0"/>
        <v>0.2</v>
      </c>
      <c r="M57">
        <f>ROUND((2.721*K57*H57)+(Other!$B$2*J57),1)</f>
        <v>0</v>
      </c>
    </row>
    <row r="58" spans="1:13">
      <c r="A58" s="22">
        <v>27</v>
      </c>
      <c r="B58" s="22" t="s">
        <v>32</v>
      </c>
      <c r="C58" s="22" t="s">
        <v>121</v>
      </c>
      <c r="D58" s="22">
        <v>4220</v>
      </c>
      <c r="E58" s="22" t="s">
        <v>192</v>
      </c>
      <c r="F58" s="22" t="s">
        <v>122</v>
      </c>
      <c r="G58" s="27">
        <f>EMCs!$B$14</f>
        <v>0.69141343344704065</v>
      </c>
      <c r="H58" s="27">
        <f>EMCs!$C$14</f>
        <v>3.5859246036990831E-2</v>
      </c>
      <c r="I58" s="27">
        <f>ROCs!$H$13</f>
        <v>0.26229721460804234</v>
      </c>
      <c r="J58" s="23">
        <v>3.6876544805299998E-2</v>
      </c>
      <c r="K58" s="31">
        <f>Other!$C$2*I58*J58/12</f>
        <v>4.0947403444115182E-2</v>
      </c>
      <c r="L58">
        <f t="shared" si="0"/>
        <v>0.1</v>
      </c>
      <c r="M58">
        <f>ROUND((2.721*K58*H58)+(Other!$B$2*J58),1)</f>
        <v>0</v>
      </c>
    </row>
    <row r="59" spans="1:13">
      <c r="A59" s="22">
        <v>27</v>
      </c>
      <c r="B59" s="22" t="s">
        <v>32</v>
      </c>
      <c r="C59" s="22" t="s">
        <v>121</v>
      </c>
      <c r="D59" s="22">
        <v>4220</v>
      </c>
      <c r="E59" s="22" t="s">
        <v>192</v>
      </c>
      <c r="F59" s="22" t="s">
        <v>126</v>
      </c>
      <c r="G59" s="27">
        <f>EMCs!$B$14</f>
        <v>0.69141343344704065</v>
      </c>
      <c r="H59" s="27">
        <f>EMCs!$C$14</f>
        <v>3.5859246036990831E-2</v>
      </c>
      <c r="I59" s="27">
        <f>ROCs!$F$13</f>
        <v>0.26229721460804234</v>
      </c>
      <c r="J59" s="23">
        <v>4.6888195568200002E-3</v>
      </c>
      <c r="K59" s="31">
        <f>Other!$C$2*I59*J59/12</f>
        <v>5.2064255771102465E-3</v>
      </c>
      <c r="L59">
        <f t="shared" si="0"/>
        <v>0</v>
      </c>
      <c r="M59">
        <f>ROUND((2.721*K59*H59)+(Other!$B$2*J59),1)</f>
        <v>0</v>
      </c>
    </row>
    <row r="60" spans="1:13">
      <c r="A60" s="22">
        <v>27</v>
      </c>
      <c r="B60" s="22" t="s">
        <v>32</v>
      </c>
      <c r="C60" s="22" t="s">
        <v>121</v>
      </c>
      <c r="D60" s="22">
        <v>4220</v>
      </c>
      <c r="E60" s="22" t="s">
        <v>192</v>
      </c>
      <c r="F60" s="22" t="s">
        <v>122</v>
      </c>
      <c r="G60" s="27">
        <f>EMCs!$B$14</f>
        <v>0.69141343344704065</v>
      </c>
      <c r="H60" s="27">
        <f>EMCs!$C$14</f>
        <v>3.5859246036990831E-2</v>
      </c>
      <c r="I60" s="27">
        <f>ROCs!$H$13</f>
        <v>0.26229721460804234</v>
      </c>
      <c r="J60" s="23">
        <v>6.9344983501199997E-2</v>
      </c>
      <c r="K60" s="31">
        <f>Other!$C$2*I60*J60/12</f>
        <v>7.7000083148816234E-2</v>
      </c>
      <c r="L60">
        <f t="shared" si="0"/>
        <v>0.1</v>
      </c>
      <c r="M60">
        <f>ROUND((2.721*K60*H60)+(Other!$B$2*J60),1)</f>
        <v>0</v>
      </c>
    </row>
    <row r="61" spans="1:13">
      <c r="A61" s="22">
        <v>27</v>
      </c>
      <c r="B61" s="22" t="s">
        <v>32</v>
      </c>
      <c r="C61" s="22" t="s">
        <v>121</v>
      </c>
      <c r="D61" s="22">
        <v>4220</v>
      </c>
      <c r="E61" s="22" t="s">
        <v>192</v>
      </c>
      <c r="F61" s="22" t="s">
        <v>122</v>
      </c>
      <c r="G61" s="27">
        <f>EMCs!$B$14</f>
        <v>0.69141343344704065</v>
      </c>
      <c r="H61" s="27">
        <f>EMCs!$C$14</f>
        <v>3.5859246036990831E-2</v>
      </c>
      <c r="I61" s="27">
        <f>ROCs!$H$13</f>
        <v>0.26229721460804234</v>
      </c>
      <c r="J61" s="23">
        <v>9.1865927169700004E-2</v>
      </c>
      <c r="K61" s="31">
        <f>Other!$C$2*I61*J61/12</f>
        <v>0.1020071485125898</v>
      </c>
      <c r="L61">
        <f t="shared" si="0"/>
        <v>0.2</v>
      </c>
      <c r="M61">
        <f>ROUND((2.721*K61*H61)+(Other!$B$2*J61),1)</f>
        <v>0</v>
      </c>
    </row>
    <row r="62" spans="1:13">
      <c r="A62" s="22">
        <v>27</v>
      </c>
      <c r="B62" s="22" t="s">
        <v>32</v>
      </c>
      <c r="C62" s="22" t="s">
        <v>121</v>
      </c>
      <c r="D62" s="22">
        <v>4220</v>
      </c>
      <c r="E62" s="22" t="s">
        <v>192</v>
      </c>
      <c r="F62" s="22" t="s">
        <v>122</v>
      </c>
      <c r="G62" s="27">
        <f>EMCs!$B$14</f>
        <v>0.69141343344704065</v>
      </c>
      <c r="H62" s="27">
        <f>EMCs!$C$14</f>
        <v>3.5859246036990831E-2</v>
      </c>
      <c r="I62" s="27">
        <f>ROCs!$H$13</f>
        <v>0.26229721460804234</v>
      </c>
      <c r="J62" s="23">
        <v>1.59213758091E-2</v>
      </c>
      <c r="K62" s="31">
        <f>Other!$C$2*I62*J62/12</f>
        <v>1.767896103289197E-2</v>
      </c>
      <c r="L62">
        <f t="shared" si="0"/>
        <v>0</v>
      </c>
      <c r="M62">
        <f>ROUND((2.721*K62*H62)+(Other!$B$2*J62),1)</f>
        <v>0</v>
      </c>
    </row>
    <row r="63" spans="1:13">
      <c r="A63" s="22">
        <v>27</v>
      </c>
      <c r="B63" s="22" t="s">
        <v>32</v>
      </c>
      <c r="C63" s="22" t="s">
        <v>121</v>
      </c>
      <c r="D63" s="22">
        <v>4220</v>
      </c>
      <c r="E63" s="22" t="s">
        <v>192</v>
      </c>
      <c r="F63" s="22" t="s">
        <v>122</v>
      </c>
      <c r="G63" s="27">
        <f>EMCs!$B$14</f>
        <v>0.69141343344704065</v>
      </c>
      <c r="H63" s="27">
        <f>EMCs!$C$14</f>
        <v>3.5859246036990831E-2</v>
      </c>
      <c r="I63" s="27">
        <f>ROCs!$H$13</f>
        <v>0.26229721460804234</v>
      </c>
      <c r="J63" s="23">
        <v>1.45304196096E-2</v>
      </c>
      <c r="K63" s="31">
        <f>Other!$C$2*I63*J63/12</f>
        <v>1.6134455033896267E-2</v>
      </c>
      <c r="L63">
        <f t="shared" si="0"/>
        <v>0</v>
      </c>
      <c r="M63">
        <f>ROUND((2.721*K63*H63)+(Other!$B$2*J63),1)</f>
        <v>0</v>
      </c>
    </row>
    <row r="64" spans="1:13">
      <c r="A64" s="22">
        <v>27</v>
      </c>
      <c r="B64" s="22" t="s">
        <v>32</v>
      </c>
      <c r="C64" s="22" t="s">
        <v>121</v>
      </c>
      <c r="D64" s="22">
        <v>4220</v>
      </c>
      <c r="E64" s="22" t="s">
        <v>192</v>
      </c>
      <c r="F64" s="22" t="s">
        <v>122</v>
      </c>
      <c r="G64" s="27">
        <f>EMCs!$B$14</f>
        <v>0.69141343344704065</v>
      </c>
      <c r="H64" s="27">
        <f>EMCs!$C$14</f>
        <v>3.5859246036990831E-2</v>
      </c>
      <c r="I64" s="27">
        <f>ROCs!$H$13</f>
        <v>0.26229721460804234</v>
      </c>
      <c r="J64" s="23">
        <v>7.84250363486E-2</v>
      </c>
      <c r="K64" s="31">
        <f>Other!$C$2*I64*J64/12</f>
        <v>8.7082497030035885E-2</v>
      </c>
      <c r="L64">
        <f t="shared" si="0"/>
        <v>0.2</v>
      </c>
      <c r="M64">
        <f>ROUND((2.721*K64*H64)+(Other!$B$2*J64),1)</f>
        <v>0</v>
      </c>
    </row>
    <row r="65" spans="1:13">
      <c r="A65" s="22">
        <v>27</v>
      </c>
      <c r="B65" s="22" t="s">
        <v>32</v>
      </c>
      <c r="C65" s="22" t="s">
        <v>121</v>
      </c>
      <c r="D65" s="22">
        <v>4340</v>
      </c>
      <c r="E65" s="32" t="s">
        <v>194</v>
      </c>
      <c r="F65" s="22" t="s">
        <v>127</v>
      </c>
      <c r="G65" s="27">
        <f>EMCs!$B$14</f>
        <v>0.69141343344704065</v>
      </c>
      <c r="H65" s="27">
        <f>EMCs!$C$14</f>
        <v>3.5859246036990831E-2</v>
      </c>
      <c r="I65" s="27">
        <f>ROCs!$E$13</f>
        <v>0.26229721460804234</v>
      </c>
      <c r="J65" s="23">
        <v>1.0832035870000001E-3</v>
      </c>
      <c r="K65" s="31">
        <f>Other!$C$2*I65*J65/12</f>
        <v>1.2027801010963204E-3</v>
      </c>
      <c r="L65">
        <f t="shared" si="0"/>
        <v>0</v>
      </c>
      <c r="M65">
        <f>ROUND((2.721*K65*H65)+(Other!$B$2*J65),1)</f>
        <v>0</v>
      </c>
    </row>
    <row r="66" spans="1:13">
      <c r="A66" s="22">
        <v>27</v>
      </c>
      <c r="B66" s="22" t="s">
        <v>32</v>
      </c>
      <c r="C66" s="22" t="s">
        <v>121</v>
      </c>
      <c r="D66" s="22">
        <v>8140</v>
      </c>
      <c r="E66" s="22" t="s">
        <v>203</v>
      </c>
      <c r="F66" s="22" t="s">
        <v>122</v>
      </c>
      <c r="G66" s="27">
        <f>EMCs!$B$5</f>
        <v>0.98601567900273634</v>
      </c>
      <c r="H66" s="27">
        <f>EMCs!$C$5</f>
        <v>0.14343698414796333</v>
      </c>
      <c r="I66" s="27">
        <f>ROCs!$H$7</f>
        <v>0.44607782879065094</v>
      </c>
      <c r="J66" s="23">
        <v>0.44142918169099998</v>
      </c>
      <c r="K66" s="31">
        <f>Other!$C$2*I66*J66/12</f>
        <v>0.83359316361871627</v>
      </c>
      <c r="L66">
        <f t="shared" si="0"/>
        <v>2.2000000000000002</v>
      </c>
      <c r="M66">
        <f>ROUND((2.721*K66*H66)+(Other!$B$2*J66),1)</f>
        <v>0.4</v>
      </c>
    </row>
    <row r="67" spans="1:13">
      <c r="A67" s="22">
        <v>27</v>
      </c>
      <c r="B67" s="22" t="s">
        <v>32</v>
      </c>
      <c r="C67" s="22" t="s">
        <v>121</v>
      </c>
      <c r="D67" s="22">
        <v>8140</v>
      </c>
      <c r="E67" s="22" t="s">
        <v>203</v>
      </c>
      <c r="F67" s="22" t="s">
        <v>126</v>
      </c>
      <c r="G67" s="27">
        <f>EMCs!$B$5</f>
        <v>0.98601567900273634</v>
      </c>
      <c r="H67" s="27">
        <f>EMCs!$C$5</f>
        <v>0.14343698414796333</v>
      </c>
      <c r="I67" s="27">
        <f>ROCs!$F$7</f>
        <v>0.44607782879065094</v>
      </c>
      <c r="J67" s="23">
        <v>2.6134810802700001</v>
      </c>
      <c r="K67" s="31">
        <f>Other!$C$2*I67*J67/12</f>
        <v>4.9352875888593468</v>
      </c>
      <c r="L67">
        <f t="shared" ref="L67:L91" si="1">ROUND(2.721*K67*G67,1)</f>
        <v>13.2</v>
      </c>
      <c r="M67">
        <f>ROUND((2.721*K67*H67)+(Other!$B$2*J67),1)</f>
        <v>2.5</v>
      </c>
    </row>
    <row r="68" spans="1:13">
      <c r="A68" s="22">
        <v>27</v>
      </c>
      <c r="B68" s="22" t="s">
        <v>32</v>
      </c>
      <c r="C68" s="22" t="s">
        <v>121</v>
      </c>
      <c r="D68" s="22">
        <v>8140</v>
      </c>
      <c r="E68" s="22" t="s">
        <v>203</v>
      </c>
      <c r="F68" s="22" t="s">
        <v>127</v>
      </c>
      <c r="G68" s="27">
        <f>EMCs!$B$5</f>
        <v>0.98601567900273634</v>
      </c>
      <c r="H68" s="27">
        <f>EMCs!$C$5</f>
        <v>0.14343698414796333</v>
      </c>
      <c r="I68" s="27">
        <f>ROCs!$E$7</f>
        <v>0.44607782879065094</v>
      </c>
      <c r="J68" s="23">
        <v>0.47004364501700002</v>
      </c>
      <c r="K68" s="31">
        <f>Other!$C$2*I68*J68/12</f>
        <v>0.88762860576551361</v>
      </c>
      <c r="L68">
        <f t="shared" si="1"/>
        <v>2.4</v>
      </c>
      <c r="M68">
        <f>ROUND((2.721*K68*H68)+(Other!$B$2*J68),1)</f>
        <v>0.4</v>
      </c>
    </row>
    <row r="69" spans="1:13">
      <c r="A69" s="22">
        <v>27</v>
      </c>
      <c r="B69" s="22" t="s">
        <v>32</v>
      </c>
      <c r="C69" s="22" t="s">
        <v>121</v>
      </c>
      <c r="D69" s="22">
        <v>8140</v>
      </c>
      <c r="E69" s="22" t="s">
        <v>203</v>
      </c>
      <c r="F69" s="22" t="s">
        <v>122</v>
      </c>
      <c r="G69" s="27">
        <f>EMCs!$B$5</f>
        <v>0.98601567900273634</v>
      </c>
      <c r="H69" s="27">
        <f>EMCs!$C$5</f>
        <v>0.14343698414796333</v>
      </c>
      <c r="I69" s="27">
        <f>ROCs!$H$7</f>
        <v>0.44607782879065094</v>
      </c>
      <c r="J69" s="23">
        <v>0.57646706355400001</v>
      </c>
      <c r="K69" s="31">
        <f>Other!$C$2*I69*J69/12</f>
        <v>1.0885981787365098</v>
      </c>
      <c r="L69">
        <f t="shared" si="1"/>
        <v>2.9</v>
      </c>
      <c r="M69">
        <f>ROUND((2.721*K69*H69)+(Other!$B$2*J69),1)</f>
        <v>0.5</v>
      </c>
    </row>
    <row r="70" spans="1:13">
      <c r="A70" s="22">
        <v>27</v>
      </c>
      <c r="B70" s="22" t="s">
        <v>32</v>
      </c>
      <c r="C70" s="22" t="s">
        <v>121</v>
      </c>
      <c r="D70" s="22">
        <v>8140</v>
      </c>
      <c r="E70" s="22" t="s">
        <v>203</v>
      </c>
      <c r="F70" s="22" t="s">
        <v>122</v>
      </c>
      <c r="G70" s="27">
        <f>EMCs!$B$5</f>
        <v>0.98601567900273634</v>
      </c>
      <c r="H70" s="27">
        <f>EMCs!$C$5</f>
        <v>0.14343698414796333</v>
      </c>
      <c r="I70" s="27">
        <f>ROCs!$H$7</f>
        <v>0.44607782879065094</v>
      </c>
      <c r="J70" s="23">
        <v>5.2510635385900004</v>
      </c>
      <c r="K70" s="31">
        <f>Other!$C$2*I70*J70/12</f>
        <v>9.9160881270423147</v>
      </c>
      <c r="L70">
        <f t="shared" si="1"/>
        <v>26.6</v>
      </c>
      <c r="M70">
        <f>ROUND((2.721*K70*H70)+(Other!$B$2*J70),1)</f>
        <v>5</v>
      </c>
    </row>
    <row r="71" spans="1:13">
      <c r="A71" s="22">
        <v>27</v>
      </c>
      <c r="B71" s="22" t="s">
        <v>32</v>
      </c>
      <c r="C71" s="22" t="s">
        <v>121</v>
      </c>
      <c r="D71" s="22">
        <v>8140</v>
      </c>
      <c r="E71" s="22" t="s">
        <v>203</v>
      </c>
      <c r="F71" s="22" t="s">
        <v>126</v>
      </c>
      <c r="G71" s="27">
        <f>EMCs!$B$5</f>
        <v>0.98601567900273634</v>
      </c>
      <c r="H71" s="27">
        <f>EMCs!$C$5</f>
        <v>0.14343698414796333</v>
      </c>
      <c r="I71" s="27">
        <f>ROCs!$F$7</f>
        <v>0.44607782879065094</v>
      </c>
      <c r="J71" s="23">
        <v>1.0753826955200001</v>
      </c>
      <c r="K71" s="31">
        <f>Other!$C$2*I71*J71/12</f>
        <v>2.0307485332649371</v>
      </c>
      <c r="L71">
        <f t="shared" si="1"/>
        <v>5.4</v>
      </c>
      <c r="M71">
        <f>ROUND((2.721*K71*H71)+(Other!$B$2*J71),1)</f>
        <v>1</v>
      </c>
    </row>
    <row r="72" spans="1:13">
      <c r="A72" s="22">
        <v>27</v>
      </c>
      <c r="B72" s="22" t="s">
        <v>32</v>
      </c>
      <c r="C72" s="22" t="s">
        <v>121</v>
      </c>
      <c r="D72" s="22">
        <v>8140</v>
      </c>
      <c r="E72" s="22" t="s">
        <v>203</v>
      </c>
      <c r="F72" s="22" t="s">
        <v>126</v>
      </c>
      <c r="G72" s="27">
        <f>EMCs!$B$5</f>
        <v>0.98601567900273634</v>
      </c>
      <c r="H72" s="27">
        <f>EMCs!$C$5</f>
        <v>0.14343698414796333</v>
      </c>
      <c r="I72" s="27">
        <f>ROCs!$F$7</f>
        <v>0.44607782879065094</v>
      </c>
      <c r="J72" s="23">
        <v>2.4219655603099999E-4</v>
      </c>
      <c r="K72" s="31">
        <f>Other!$C$2*I72*J72/12</f>
        <v>4.5736304198566594E-4</v>
      </c>
      <c r="L72">
        <f t="shared" si="1"/>
        <v>0</v>
      </c>
      <c r="M72">
        <f>ROUND((2.721*K72*H72)+(Other!$B$2*J72),1)</f>
        <v>0</v>
      </c>
    </row>
    <row r="73" spans="1:13">
      <c r="A73" s="22">
        <v>27</v>
      </c>
      <c r="B73" s="22" t="s">
        <v>32</v>
      </c>
      <c r="C73" s="22" t="s">
        <v>121</v>
      </c>
      <c r="D73" s="22">
        <v>8140</v>
      </c>
      <c r="E73" s="22" t="s">
        <v>203</v>
      </c>
      <c r="F73" s="22" t="s">
        <v>126</v>
      </c>
      <c r="G73" s="27">
        <f>EMCs!$B$5</f>
        <v>0.98601567900273634</v>
      </c>
      <c r="H73" s="27">
        <f>EMCs!$C$5</f>
        <v>0.14343698414796333</v>
      </c>
      <c r="I73" s="27">
        <f>ROCs!$F$7</f>
        <v>0.44607782879065094</v>
      </c>
      <c r="J73" s="23">
        <v>3.3092954416300002E-2</v>
      </c>
      <c r="K73" s="31">
        <f>Other!$C$2*I73*J73/12</f>
        <v>6.24926074431656E-2</v>
      </c>
      <c r="L73">
        <f t="shared" si="1"/>
        <v>0.2</v>
      </c>
      <c r="M73">
        <f>ROUND((2.721*K73*H73)+(Other!$B$2*J73),1)</f>
        <v>0</v>
      </c>
    </row>
    <row r="74" spans="1:13">
      <c r="A74" s="22">
        <v>27</v>
      </c>
      <c r="B74" s="22" t="s">
        <v>32</v>
      </c>
      <c r="C74" s="22" t="s">
        <v>121</v>
      </c>
      <c r="D74" s="22">
        <v>8140</v>
      </c>
      <c r="E74" s="22" t="s">
        <v>203</v>
      </c>
      <c r="F74" s="22" t="s">
        <v>122</v>
      </c>
      <c r="G74" s="27">
        <f>EMCs!$B$5</f>
        <v>0.98601567900273634</v>
      </c>
      <c r="H74" s="27">
        <f>EMCs!$C$5</f>
        <v>0.14343698414796333</v>
      </c>
      <c r="I74" s="27">
        <f>ROCs!$H$7</f>
        <v>0.44607782879065094</v>
      </c>
      <c r="J74" s="23">
        <v>2.9079024088000002E-2</v>
      </c>
      <c r="K74" s="31">
        <f>Other!$C$2*I74*J74/12</f>
        <v>5.491271689742707E-2</v>
      </c>
      <c r="L74">
        <f t="shared" si="1"/>
        <v>0.1</v>
      </c>
      <c r="M74">
        <f>ROUND((2.721*K74*H74)+(Other!$B$2*J74),1)</f>
        <v>0</v>
      </c>
    </row>
    <row r="75" spans="1:13">
      <c r="A75" s="22">
        <v>27</v>
      </c>
      <c r="B75" s="22" t="s">
        <v>32</v>
      </c>
      <c r="C75" s="22" t="s">
        <v>121</v>
      </c>
      <c r="D75" s="22">
        <v>8140</v>
      </c>
      <c r="E75" s="22" t="s">
        <v>203</v>
      </c>
      <c r="F75" s="22" t="s">
        <v>122</v>
      </c>
      <c r="G75" s="27">
        <f>EMCs!$B$5</f>
        <v>0.98601567900273634</v>
      </c>
      <c r="H75" s="27">
        <f>EMCs!$C$5</f>
        <v>0.14343698414796333</v>
      </c>
      <c r="I75" s="27">
        <f>ROCs!$H$7</f>
        <v>0.44607782879065094</v>
      </c>
      <c r="J75" s="23">
        <v>2.8020003522999999</v>
      </c>
      <c r="K75" s="31">
        <f>Other!$C$2*I75*J75/12</f>
        <v>5.2912866548309037</v>
      </c>
      <c r="L75">
        <f t="shared" si="1"/>
        <v>14.2</v>
      </c>
      <c r="M75">
        <f>ROUND((2.721*K75*H75)+(Other!$B$2*J75),1)</f>
        <v>2.7</v>
      </c>
    </row>
    <row r="76" spans="1:13">
      <c r="A76" s="22">
        <v>27</v>
      </c>
      <c r="B76" s="22" t="s">
        <v>32</v>
      </c>
      <c r="C76" s="22" t="s">
        <v>121</v>
      </c>
      <c r="D76" s="22">
        <v>8140</v>
      </c>
      <c r="E76" s="22" t="s">
        <v>203</v>
      </c>
      <c r="F76" s="22" t="s">
        <v>122</v>
      </c>
      <c r="G76" s="27">
        <f>EMCs!$B$5</f>
        <v>0.98601567900273634</v>
      </c>
      <c r="H76" s="27">
        <f>EMCs!$C$5</f>
        <v>0.14343698414796333</v>
      </c>
      <c r="I76" s="27">
        <f>ROCs!$H$7</f>
        <v>0.44607782879065094</v>
      </c>
      <c r="J76" s="23">
        <v>1.1124244974499999</v>
      </c>
      <c r="K76" s="31">
        <f>Other!$C$2*I76*J76/12</f>
        <v>2.1006981291178475</v>
      </c>
      <c r="L76">
        <f t="shared" si="1"/>
        <v>5.6</v>
      </c>
      <c r="M76">
        <f>ROUND((2.721*K76*H76)+(Other!$B$2*J76),1)</f>
        <v>1.1000000000000001</v>
      </c>
    </row>
    <row r="77" spans="1:13">
      <c r="A77" s="22">
        <v>27</v>
      </c>
      <c r="B77" s="22" t="s">
        <v>32</v>
      </c>
      <c r="C77" s="22" t="s">
        <v>121</v>
      </c>
      <c r="D77" s="22">
        <v>8140</v>
      </c>
      <c r="E77" s="22" t="s">
        <v>203</v>
      </c>
      <c r="F77" s="22" t="s">
        <v>122</v>
      </c>
      <c r="G77" s="27">
        <f>EMCs!$B$5</f>
        <v>0.98601567900273634</v>
      </c>
      <c r="H77" s="27">
        <f>EMCs!$C$5</f>
        <v>0.14343698414796333</v>
      </c>
      <c r="I77" s="27">
        <f>ROCs!$H$7</f>
        <v>0.44607782879065094</v>
      </c>
      <c r="J77" s="23">
        <v>0.63906395285600004</v>
      </c>
      <c r="K77" s="31">
        <f>Other!$C$2*I77*J77/12</f>
        <v>1.2068059029881224</v>
      </c>
      <c r="L77">
        <f t="shared" si="1"/>
        <v>3.2</v>
      </c>
      <c r="M77">
        <f>ROUND((2.721*K77*H77)+(Other!$B$2*J77),1)</f>
        <v>0.6</v>
      </c>
    </row>
    <row r="78" spans="1:13">
      <c r="A78" s="22">
        <v>27</v>
      </c>
      <c r="B78" s="22" t="s">
        <v>32</v>
      </c>
      <c r="C78" s="22" t="s">
        <v>121</v>
      </c>
      <c r="D78" s="22">
        <v>8140</v>
      </c>
      <c r="E78" s="22" t="s">
        <v>203</v>
      </c>
      <c r="F78" s="22" t="s">
        <v>122</v>
      </c>
      <c r="G78" s="27">
        <f>EMCs!$B$5</f>
        <v>0.98601567900273634</v>
      </c>
      <c r="H78" s="27">
        <f>EMCs!$C$5</f>
        <v>0.14343698414796333</v>
      </c>
      <c r="I78" s="27">
        <f>ROCs!$H$7</f>
        <v>0.44607782879065094</v>
      </c>
      <c r="J78" s="23">
        <v>2.0506090289599999</v>
      </c>
      <c r="K78" s="31">
        <f>Other!$C$2*I78*J78/12</f>
        <v>3.8723621787932228</v>
      </c>
      <c r="L78">
        <f t="shared" si="1"/>
        <v>10.4</v>
      </c>
      <c r="M78">
        <f>ROUND((2.721*K78*H78)+(Other!$B$2*J78),1)</f>
        <v>2</v>
      </c>
    </row>
    <row r="79" spans="1:13">
      <c r="A79" s="22">
        <v>27</v>
      </c>
      <c r="B79" s="22" t="s">
        <v>32</v>
      </c>
      <c r="C79" s="22" t="s">
        <v>121</v>
      </c>
      <c r="D79" s="22">
        <v>8140</v>
      </c>
      <c r="E79" s="22" t="s">
        <v>203</v>
      </c>
      <c r="F79" s="22" t="s">
        <v>122</v>
      </c>
      <c r="G79" s="27">
        <f>EMCs!$B$5</f>
        <v>0.98601567900273634</v>
      </c>
      <c r="H79" s="27">
        <f>EMCs!$C$5</f>
        <v>0.14343698414796333</v>
      </c>
      <c r="I79" s="27">
        <f>ROCs!$H$7</f>
        <v>0.44607782879065094</v>
      </c>
      <c r="J79" s="23">
        <v>0.92980872959399996</v>
      </c>
      <c r="K79" s="31">
        <f>Other!$C$2*I79*J79/12</f>
        <v>1.7558472176520465</v>
      </c>
      <c r="L79">
        <f t="shared" si="1"/>
        <v>4.7</v>
      </c>
      <c r="M79">
        <f>ROUND((2.721*K79*H79)+(Other!$B$2*J79),1)</f>
        <v>0.9</v>
      </c>
    </row>
    <row r="80" spans="1:13">
      <c r="A80" s="22">
        <v>27</v>
      </c>
      <c r="B80" s="22" t="s">
        <v>32</v>
      </c>
      <c r="C80" s="22" t="s">
        <v>121</v>
      </c>
      <c r="D80" s="22">
        <v>8140</v>
      </c>
      <c r="E80" s="22" t="s">
        <v>203</v>
      </c>
      <c r="F80" s="22" t="s">
        <v>122</v>
      </c>
      <c r="G80" s="27">
        <f>EMCs!$B$5</f>
        <v>0.98601567900273634</v>
      </c>
      <c r="H80" s="27">
        <f>EMCs!$C$5</f>
        <v>0.14343698414796333</v>
      </c>
      <c r="I80" s="27">
        <f>ROCs!$H$7</f>
        <v>0.44607782879065094</v>
      </c>
      <c r="J80" s="23">
        <v>3.2041101534299998</v>
      </c>
      <c r="K80" s="31">
        <f>Other!$C$2*I80*J80/12</f>
        <v>6.0506292518970994</v>
      </c>
      <c r="L80">
        <f t="shared" si="1"/>
        <v>16.2</v>
      </c>
      <c r="M80">
        <f>ROUND((2.721*K80*H80)+(Other!$B$2*J80),1)</f>
        <v>3.1</v>
      </c>
    </row>
    <row r="81" spans="1:13">
      <c r="A81" s="22">
        <v>27</v>
      </c>
      <c r="B81" s="22" t="s">
        <v>32</v>
      </c>
      <c r="C81" s="22" t="s">
        <v>121</v>
      </c>
      <c r="D81" s="22">
        <v>8140</v>
      </c>
      <c r="E81" s="22" t="s">
        <v>203</v>
      </c>
      <c r="F81" s="22" t="s">
        <v>122</v>
      </c>
      <c r="G81" s="27">
        <f>EMCs!$B$5</f>
        <v>0.98601567900273634</v>
      </c>
      <c r="H81" s="27">
        <f>EMCs!$C$5</f>
        <v>0.14343698414796333</v>
      </c>
      <c r="I81" s="27">
        <f>ROCs!$H$7</f>
        <v>0.44607782879065094</v>
      </c>
      <c r="J81" s="23">
        <v>2.0337520181099999</v>
      </c>
      <c r="K81" s="31">
        <f>Other!$C$2*I81*J81/12</f>
        <v>3.8405294645404466</v>
      </c>
      <c r="L81">
        <f t="shared" si="1"/>
        <v>10.3</v>
      </c>
      <c r="M81">
        <f>ROUND((2.721*K81*H81)+(Other!$B$2*J81),1)</f>
        <v>1.9</v>
      </c>
    </row>
    <row r="82" spans="1:13">
      <c r="A82" s="22">
        <v>27</v>
      </c>
      <c r="B82" s="22" t="s">
        <v>32</v>
      </c>
      <c r="C82" s="22" t="s">
        <v>121</v>
      </c>
      <c r="D82" s="22">
        <v>8140</v>
      </c>
      <c r="E82" s="22" t="s">
        <v>203</v>
      </c>
      <c r="F82" s="22" t="s">
        <v>126</v>
      </c>
      <c r="G82" s="27">
        <f>EMCs!$B$5</f>
        <v>0.98601567900273634</v>
      </c>
      <c r="H82" s="27">
        <f>EMCs!$C$5</f>
        <v>0.14343698414796333</v>
      </c>
      <c r="I82" s="27">
        <f>ROCs!$F$7</f>
        <v>0.44607782879065094</v>
      </c>
      <c r="J82" s="23">
        <v>0.136164229656</v>
      </c>
      <c r="K82" s="31">
        <f>Other!$C$2*I82*J82/12</f>
        <v>0.25713200594451019</v>
      </c>
      <c r="L82">
        <f t="shared" si="1"/>
        <v>0.7</v>
      </c>
      <c r="M82">
        <f>ROUND((2.721*K82*H82)+(Other!$B$2*J82),1)</f>
        <v>0.1</v>
      </c>
    </row>
    <row r="83" spans="1:13">
      <c r="A83" s="22">
        <v>27</v>
      </c>
      <c r="B83" s="22" t="s">
        <v>32</v>
      </c>
      <c r="C83" s="22" t="s">
        <v>121</v>
      </c>
      <c r="D83" s="22">
        <v>8140</v>
      </c>
      <c r="E83" s="22" t="s">
        <v>203</v>
      </c>
      <c r="F83" s="22" t="s">
        <v>122</v>
      </c>
      <c r="G83" s="27">
        <f>EMCs!$B$5</f>
        <v>0.98601567900273634</v>
      </c>
      <c r="H83" s="27">
        <f>EMCs!$C$5</f>
        <v>0.14343698414796333</v>
      </c>
      <c r="I83" s="27">
        <f>ROCs!$H$7</f>
        <v>0.44607782879065094</v>
      </c>
      <c r="J83" s="23">
        <v>5.8011131685899997E-2</v>
      </c>
      <c r="K83" s="31">
        <f>Other!$C$2*I83*J83/12</f>
        <v>0.10954799726177067</v>
      </c>
      <c r="L83">
        <f t="shared" si="1"/>
        <v>0.3</v>
      </c>
      <c r="M83">
        <f>ROUND((2.721*K83*H83)+(Other!$B$2*J83),1)</f>
        <v>0.1</v>
      </c>
    </row>
    <row r="84" spans="1:13">
      <c r="A84" s="22">
        <v>27</v>
      </c>
      <c r="B84" s="22" t="s">
        <v>32</v>
      </c>
      <c r="C84" s="22" t="s">
        <v>121</v>
      </c>
      <c r="D84" s="22">
        <v>8140</v>
      </c>
      <c r="E84" s="22" t="s">
        <v>203</v>
      </c>
      <c r="F84" s="22" t="s">
        <v>122</v>
      </c>
      <c r="G84" s="27">
        <f>EMCs!$B$5</f>
        <v>0.98601567900273634</v>
      </c>
      <c r="H84" s="27">
        <f>EMCs!$C$5</f>
        <v>0.14343698414796333</v>
      </c>
      <c r="I84" s="27">
        <f>ROCs!$H$7</f>
        <v>0.44607782879065094</v>
      </c>
      <c r="J84" s="23">
        <v>4.2389578484700001</v>
      </c>
      <c r="K84" s="31">
        <f>Other!$C$2*I84*J84/12</f>
        <v>8.0048316466444849</v>
      </c>
      <c r="L84">
        <f t="shared" si="1"/>
        <v>21.5</v>
      </c>
      <c r="M84">
        <f>ROUND((2.721*K84*H84)+(Other!$B$2*J84),1)</f>
        <v>4</v>
      </c>
    </row>
    <row r="85" spans="1:13">
      <c r="A85" s="22">
        <v>27</v>
      </c>
      <c r="B85" s="22" t="s">
        <v>32</v>
      </c>
      <c r="C85" s="22" t="s">
        <v>121</v>
      </c>
      <c r="D85" s="22">
        <v>8140</v>
      </c>
      <c r="E85" s="22" t="s">
        <v>203</v>
      </c>
      <c r="F85" s="22" t="s">
        <v>122</v>
      </c>
      <c r="G85" s="27">
        <f>EMCs!$B$5</f>
        <v>0.98601567900273634</v>
      </c>
      <c r="H85" s="27">
        <f>EMCs!$C$5</f>
        <v>0.14343698414796333</v>
      </c>
      <c r="I85" s="27">
        <f>ROCs!$H$7</f>
        <v>0.44607782879065094</v>
      </c>
      <c r="J85" s="23">
        <v>1.1494664155300001</v>
      </c>
      <c r="K85" s="31">
        <f>Other!$C$2*I85*J85/12</f>
        <v>2.1706479443079707</v>
      </c>
      <c r="L85">
        <f t="shared" si="1"/>
        <v>5.8</v>
      </c>
      <c r="M85">
        <f>ROUND((2.721*K85*H85)+(Other!$B$2*J85),1)</f>
        <v>1.1000000000000001</v>
      </c>
    </row>
    <row r="86" spans="1:13">
      <c r="A86" s="22">
        <v>27</v>
      </c>
      <c r="B86" s="22" t="s">
        <v>32</v>
      </c>
      <c r="C86" s="22" t="s">
        <v>121</v>
      </c>
      <c r="D86" s="22">
        <v>8140</v>
      </c>
      <c r="E86" s="22" t="s">
        <v>203</v>
      </c>
      <c r="F86" s="22" t="s">
        <v>122</v>
      </c>
      <c r="G86" s="27">
        <f>EMCs!$B$5</f>
        <v>0.98601567900273634</v>
      </c>
      <c r="H86" s="27">
        <f>EMCs!$C$5</f>
        <v>0.14343698414796333</v>
      </c>
      <c r="I86" s="27">
        <f>ROCs!$H$7</f>
        <v>0.44607782879065094</v>
      </c>
      <c r="J86" s="23">
        <v>5.9580880399099998</v>
      </c>
      <c r="K86" s="31">
        <f>Other!$C$2*I86*J86/12</f>
        <v>11.251230467549931</v>
      </c>
      <c r="L86">
        <f t="shared" si="1"/>
        <v>30.2</v>
      </c>
      <c r="M86">
        <f>ROUND((2.721*K86*H86)+(Other!$B$2*J86),1)</f>
        <v>5.7</v>
      </c>
    </row>
    <row r="87" spans="1:13">
      <c r="A87" s="22">
        <v>27</v>
      </c>
      <c r="B87" s="22" t="s">
        <v>32</v>
      </c>
      <c r="C87" s="22" t="s">
        <v>121</v>
      </c>
      <c r="D87" s="22">
        <v>8140</v>
      </c>
      <c r="E87" s="22" t="s">
        <v>203</v>
      </c>
      <c r="F87" s="22" t="s">
        <v>122</v>
      </c>
      <c r="G87" s="27">
        <f>EMCs!$B$5</f>
        <v>0.98601567900273634</v>
      </c>
      <c r="H87" s="27">
        <f>EMCs!$C$5</f>
        <v>0.14343698414796333</v>
      </c>
      <c r="I87" s="27">
        <f>ROCs!$H$7</f>
        <v>0.44607782879065094</v>
      </c>
      <c r="J87" s="23">
        <v>1.7833705710200001</v>
      </c>
      <c r="K87" s="31">
        <f>Other!$C$2*I87*J87/12</f>
        <v>3.3677101058572538</v>
      </c>
      <c r="L87">
        <f t="shared" si="1"/>
        <v>9</v>
      </c>
      <c r="M87">
        <f>ROUND((2.721*K87*H87)+(Other!$B$2*J87),1)</f>
        <v>1.7</v>
      </c>
    </row>
    <row r="88" spans="1:13">
      <c r="A88" s="22">
        <v>27</v>
      </c>
      <c r="B88" s="22" t="s">
        <v>32</v>
      </c>
      <c r="C88" s="22" t="s">
        <v>121</v>
      </c>
      <c r="D88" s="22">
        <v>8140</v>
      </c>
      <c r="E88" s="22" t="s">
        <v>203</v>
      </c>
      <c r="F88" s="22" t="s">
        <v>122</v>
      </c>
      <c r="G88" s="27">
        <f>EMCs!$B$5</f>
        <v>0.98601567900273634</v>
      </c>
      <c r="H88" s="27">
        <f>EMCs!$C$5</f>
        <v>0.14343698414796333</v>
      </c>
      <c r="I88" s="27">
        <f>ROCs!$H$7</f>
        <v>0.44607782879065094</v>
      </c>
      <c r="J88" s="23">
        <v>2.9202305129899999</v>
      </c>
      <c r="K88" s="31">
        <f>Other!$C$2*I88*J88/12</f>
        <v>5.5145520341318024</v>
      </c>
      <c r="L88">
        <f t="shared" si="1"/>
        <v>14.8</v>
      </c>
      <c r="M88">
        <f>ROUND((2.721*K88*H88)+(Other!$B$2*J88),1)</f>
        <v>2.8</v>
      </c>
    </row>
    <row r="89" spans="1:13">
      <c r="A89" s="22">
        <v>27</v>
      </c>
      <c r="B89" s="22" t="s">
        <v>32</v>
      </c>
      <c r="C89" s="22" t="s">
        <v>121</v>
      </c>
      <c r="D89" s="22">
        <v>8140</v>
      </c>
      <c r="E89" s="22" t="s">
        <v>203</v>
      </c>
      <c r="F89" s="22" t="s">
        <v>122</v>
      </c>
      <c r="G89" s="27">
        <f>EMCs!$B$5</f>
        <v>0.98601567900273634</v>
      </c>
      <c r="H89" s="27">
        <f>EMCs!$C$5</f>
        <v>0.14343698414796333</v>
      </c>
      <c r="I89" s="27">
        <f>ROCs!$H$7</f>
        <v>0.44607782879065094</v>
      </c>
      <c r="J89" s="23">
        <v>3.6664777827900001E-2</v>
      </c>
      <c r="K89" s="31">
        <f>Other!$C$2*I89*J89/12</f>
        <v>6.9237624993109217E-2</v>
      </c>
      <c r="L89">
        <f t="shared" si="1"/>
        <v>0.2</v>
      </c>
      <c r="M89">
        <f>ROUND((2.721*K89*H89)+(Other!$B$2*J89),1)</f>
        <v>0</v>
      </c>
    </row>
    <row r="90" spans="1:13">
      <c r="A90" s="22">
        <v>27</v>
      </c>
      <c r="B90" s="22" t="s">
        <v>32</v>
      </c>
      <c r="C90" s="22" t="s">
        <v>121</v>
      </c>
      <c r="D90" s="22">
        <v>8140</v>
      </c>
      <c r="E90" s="22" t="s">
        <v>203</v>
      </c>
      <c r="F90" s="22" t="s">
        <v>122</v>
      </c>
      <c r="G90" s="27">
        <f>EMCs!$B$5</f>
        <v>0.98601567900273634</v>
      </c>
      <c r="H90" s="27">
        <f>EMCs!$C$5</f>
        <v>0.14343698414796333</v>
      </c>
      <c r="I90" s="27">
        <f>ROCs!$H$7</f>
        <v>0.44607782879065094</v>
      </c>
      <c r="J90" s="23">
        <v>0.86398705077899995</v>
      </c>
      <c r="K90" s="31">
        <f>Other!$C$2*I90*J90/12</f>
        <v>1.631549813325708</v>
      </c>
      <c r="L90">
        <f t="shared" si="1"/>
        <v>4.4000000000000004</v>
      </c>
      <c r="M90">
        <f>ROUND((2.721*K90*H90)+(Other!$B$2*J90),1)</f>
        <v>0.8</v>
      </c>
    </row>
    <row r="91" spans="1:13">
      <c r="A91" s="22">
        <v>27</v>
      </c>
      <c r="B91" s="22" t="s">
        <v>32</v>
      </c>
      <c r="C91" s="22" t="s">
        <v>121</v>
      </c>
      <c r="D91" s="22">
        <v>8310</v>
      </c>
      <c r="E91" s="22" t="s">
        <v>215</v>
      </c>
      <c r="F91" s="22" t="s">
        <v>122</v>
      </c>
      <c r="G91" s="27">
        <f>EMCs!$B$6</f>
        <v>0.72147488707517293</v>
      </c>
      <c r="H91" s="27">
        <f>EMCs!$C$6</f>
        <v>0.16951643581122938</v>
      </c>
      <c r="I91" s="27">
        <f>ROCs!$H$3</f>
        <v>0.43140989244743805</v>
      </c>
      <c r="J91" s="23">
        <v>7.1466924571799997E-2</v>
      </c>
      <c r="K91" s="31">
        <f>Other!$C$2*I91*J91/12</f>
        <v>0.13052017856232714</v>
      </c>
      <c r="L91">
        <f t="shared" si="1"/>
        <v>0.3</v>
      </c>
      <c r="M91">
        <f>ROUND((2.721*K91*H91)+(Other!$B$2*J91),1)</f>
        <v>0.1</v>
      </c>
    </row>
    <row r="92" spans="1:13">
      <c r="J92">
        <f t="shared" ref="J92:L92" si="2">SUM(J2:J91)</f>
        <v>44.402920467403135</v>
      </c>
      <c r="K92">
        <f t="shared" si="2"/>
        <v>82.618113964330206</v>
      </c>
      <c r="L92">
        <f t="shared" si="2"/>
        <v>220.40000000000003</v>
      </c>
      <c r="M92">
        <f>SUM(M2:M91)</f>
        <v>40.700000000000003</v>
      </c>
    </row>
  </sheetData>
  <sortState ref="A2:J91">
    <sortCondition ref="I1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D32" sqref="D32"/>
    </sheetView>
  </sheetViews>
  <sheetFormatPr defaultRowHeight="15"/>
  <cols>
    <col min="1" max="1" width="9.85546875" bestFit="1" customWidth="1"/>
    <col min="2" max="2" width="12.85546875" bestFit="1" customWidth="1"/>
    <col min="3" max="3" width="8.140625" bestFit="1" customWidth="1"/>
    <col min="4" max="4" width="12.7109375" bestFit="1" customWidth="1"/>
    <col min="5" max="5" width="7.85546875" bestFit="1" customWidth="1"/>
    <col min="6" max="6" width="14.7109375" bestFit="1" customWidth="1"/>
  </cols>
  <sheetData>
    <row r="1" spans="1:6">
      <c r="A1" s="22" t="s">
        <v>114</v>
      </c>
      <c r="B1" s="22" t="s">
        <v>115</v>
      </c>
      <c r="C1" s="22" t="s">
        <v>116</v>
      </c>
      <c r="D1" s="22" t="s">
        <v>117</v>
      </c>
      <c r="E1" s="22" t="s">
        <v>118</v>
      </c>
      <c r="F1" s="23" t="s">
        <v>119</v>
      </c>
    </row>
    <row r="2" spans="1:6">
      <c r="A2" s="22">
        <v>29</v>
      </c>
      <c r="B2" s="22" t="s">
        <v>35</v>
      </c>
      <c r="C2" s="22" t="s">
        <v>122</v>
      </c>
      <c r="D2" s="22" t="s">
        <v>128</v>
      </c>
      <c r="E2" s="22">
        <v>2130</v>
      </c>
      <c r="F2" s="23">
        <v>3.48353364927</v>
      </c>
    </row>
    <row r="3" spans="1:6">
      <c r="A3" s="22">
        <v>29</v>
      </c>
      <c r="B3" s="22" t="s">
        <v>35</v>
      </c>
      <c r="C3" s="22" t="s">
        <v>122</v>
      </c>
      <c r="D3" s="22" t="s">
        <v>128</v>
      </c>
      <c r="E3" s="22">
        <v>6430</v>
      </c>
      <c r="F3" s="23">
        <v>0.50190747836399996</v>
      </c>
    </row>
    <row r="4" spans="1:6">
      <c r="A4" s="22">
        <v>29</v>
      </c>
      <c r="B4" s="22" t="s">
        <v>35</v>
      </c>
      <c r="C4" s="22" t="s">
        <v>122</v>
      </c>
      <c r="D4" s="22" t="s">
        <v>128</v>
      </c>
      <c r="E4" s="22">
        <v>2210</v>
      </c>
      <c r="F4" s="23">
        <v>1.8481244880600001</v>
      </c>
    </row>
    <row r="5" spans="1:6">
      <c r="A5" s="22">
        <v>29</v>
      </c>
      <c r="B5" s="22" t="s">
        <v>35</v>
      </c>
      <c r="C5" s="22" t="s">
        <v>122</v>
      </c>
      <c r="D5" s="22" t="s">
        <v>128</v>
      </c>
      <c r="E5" s="22">
        <v>8140</v>
      </c>
      <c r="F5" s="23">
        <v>0.70412739896300003</v>
      </c>
    </row>
    <row r="6" spans="1:6">
      <c r="A6" s="22">
        <v>29</v>
      </c>
      <c r="B6" s="22" t="s">
        <v>35</v>
      </c>
      <c r="C6" s="22" t="s">
        <v>122</v>
      </c>
      <c r="D6" s="22" t="s">
        <v>128</v>
      </c>
      <c r="E6" s="22">
        <v>2130</v>
      </c>
      <c r="F6" s="23">
        <v>2.15219047618E-3</v>
      </c>
    </row>
    <row r="7" spans="1:6">
      <c r="A7" s="22">
        <v>29</v>
      </c>
      <c r="B7" s="22" t="s">
        <v>35</v>
      </c>
      <c r="C7" s="22" t="s">
        <v>122</v>
      </c>
      <c r="D7" s="22" t="s">
        <v>128</v>
      </c>
      <c r="E7" s="22">
        <v>2130</v>
      </c>
      <c r="F7" s="23">
        <v>0.24785301742099999</v>
      </c>
    </row>
    <row r="8" spans="1:6">
      <c r="A8" s="22">
        <v>29</v>
      </c>
      <c r="B8" s="22" t="s">
        <v>35</v>
      </c>
      <c r="C8" s="22" t="s">
        <v>122</v>
      </c>
      <c r="D8" s="22" t="s">
        <v>128</v>
      </c>
      <c r="E8" s="22">
        <v>2210</v>
      </c>
      <c r="F8" s="23">
        <v>12.0792513541</v>
      </c>
    </row>
    <row r="9" spans="1:6">
      <c r="A9" s="22">
        <v>29</v>
      </c>
      <c r="B9" s="22" t="s">
        <v>35</v>
      </c>
      <c r="C9" s="22" t="s">
        <v>122</v>
      </c>
      <c r="D9" s="22" t="s">
        <v>128</v>
      </c>
      <c r="E9" s="22">
        <v>8140</v>
      </c>
      <c r="F9" s="23">
        <v>0.34723032667100001</v>
      </c>
    </row>
    <row r="10" spans="1:6">
      <c r="A10" s="22">
        <v>29</v>
      </c>
      <c r="B10" s="22" t="s">
        <v>35</v>
      </c>
      <c r="C10" s="22" t="s">
        <v>126</v>
      </c>
      <c r="D10" s="22" t="s">
        <v>128</v>
      </c>
      <c r="E10" s="22">
        <v>2130</v>
      </c>
      <c r="F10" s="23">
        <v>0.53086937438500004</v>
      </c>
    </row>
    <row r="11" spans="1:6">
      <c r="A11" s="22">
        <v>29</v>
      </c>
      <c r="B11" s="22" t="s">
        <v>35</v>
      </c>
      <c r="C11" s="22" t="s">
        <v>126</v>
      </c>
      <c r="D11" s="22" t="s">
        <v>128</v>
      </c>
      <c r="E11" s="22">
        <v>2210</v>
      </c>
      <c r="F11" s="23">
        <v>0.52550837520899996</v>
      </c>
    </row>
    <row r="12" spans="1:6">
      <c r="A12" s="22">
        <v>29</v>
      </c>
      <c r="B12" s="22" t="s">
        <v>35</v>
      </c>
      <c r="C12" s="22" t="s">
        <v>126</v>
      </c>
      <c r="D12" s="22" t="s">
        <v>128</v>
      </c>
      <c r="E12" s="22">
        <v>2210</v>
      </c>
      <c r="F12" s="23">
        <v>0.17872156088999999</v>
      </c>
    </row>
    <row r="13" spans="1:6">
      <c r="A13" s="22">
        <v>29</v>
      </c>
      <c r="B13" s="22" t="s">
        <v>35</v>
      </c>
      <c r="C13" s="22" t="s">
        <v>126</v>
      </c>
      <c r="D13" s="22" t="s">
        <v>128</v>
      </c>
      <c r="E13" s="22">
        <v>2210</v>
      </c>
      <c r="F13" s="23">
        <v>1.7961413070400001</v>
      </c>
    </row>
    <row r="14" spans="1:6">
      <c r="A14" s="22">
        <v>29</v>
      </c>
      <c r="B14" s="22" t="s">
        <v>35</v>
      </c>
      <c r="C14" s="22" t="s">
        <v>126</v>
      </c>
      <c r="D14" s="22" t="s">
        <v>128</v>
      </c>
      <c r="E14" s="22">
        <v>8140</v>
      </c>
      <c r="F14" s="23">
        <v>0.42599016443100002</v>
      </c>
    </row>
    <row r="15" spans="1:6">
      <c r="A15" s="22">
        <v>29</v>
      </c>
      <c r="B15" s="22" t="s">
        <v>35</v>
      </c>
      <c r="C15" s="22" t="s">
        <v>126</v>
      </c>
      <c r="D15" s="22" t="s">
        <v>128</v>
      </c>
      <c r="E15" s="22">
        <v>8140</v>
      </c>
      <c r="F15" s="23">
        <v>0.52560706026899995</v>
      </c>
    </row>
    <row r="16" spans="1:6">
      <c r="A16" s="22">
        <v>29</v>
      </c>
      <c r="B16" s="22" t="s">
        <v>35</v>
      </c>
      <c r="C16" s="22" t="s">
        <v>122</v>
      </c>
      <c r="D16" s="22" t="s">
        <v>128</v>
      </c>
      <c r="E16" s="22">
        <v>2210</v>
      </c>
      <c r="F16" s="23">
        <v>0.291360322457</v>
      </c>
    </row>
    <row r="17" spans="1:6">
      <c r="A17" s="22">
        <v>29</v>
      </c>
      <c r="B17" s="22" t="s">
        <v>35</v>
      </c>
      <c r="C17" s="22" t="s">
        <v>122</v>
      </c>
      <c r="D17" s="22" t="s">
        <v>128</v>
      </c>
      <c r="E17" s="22">
        <v>8140</v>
      </c>
      <c r="F17" s="23">
        <v>3.3087321079800003E-2</v>
      </c>
    </row>
    <row r="18" spans="1:6">
      <c r="A18" s="22">
        <v>29</v>
      </c>
      <c r="B18" s="22" t="s">
        <v>35</v>
      </c>
      <c r="C18" s="22" t="s">
        <v>122</v>
      </c>
      <c r="D18" s="22" t="s">
        <v>128</v>
      </c>
      <c r="E18" s="22">
        <v>2210</v>
      </c>
      <c r="F18" s="23">
        <v>1.62589865695</v>
      </c>
    </row>
    <row r="19" spans="1:6">
      <c r="A19" s="22">
        <v>29</v>
      </c>
      <c r="B19" s="22" t="s">
        <v>35</v>
      </c>
      <c r="C19" s="22" t="s">
        <v>122</v>
      </c>
      <c r="D19" s="22" t="s">
        <v>128</v>
      </c>
      <c r="E19" s="22">
        <v>8140</v>
      </c>
      <c r="F19" s="23">
        <v>0.53629092737499995</v>
      </c>
    </row>
    <row r="20" spans="1:6">
      <c r="A20" s="22">
        <v>29</v>
      </c>
      <c r="B20" s="22" t="s">
        <v>35</v>
      </c>
      <c r="C20" s="22" t="s">
        <v>122</v>
      </c>
      <c r="D20" s="22" t="s">
        <v>128</v>
      </c>
      <c r="E20" s="22">
        <v>2210</v>
      </c>
      <c r="F20" s="23">
        <v>3.4857031120399999</v>
      </c>
    </row>
    <row r="21" spans="1:6">
      <c r="A21" s="22">
        <v>29</v>
      </c>
      <c r="B21" s="22" t="s">
        <v>35</v>
      </c>
      <c r="C21" s="22" t="s">
        <v>122</v>
      </c>
      <c r="D21" s="22" t="s">
        <v>128</v>
      </c>
      <c r="E21" s="22">
        <v>8140</v>
      </c>
      <c r="F21" s="23">
        <v>0.26162036487200002</v>
      </c>
    </row>
    <row r="22" spans="1:6">
      <c r="A22" s="22">
        <v>29</v>
      </c>
      <c r="B22" s="22" t="s">
        <v>35</v>
      </c>
      <c r="C22" s="22" t="s">
        <v>126</v>
      </c>
      <c r="D22" s="22" t="s">
        <v>128</v>
      </c>
      <c r="E22" s="22">
        <v>2210</v>
      </c>
      <c r="F22" s="23">
        <v>2.3766850934199999</v>
      </c>
    </row>
    <row r="23" spans="1:6">
      <c r="A23" s="22">
        <v>29</v>
      </c>
      <c r="B23" s="22" t="s">
        <v>35</v>
      </c>
      <c r="C23" s="22" t="s">
        <v>126</v>
      </c>
      <c r="D23" s="22" t="s">
        <v>128</v>
      </c>
      <c r="E23" s="22">
        <v>8140</v>
      </c>
      <c r="F23" s="23">
        <v>0.63587411525600002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F54"/>
  <sheetViews>
    <sheetView workbookViewId="0">
      <selection activeCell="B14" sqref="B14"/>
    </sheetView>
  </sheetViews>
  <sheetFormatPr defaultRowHeight="15"/>
  <cols>
    <col min="1" max="1" width="9.85546875" bestFit="1" customWidth="1"/>
    <col min="2" max="2" width="12.85546875" bestFit="1" customWidth="1"/>
    <col min="3" max="3" width="8.140625" bestFit="1" customWidth="1"/>
    <col min="4" max="4" width="12.7109375" bestFit="1" customWidth="1"/>
    <col min="5" max="5" width="7.85546875" bestFit="1" customWidth="1"/>
    <col min="6" max="6" width="14.7109375" bestFit="1" customWidth="1"/>
  </cols>
  <sheetData>
    <row r="1" spans="1:6">
      <c r="A1" s="22" t="s">
        <v>114</v>
      </c>
      <c r="B1" s="22" t="s">
        <v>115</v>
      </c>
      <c r="C1" s="22" t="s">
        <v>116</v>
      </c>
      <c r="D1" s="22" t="s">
        <v>117</v>
      </c>
      <c r="E1" s="22" t="s">
        <v>118</v>
      </c>
      <c r="F1" s="23" t="s">
        <v>119</v>
      </c>
    </row>
    <row r="2" spans="1:6">
      <c r="A2" s="22">
        <v>30</v>
      </c>
      <c r="B2" s="22" t="s">
        <v>36</v>
      </c>
      <c r="C2" s="22" t="s">
        <v>126</v>
      </c>
      <c r="D2" s="22" t="s">
        <v>121</v>
      </c>
      <c r="E2" s="22">
        <v>5300</v>
      </c>
      <c r="F2" s="23">
        <v>2.5693211712899999E-4</v>
      </c>
    </row>
    <row r="3" spans="1:6">
      <c r="A3" s="22">
        <v>30</v>
      </c>
      <c r="B3" s="22" t="s">
        <v>36</v>
      </c>
      <c r="C3" s="22" t="s">
        <v>126</v>
      </c>
      <c r="D3" s="22" t="s">
        <v>121</v>
      </c>
      <c r="E3" s="22">
        <v>5300</v>
      </c>
      <c r="F3" s="23">
        <v>4.5597284015300001E-3</v>
      </c>
    </row>
    <row r="4" spans="1:6">
      <c r="A4" s="22">
        <v>30</v>
      </c>
      <c r="B4" s="22" t="s">
        <v>36</v>
      </c>
      <c r="C4" s="22" t="s">
        <v>126</v>
      </c>
      <c r="D4" s="22" t="s">
        <v>121</v>
      </c>
      <c r="E4" s="22">
        <v>5300</v>
      </c>
      <c r="F4" s="23">
        <v>6.1709318793400003E-3</v>
      </c>
    </row>
    <row r="5" spans="1:6">
      <c r="A5" s="22">
        <v>30</v>
      </c>
      <c r="B5" s="22" t="s">
        <v>36</v>
      </c>
      <c r="C5" s="22" t="s">
        <v>126</v>
      </c>
      <c r="D5" s="22" t="s">
        <v>121</v>
      </c>
      <c r="E5" s="22">
        <v>1400</v>
      </c>
      <c r="F5" s="23">
        <v>0.103986697388</v>
      </c>
    </row>
    <row r="6" spans="1:6">
      <c r="A6" s="22">
        <v>30</v>
      </c>
      <c r="B6" s="22" t="s">
        <v>36</v>
      </c>
      <c r="C6" s="22" t="s">
        <v>126</v>
      </c>
      <c r="D6" s="22" t="s">
        <v>121</v>
      </c>
      <c r="E6" s="22">
        <v>8140</v>
      </c>
      <c r="F6" s="23">
        <v>1.74141708084</v>
      </c>
    </row>
    <row r="7" spans="1:6">
      <c r="A7" s="22">
        <v>30</v>
      </c>
      <c r="B7" s="22" t="s">
        <v>36</v>
      </c>
      <c r="C7" s="22" t="s">
        <v>126</v>
      </c>
      <c r="D7" s="22" t="s">
        <v>121</v>
      </c>
      <c r="E7" s="22">
        <v>1400</v>
      </c>
      <c r="F7" s="23">
        <v>8.2670638140500005E-2</v>
      </c>
    </row>
    <row r="8" spans="1:6">
      <c r="A8" s="22">
        <v>30</v>
      </c>
      <c r="B8" s="22" t="s">
        <v>36</v>
      </c>
      <c r="C8" s="22" t="s">
        <v>127</v>
      </c>
      <c r="D8" s="22" t="s">
        <v>121</v>
      </c>
      <c r="E8" s="22">
        <v>1400</v>
      </c>
      <c r="F8" s="23">
        <v>4.7223382549100003E-2</v>
      </c>
    </row>
    <row r="9" spans="1:6">
      <c r="A9" s="22">
        <v>30</v>
      </c>
      <c r="B9" s="22" t="s">
        <v>36</v>
      </c>
      <c r="C9" s="22" t="s">
        <v>127</v>
      </c>
      <c r="D9" s="22" t="s">
        <v>121</v>
      </c>
      <c r="E9" s="22">
        <v>8140</v>
      </c>
      <c r="F9" s="23">
        <v>0.31128040242400001</v>
      </c>
    </row>
    <row r="10" spans="1:6">
      <c r="A10" s="22">
        <v>30</v>
      </c>
      <c r="B10" s="22" t="s">
        <v>36</v>
      </c>
      <c r="C10" s="22" t="s">
        <v>126</v>
      </c>
      <c r="D10" s="22" t="s">
        <v>124</v>
      </c>
      <c r="E10" s="22">
        <v>4110</v>
      </c>
      <c r="F10" s="23">
        <v>4.9952791634900002E-3</v>
      </c>
    </row>
    <row r="11" spans="1:6">
      <c r="A11" s="22">
        <v>30</v>
      </c>
      <c r="B11" s="22" t="s">
        <v>36</v>
      </c>
      <c r="C11" s="22" t="s">
        <v>126</v>
      </c>
      <c r="D11" s="22" t="s">
        <v>124</v>
      </c>
      <c r="E11" s="22">
        <v>4110</v>
      </c>
      <c r="F11" s="23">
        <v>1.19881809682E-2</v>
      </c>
    </row>
    <row r="12" spans="1:6">
      <c r="A12" s="22">
        <v>30</v>
      </c>
      <c r="B12" s="22" t="s">
        <v>36</v>
      </c>
      <c r="C12" s="22" t="s">
        <v>126</v>
      </c>
      <c r="D12" s="22" t="s">
        <v>121</v>
      </c>
      <c r="E12" s="22">
        <v>5300</v>
      </c>
      <c r="F12" s="23">
        <v>7.5930893424599993E-2</v>
      </c>
    </row>
    <row r="13" spans="1:6">
      <c r="A13" s="22">
        <v>30</v>
      </c>
      <c r="B13" s="22" t="s">
        <v>36</v>
      </c>
      <c r="C13" s="22" t="s">
        <v>126</v>
      </c>
      <c r="D13" s="22" t="s">
        <v>121</v>
      </c>
      <c r="E13" s="22">
        <v>8140</v>
      </c>
      <c r="F13" s="23">
        <v>0.86018663227299996</v>
      </c>
    </row>
    <row r="14" spans="1:6">
      <c r="A14" s="22">
        <v>30</v>
      </c>
      <c r="B14" s="22" t="s">
        <v>36</v>
      </c>
      <c r="C14" s="22" t="s">
        <v>126</v>
      </c>
      <c r="D14" s="22" t="s">
        <v>121</v>
      </c>
      <c r="E14" s="22">
        <v>8140</v>
      </c>
      <c r="F14" s="23">
        <v>1.1047968183200001</v>
      </c>
    </row>
    <row r="15" spans="1:6">
      <c r="A15" s="22">
        <v>30</v>
      </c>
      <c r="B15" s="22" t="s">
        <v>36</v>
      </c>
      <c r="C15" s="22"/>
      <c r="D15" s="22" t="s">
        <v>121</v>
      </c>
      <c r="E15" s="22">
        <v>5300</v>
      </c>
      <c r="F15" s="23">
        <v>5.2926890128899999E-2</v>
      </c>
    </row>
    <row r="16" spans="1:6">
      <c r="A16" s="22">
        <v>30</v>
      </c>
      <c r="B16" s="22" t="s">
        <v>36</v>
      </c>
      <c r="C16" s="22"/>
      <c r="D16" s="22" t="s">
        <v>121</v>
      </c>
      <c r="E16" s="22">
        <v>8140</v>
      </c>
      <c r="F16" s="23">
        <v>1.57952192556E-4</v>
      </c>
    </row>
    <row r="17" spans="1:6">
      <c r="A17" s="22">
        <v>30</v>
      </c>
      <c r="B17" s="22" t="s">
        <v>36</v>
      </c>
      <c r="C17" s="22"/>
      <c r="D17" s="22" t="s">
        <v>121</v>
      </c>
      <c r="E17" s="22">
        <v>8140</v>
      </c>
      <c r="F17" s="23">
        <v>1.36653452793E-3</v>
      </c>
    </row>
    <row r="18" spans="1:6">
      <c r="A18" s="22">
        <v>30</v>
      </c>
      <c r="B18" s="22" t="s">
        <v>36</v>
      </c>
      <c r="C18" s="22"/>
      <c r="D18" s="22" t="s">
        <v>121</v>
      </c>
      <c r="E18" s="22">
        <v>8140</v>
      </c>
      <c r="F18" s="23">
        <v>2.0694109783699999E-2</v>
      </c>
    </row>
    <row r="19" spans="1:6">
      <c r="A19" s="22">
        <v>30</v>
      </c>
      <c r="B19" s="22" t="s">
        <v>36</v>
      </c>
      <c r="C19" s="22" t="s">
        <v>126</v>
      </c>
      <c r="D19" s="22" t="s">
        <v>124</v>
      </c>
      <c r="E19" s="22">
        <v>4110</v>
      </c>
      <c r="F19" s="23">
        <v>0.73521662948599997</v>
      </c>
    </row>
    <row r="20" spans="1:6">
      <c r="A20" s="22">
        <v>30</v>
      </c>
      <c r="B20" s="22" t="s">
        <v>36</v>
      </c>
      <c r="C20" s="22"/>
      <c r="D20" s="22" t="s">
        <v>121</v>
      </c>
      <c r="E20" s="22">
        <v>5300</v>
      </c>
      <c r="F20" s="23">
        <v>2.6687022095200001</v>
      </c>
    </row>
    <row r="21" spans="1:6">
      <c r="A21" s="22">
        <v>30</v>
      </c>
      <c r="B21" s="22" t="s">
        <v>36</v>
      </c>
      <c r="C21" s="22"/>
      <c r="D21" s="22" t="s">
        <v>121</v>
      </c>
      <c r="E21" s="22">
        <v>8140</v>
      </c>
      <c r="F21" s="23">
        <v>5.56158894799E-3</v>
      </c>
    </row>
    <row r="22" spans="1:6">
      <c r="A22" s="22">
        <v>30</v>
      </c>
      <c r="B22" s="22" t="s">
        <v>36</v>
      </c>
      <c r="C22" s="22"/>
      <c r="D22" s="22" t="s">
        <v>121</v>
      </c>
      <c r="E22" s="22">
        <v>8140</v>
      </c>
      <c r="F22" s="23">
        <v>8.2346647894800007E-2</v>
      </c>
    </row>
    <row r="23" spans="1:6">
      <c r="A23" s="22">
        <v>30</v>
      </c>
      <c r="B23" s="22" t="s">
        <v>36</v>
      </c>
      <c r="C23" s="22"/>
      <c r="D23" s="22" t="s">
        <v>121</v>
      </c>
      <c r="E23" s="22">
        <v>8140</v>
      </c>
      <c r="F23" s="23">
        <v>0.21427216826100001</v>
      </c>
    </row>
    <row r="24" spans="1:6">
      <c r="A24" s="22">
        <v>30</v>
      </c>
      <c r="B24" s="22" t="s">
        <v>36</v>
      </c>
      <c r="C24" s="22"/>
      <c r="D24" s="22" t="s">
        <v>121</v>
      </c>
      <c r="E24" s="22">
        <v>5300</v>
      </c>
      <c r="F24" s="23">
        <v>2.88357766228</v>
      </c>
    </row>
    <row r="25" spans="1:6">
      <c r="A25" s="22">
        <v>30</v>
      </c>
      <c r="B25" s="22" t="s">
        <v>36</v>
      </c>
      <c r="C25" s="22"/>
      <c r="D25" s="22" t="s">
        <v>124</v>
      </c>
      <c r="E25" s="22">
        <v>5300</v>
      </c>
      <c r="F25" s="23">
        <v>5.2588230950300003</v>
      </c>
    </row>
    <row r="26" spans="1:6">
      <c r="A26" s="22">
        <v>30</v>
      </c>
      <c r="B26" s="22" t="s">
        <v>36</v>
      </c>
      <c r="C26" s="22"/>
      <c r="D26" s="22" t="s">
        <v>124</v>
      </c>
      <c r="E26" s="22">
        <v>8140</v>
      </c>
      <c r="F26" s="23">
        <v>6.0214506927800003E-3</v>
      </c>
    </row>
    <row r="27" spans="1:6">
      <c r="A27" s="22">
        <v>30</v>
      </c>
      <c r="B27" s="22" t="s">
        <v>36</v>
      </c>
      <c r="C27" s="22"/>
      <c r="D27" s="22" t="s">
        <v>124</v>
      </c>
      <c r="E27" s="22">
        <v>8140</v>
      </c>
      <c r="F27" s="23">
        <v>8.3913817032100007E-6</v>
      </c>
    </row>
    <row r="28" spans="1:6">
      <c r="A28" s="22">
        <v>30</v>
      </c>
      <c r="B28" s="22" t="s">
        <v>36</v>
      </c>
      <c r="C28" s="22"/>
      <c r="D28" s="22" t="s">
        <v>124</v>
      </c>
      <c r="E28" s="22">
        <v>8140</v>
      </c>
      <c r="F28" s="23">
        <v>2.8045981716299999E-3</v>
      </c>
    </row>
    <row r="29" spans="1:6">
      <c r="A29" s="22">
        <v>30</v>
      </c>
      <c r="B29" s="22" t="s">
        <v>36</v>
      </c>
      <c r="C29" s="22"/>
      <c r="D29" s="22" t="s">
        <v>124</v>
      </c>
      <c r="E29" s="22">
        <v>8140</v>
      </c>
      <c r="F29" s="23">
        <v>3.9401130355699997E-2</v>
      </c>
    </row>
    <row r="30" spans="1:6">
      <c r="A30" s="22">
        <v>30</v>
      </c>
      <c r="B30" s="22" t="s">
        <v>36</v>
      </c>
      <c r="C30" s="22"/>
      <c r="D30" s="22" t="s">
        <v>124</v>
      </c>
      <c r="E30" s="22">
        <v>8140</v>
      </c>
      <c r="F30" s="23">
        <v>9.75271589463E-4</v>
      </c>
    </row>
    <row r="31" spans="1:6">
      <c r="A31" s="22">
        <v>30</v>
      </c>
      <c r="B31" s="22" t="s">
        <v>36</v>
      </c>
      <c r="C31" s="22"/>
      <c r="D31" s="22" t="s">
        <v>124</v>
      </c>
      <c r="E31" s="22">
        <v>8140</v>
      </c>
      <c r="F31" s="23">
        <v>5.3573674999799999E-4</v>
      </c>
    </row>
    <row r="32" spans="1:6">
      <c r="A32" s="22">
        <v>30</v>
      </c>
      <c r="B32" s="22" t="s">
        <v>36</v>
      </c>
      <c r="C32" s="22"/>
      <c r="D32" s="22" t="s">
        <v>124</v>
      </c>
      <c r="E32" s="22">
        <v>8140</v>
      </c>
      <c r="F32" s="23">
        <v>3.9800639049000002E-3</v>
      </c>
    </row>
    <row r="33" spans="1:6">
      <c r="A33" s="22">
        <v>30</v>
      </c>
      <c r="B33" s="22" t="s">
        <v>36</v>
      </c>
      <c r="C33" s="22"/>
      <c r="D33" s="22" t="s">
        <v>124</v>
      </c>
      <c r="E33" s="22">
        <v>8140</v>
      </c>
      <c r="F33" s="23">
        <v>8.1191754573099999E-3</v>
      </c>
    </row>
    <row r="34" spans="1:6">
      <c r="A34" s="22">
        <v>30</v>
      </c>
      <c r="B34" s="22" t="s">
        <v>36</v>
      </c>
      <c r="C34" s="22" t="s">
        <v>127</v>
      </c>
      <c r="D34" s="22" t="s">
        <v>124</v>
      </c>
      <c r="E34" s="22">
        <v>4110</v>
      </c>
      <c r="F34" s="23">
        <v>0.99281684421500005</v>
      </c>
    </row>
    <row r="35" spans="1:6">
      <c r="A35" s="22">
        <v>30</v>
      </c>
      <c r="B35" s="22" t="s">
        <v>36</v>
      </c>
      <c r="C35" s="22" t="s">
        <v>127</v>
      </c>
      <c r="D35" s="22" t="s">
        <v>124</v>
      </c>
      <c r="E35" s="22">
        <v>5300</v>
      </c>
      <c r="F35" s="23">
        <v>3.8820869682299998E-4</v>
      </c>
    </row>
    <row r="36" spans="1:6">
      <c r="A36" s="22">
        <v>30</v>
      </c>
      <c r="B36" s="22" t="s">
        <v>36</v>
      </c>
      <c r="C36" s="22" t="s">
        <v>127</v>
      </c>
      <c r="D36" s="22" t="s">
        <v>124</v>
      </c>
      <c r="E36" s="22">
        <v>5300</v>
      </c>
      <c r="F36" s="23">
        <v>1.4692952450600001E-3</v>
      </c>
    </row>
    <row r="37" spans="1:6">
      <c r="A37" s="22">
        <v>30</v>
      </c>
      <c r="B37" s="22" t="s">
        <v>36</v>
      </c>
      <c r="C37" s="22" t="s">
        <v>127</v>
      </c>
      <c r="D37" s="22" t="s">
        <v>124</v>
      </c>
      <c r="E37" s="22">
        <v>5300</v>
      </c>
      <c r="F37" s="23">
        <v>5.8158747208400003E-8</v>
      </c>
    </row>
    <row r="38" spans="1:6">
      <c r="A38" s="22">
        <v>30</v>
      </c>
      <c r="B38" s="22" t="s">
        <v>36</v>
      </c>
      <c r="C38" s="22" t="s">
        <v>127</v>
      </c>
      <c r="D38" s="22" t="s">
        <v>124</v>
      </c>
      <c r="E38" s="22">
        <v>5300</v>
      </c>
      <c r="F38" s="23">
        <v>1.0227521695499999E-3</v>
      </c>
    </row>
    <row r="39" spans="1:6">
      <c r="A39" s="22">
        <v>30</v>
      </c>
      <c r="B39" s="22" t="s">
        <v>36</v>
      </c>
      <c r="C39" s="22" t="s">
        <v>127</v>
      </c>
      <c r="D39" s="22" t="s">
        <v>124</v>
      </c>
      <c r="E39" s="22">
        <v>5300</v>
      </c>
      <c r="F39" s="23">
        <v>7.4466020394099997E-3</v>
      </c>
    </row>
    <row r="40" spans="1:6">
      <c r="A40" s="22">
        <v>30</v>
      </c>
      <c r="B40" s="22" t="s">
        <v>36</v>
      </c>
      <c r="C40" s="22" t="s">
        <v>127</v>
      </c>
      <c r="D40" s="22" t="s">
        <v>124</v>
      </c>
      <c r="E40" s="22">
        <v>5300</v>
      </c>
      <c r="F40" s="23">
        <v>3.9870009272400003E-2</v>
      </c>
    </row>
    <row r="41" spans="1:6">
      <c r="A41" s="22">
        <v>30</v>
      </c>
      <c r="B41" s="22" t="s">
        <v>36</v>
      </c>
      <c r="C41" s="22" t="s">
        <v>127</v>
      </c>
      <c r="D41" s="22" t="s">
        <v>124</v>
      </c>
      <c r="E41" s="22">
        <v>5300</v>
      </c>
      <c r="F41" s="23">
        <v>6.9381478824000004E-2</v>
      </c>
    </row>
    <row r="42" spans="1:6">
      <c r="A42" s="22">
        <v>30</v>
      </c>
      <c r="B42" s="22" t="s">
        <v>36</v>
      </c>
      <c r="C42" s="22" t="s">
        <v>127</v>
      </c>
      <c r="D42" s="22" t="s">
        <v>124</v>
      </c>
      <c r="E42" s="22">
        <v>5300</v>
      </c>
      <c r="F42" s="23">
        <v>2.3563443829500001E-3</v>
      </c>
    </row>
    <row r="43" spans="1:6">
      <c r="A43" s="22">
        <v>30</v>
      </c>
      <c r="B43" s="22" t="s">
        <v>36</v>
      </c>
      <c r="C43" s="22" t="s">
        <v>127</v>
      </c>
      <c r="D43" s="22" t="s">
        <v>124</v>
      </c>
      <c r="E43" s="22">
        <v>1820</v>
      </c>
      <c r="F43" s="23">
        <v>3.4614740776300001</v>
      </c>
    </row>
    <row r="44" spans="1:6">
      <c r="A44" s="22">
        <v>30</v>
      </c>
      <c r="B44" s="22" t="s">
        <v>36</v>
      </c>
      <c r="C44" s="22" t="s">
        <v>127</v>
      </c>
      <c r="D44" s="22" t="s">
        <v>124</v>
      </c>
      <c r="E44" s="22">
        <v>4110</v>
      </c>
      <c r="F44" s="23">
        <v>2.4275068291699999</v>
      </c>
    </row>
    <row r="45" spans="1:6">
      <c r="A45" s="22">
        <v>30</v>
      </c>
      <c r="B45" s="22" t="s">
        <v>36</v>
      </c>
      <c r="C45" s="22" t="s">
        <v>127</v>
      </c>
      <c r="D45" s="22" t="s">
        <v>124</v>
      </c>
      <c r="E45" s="22">
        <v>8320</v>
      </c>
      <c r="F45" s="23">
        <v>2.3409629575599999</v>
      </c>
    </row>
    <row r="46" spans="1:6">
      <c r="A46" s="22">
        <v>30</v>
      </c>
      <c r="B46" s="22" t="s">
        <v>36</v>
      </c>
      <c r="C46" s="22" t="s">
        <v>127</v>
      </c>
      <c r="D46" s="22" t="s">
        <v>124</v>
      </c>
      <c r="E46" s="22">
        <v>8140</v>
      </c>
      <c r="F46" s="23">
        <v>52.760023846899998</v>
      </c>
    </row>
    <row r="47" spans="1:6">
      <c r="A47" s="22">
        <v>30</v>
      </c>
      <c r="B47" s="22" t="s">
        <v>36</v>
      </c>
      <c r="C47" s="22" t="s">
        <v>127</v>
      </c>
      <c r="D47" s="22" t="s">
        <v>124</v>
      </c>
      <c r="E47" s="22">
        <v>8320</v>
      </c>
      <c r="F47" s="23">
        <v>0.80765568833900003</v>
      </c>
    </row>
    <row r="48" spans="1:6">
      <c r="A48" s="22">
        <v>30</v>
      </c>
      <c r="B48" s="22" t="s">
        <v>36</v>
      </c>
      <c r="C48" s="22" t="s">
        <v>127</v>
      </c>
      <c r="D48" s="22" t="s">
        <v>121</v>
      </c>
      <c r="E48" s="22">
        <v>4110</v>
      </c>
      <c r="F48" s="23">
        <v>2.00508927542</v>
      </c>
    </row>
    <row r="49" spans="1:6">
      <c r="A49" s="22">
        <v>30</v>
      </c>
      <c r="B49" s="22" t="s">
        <v>36</v>
      </c>
      <c r="C49" s="22" t="s">
        <v>127</v>
      </c>
      <c r="D49" s="22" t="s">
        <v>121</v>
      </c>
      <c r="E49" s="22">
        <v>5300</v>
      </c>
      <c r="F49" s="23">
        <v>5.7141662724099996E-4</v>
      </c>
    </row>
    <row r="50" spans="1:6">
      <c r="A50" s="22">
        <v>30</v>
      </c>
      <c r="B50" s="22" t="s">
        <v>36</v>
      </c>
      <c r="C50" s="22" t="s">
        <v>127</v>
      </c>
      <c r="D50" s="22" t="s">
        <v>121</v>
      </c>
      <c r="E50" s="22">
        <v>5300</v>
      </c>
      <c r="F50" s="23">
        <v>1.5620545203800001E-2</v>
      </c>
    </row>
    <row r="51" spans="1:6">
      <c r="A51" s="22">
        <v>30</v>
      </c>
      <c r="B51" s="22" t="s">
        <v>36</v>
      </c>
      <c r="C51" s="22" t="s">
        <v>127</v>
      </c>
      <c r="D51" s="22" t="s">
        <v>121</v>
      </c>
      <c r="E51" s="22">
        <v>5300</v>
      </c>
      <c r="F51" s="23">
        <v>4.4051457050399999E-2</v>
      </c>
    </row>
    <row r="52" spans="1:6">
      <c r="A52" s="22">
        <v>30</v>
      </c>
      <c r="B52" s="22" t="s">
        <v>36</v>
      </c>
      <c r="C52" s="22" t="s">
        <v>127</v>
      </c>
      <c r="D52" s="22" t="s">
        <v>121</v>
      </c>
      <c r="E52" s="22">
        <v>8140</v>
      </c>
      <c r="F52" s="23">
        <v>41.937140321599998</v>
      </c>
    </row>
    <row r="53" spans="1:6">
      <c r="A53" s="22">
        <v>30</v>
      </c>
      <c r="B53" s="22" t="s">
        <v>36</v>
      </c>
      <c r="C53" s="22" t="s">
        <v>127</v>
      </c>
      <c r="D53" s="22" t="s">
        <v>121</v>
      </c>
      <c r="E53" s="22">
        <v>5300</v>
      </c>
      <c r="F53" s="23">
        <v>1.5393752511099999E-2</v>
      </c>
    </row>
    <row r="54" spans="1:6">
      <c r="A54" s="22">
        <v>30</v>
      </c>
      <c r="B54" s="22" t="s">
        <v>36</v>
      </c>
      <c r="C54" s="22" t="s">
        <v>127</v>
      </c>
      <c r="D54" s="22" t="s">
        <v>121</v>
      </c>
      <c r="E54" s="22">
        <v>1400</v>
      </c>
      <c r="F54" s="23">
        <v>0.41349319596799999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M2" sqref="M2:M31"/>
    </sheetView>
  </sheetViews>
  <sheetFormatPr defaultRowHeight="15"/>
  <cols>
    <col min="1" max="1" width="9.85546875" bestFit="1" customWidth="1"/>
    <col min="2" max="2" width="12.85546875" bestFit="1" customWidth="1"/>
    <col min="3" max="3" width="12.7109375" bestFit="1" customWidth="1"/>
    <col min="4" max="4" width="7.85546875" bestFit="1" customWidth="1"/>
    <col min="5" max="5" width="28" bestFit="1" customWidth="1"/>
    <col min="6" max="6" width="8.140625" bestFit="1" customWidth="1"/>
    <col min="7" max="7" width="8.140625" style="27" customWidth="1"/>
    <col min="8" max="9" width="9.140625" style="27"/>
    <col min="10" max="10" width="13.7109375" bestFit="1" customWidth="1"/>
    <col min="11" max="11" width="13.42578125" customWidth="1"/>
    <col min="12" max="13" width="9.140625" style="21"/>
  </cols>
  <sheetData>
    <row r="1" spans="1:13">
      <c r="A1" s="22" t="s">
        <v>114</v>
      </c>
      <c r="B1" s="22" t="s">
        <v>115</v>
      </c>
      <c r="C1" s="22" t="s">
        <v>153</v>
      </c>
      <c r="D1" s="22" t="s">
        <v>118</v>
      </c>
      <c r="E1" s="22" t="s">
        <v>161</v>
      </c>
      <c r="F1" s="22" t="s">
        <v>116</v>
      </c>
      <c r="G1" s="27" t="s">
        <v>163</v>
      </c>
      <c r="H1" s="27" t="s">
        <v>164</v>
      </c>
      <c r="I1" s="27" t="s">
        <v>165</v>
      </c>
      <c r="J1" s="23" t="s">
        <v>179</v>
      </c>
      <c r="K1" s="35" t="s">
        <v>180</v>
      </c>
      <c r="L1" s="74" t="s">
        <v>181</v>
      </c>
      <c r="M1" s="74" t="s">
        <v>182</v>
      </c>
    </row>
    <row r="2" spans="1:13">
      <c r="A2" s="22">
        <v>31</v>
      </c>
      <c r="B2" s="22" t="s">
        <v>37</v>
      </c>
      <c r="C2" s="22" t="s">
        <v>121</v>
      </c>
      <c r="D2" s="22">
        <v>3200</v>
      </c>
      <c r="E2" s="22" t="s">
        <v>200</v>
      </c>
      <c r="F2" s="22" t="s">
        <v>122</v>
      </c>
      <c r="G2" s="27">
        <f>EMCs!$B$14</f>
        <v>0.69141343344704065</v>
      </c>
      <c r="H2" s="27">
        <f>EMCs!$C$14</f>
        <v>3.5859246036990831E-2</v>
      </c>
      <c r="I2" s="27">
        <f>ROCs!$H$13</f>
        <v>0.26229721460804234</v>
      </c>
      <c r="J2" s="23">
        <v>0.32172085517999999</v>
      </c>
      <c r="K2" s="31">
        <f>Other!$C$2*I2*J2/12</f>
        <v>0.3572361164256328</v>
      </c>
      <c r="L2" s="21">
        <f>ROUND(2.721*K2*G2,1)</f>
        <v>0.7</v>
      </c>
      <c r="M2" s="21">
        <f>ROUND((2.721*K2*H2)+(Other!$B$2*J2),1)</f>
        <v>0.1</v>
      </c>
    </row>
    <row r="3" spans="1:13">
      <c r="A3" s="22">
        <v>31</v>
      </c>
      <c r="B3" s="22" t="s">
        <v>37</v>
      </c>
      <c r="C3" s="22" t="s">
        <v>121</v>
      </c>
      <c r="D3" s="22">
        <v>3200</v>
      </c>
      <c r="E3" s="22" t="s">
        <v>200</v>
      </c>
      <c r="F3" s="22" t="s">
        <v>126</v>
      </c>
      <c r="G3" s="27">
        <f>EMCs!$B$14</f>
        <v>0.69141343344704065</v>
      </c>
      <c r="H3" s="27">
        <f>EMCs!$C$14</f>
        <v>3.5859246036990831E-2</v>
      </c>
      <c r="I3" s="27">
        <f>ROCs!$F$13</f>
        <v>0.26229721460804234</v>
      </c>
      <c r="J3" s="23">
        <v>2.0797734969500001</v>
      </c>
      <c r="K3" s="31">
        <f>Other!$C$2*I3*J3/12</f>
        <v>2.3093628999577609</v>
      </c>
      <c r="L3" s="21">
        <f t="shared" ref="L3:L31" si="0">ROUND(2.721*K3*G3,1)</f>
        <v>4.3</v>
      </c>
      <c r="M3" s="21">
        <f>ROUND((2.721*K3*H3)+(Other!$B$2*J3),1)</f>
        <v>0.7</v>
      </c>
    </row>
    <row r="4" spans="1:13">
      <c r="A4" s="22">
        <v>31</v>
      </c>
      <c r="B4" s="22" t="s">
        <v>37</v>
      </c>
      <c r="C4" s="22" t="s">
        <v>121</v>
      </c>
      <c r="D4" s="22">
        <v>3200</v>
      </c>
      <c r="E4" s="22" t="s">
        <v>200</v>
      </c>
      <c r="F4" s="22" t="s">
        <v>126</v>
      </c>
      <c r="G4" s="27">
        <f>EMCs!$B$14</f>
        <v>0.69141343344704065</v>
      </c>
      <c r="H4" s="27">
        <f>EMCs!$C$14</f>
        <v>3.5859246036990831E-2</v>
      </c>
      <c r="I4" s="27">
        <f>ROCs!$F$13</f>
        <v>0.26229721460804234</v>
      </c>
      <c r="J4" s="23">
        <v>0.33578176706200002</v>
      </c>
      <c r="K4" s="31">
        <f>Other!$C$2*I4*J4/12</f>
        <v>0.37284923404997317</v>
      </c>
      <c r="L4" s="21">
        <f t="shared" si="0"/>
        <v>0.7</v>
      </c>
      <c r="M4" s="21">
        <f>ROUND((2.721*K4*H4)+(Other!$B$2*J4),1)</f>
        <v>0.1</v>
      </c>
    </row>
    <row r="5" spans="1:13">
      <c r="A5" s="22">
        <v>31</v>
      </c>
      <c r="B5" s="22" t="s">
        <v>37</v>
      </c>
      <c r="C5" s="22" t="s">
        <v>121</v>
      </c>
      <c r="D5" s="22">
        <v>4110</v>
      </c>
      <c r="E5" s="32" t="s">
        <v>195</v>
      </c>
      <c r="F5" s="22" t="s">
        <v>122</v>
      </c>
      <c r="G5" s="27">
        <f>EMCs!$B$14</f>
        <v>0.69141343344704065</v>
      </c>
      <c r="H5" s="27">
        <f>EMCs!$C$14</f>
        <v>3.5859246036990831E-2</v>
      </c>
      <c r="I5" s="27">
        <f>ROCs!$H$13</f>
        <v>0.26229721460804234</v>
      </c>
      <c r="J5" s="23">
        <v>2.3547418943300001E-2</v>
      </c>
      <c r="K5" s="31">
        <f>Other!$C$2*I5*J5/12</f>
        <v>2.6146854826820092E-2</v>
      </c>
      <c r="L5" s="21">
        <f>ROUND(2.721*K5*G5,1)</f>
        <v>0</v>
      </c>
      <c r="M5" s="21">
        <f>ROUND((2.721*K5*H5)+(Other!$B$2*J5),1)</f>
        <v>0</v>
      </c>
    </row>
    <row r="6" spans="1:13">
      <c r="A6" s="22">
        <v>31</v>
      </c>
      <c r="B6" s="22" t="s">
        <v>37</v>
      </c>
      <c r="C6" s="22" t="s">
        <v>121</v>
      </c>
      <c r="D6" s="22">
        <v>4110</v>
      </c>
      <c r="E6" s="32" t="s">
        <v>195</v>
      </c>
      <c r="F6" s="22" t="s">
        <v>126</v>
      </c>
      <c r="G6" s="27">
        <f>EMCs!$B$14</f>
        <v>0.69141343344704065</v>
      </c>
      <c r="H6" s="27">
        <f>EMCs!$C$14</f>
        <v>3.5859246036990831E-2</v>
      </c>
      <c r="I6" s="27">
        <f>ROCs!$H$13</f>
        <v>0.26229721460804234</v>
      </c>
      <c r="J6" s="23">
        <v>4.0210713131099999E-3</v>
      </c>
      <c r="K6" s="31">
        <f>Other!$C$2*I6*J6/12</f>
        <v>4.4649635752156717E-3</v>
      </c>
      <c r="L6" s="21">
        <f t="shared" si="0"/>
        <v>0</v>
      </c>
      <c r="M6" s="21">
        <f>ROUND((2.721*K6*H6)+(Other!$B$2*J6),1)</f>
        <v>0</v>
      </c>
    </row>
    <row r="7" spans="1:13">
      <c r="A7" s="22">
        <v>31</v>
      </c>
      <c r="B7" s="22" t="s">
        <v>37</v>
      </c>
      <c r="C7" s="22" t="s">
        <v>121</v>
      </c>
      <c r="D7" s="22">
        <v>7430</v>
      </c>
      <c r="E7" s="22" t="s">
        <v>228</v>
      </c>
      <c r="F7" s="22" t="s">
        <v>126</v>
      </c>
      <c r="G7" s="27">
        <f>EMCs!$B$9</f>
        <v>0.70945030562392009</v>
      </c>
      <c r="H7" s="27">
        <f>EMCs!$C$9</f>
        <v>9.7797943737247719E-2</v>
      </c>
      <c r="I7" s="27">
        <f>ROCs!$F$13</f>
        <v>0.26229721460804234</v>
      </c>
      <c r="J7" s="23">
        <v>6.4467203848600002E-3</v>
      </c>
      <c r="K7" s="31">
        <f>Other!$C$2*I7*J7/12</f>
        <v>7.1583837879606463E-3</v>
      </c>
      <c r="L7" s="21">
        <f t="shared" si="0"/>
        <v>0</v>
      </c>
      <c r="M7" s="21">
        <f>ROUND((2.721*K7*H7)+(Other!$B$2*J7),1)</f>
        <v>0</v>
      </c>
    </row>
    <row r="8" spans="1:13">
      <c r="A8" s="22">
        <v>31</v>
      </c>
      <c r="B8" s="22" t="s">
        <v>37</v>
      </c>
      <c r="C8" s="22" t="s">
        <v>128</v>
      </c>
      <c r="D8" s="22">
        <v>3200</v>
      </c>
      <c r="E8" s="22" t="s">
        <v>200</v>
      </c>
      <c r="F8" s="22" t="s">
        <v>122</v>
      </c>
      <c r="G8" s="27">
        <f>EMCs!$B$14</f>
        <v>0.69141343344704065</v>
      </c>
      <c r="H8" s="27">
        <f>EMCs!$C$14</f>
        <v>3.5859246036990831E-2</v>
      </c>
      <c r="I8" s="27">
        <f>ROCs!$H$13</f>
        <v>0.26229721460804234</v>
      </c>
      <c r="J8" s="23">
        <v>2.0674848264000002E-2</v>
      </c>
      <c r="K8" s="31">
        <f>Other!$C$3*I8*J8/12</f>
        <v>2.255045500777891E-2</v>
      </c>
      <c r="L8" s="21">
        <f t="shared" si="0"/>
        <v>0</v>
      </c>
      <c r="M8" s="21">
        <f>ROUND((2.721*K8*H8)+(Other!$B$2*J8),1)</f>
        <v>0</v>
      </c>
    </row>
    <row r="9" spans="1:13">
      <c r="A9" s="22">
        <v>31</v>
      </c>
      <c r="B9" s="22" t="s">
        <v>37</v>
      </c>
      <c r="C9" s="22" t="s">
        <v>128</v>
      </c>
      <c r="D9" s="22">
        <v>3200</v>
      </c>
      <c r="E9" s="22" t="s">
        <v>200</v>
      </c>
      <c r="F9" s="22" t="s">
        <v>126</v>
      </c>
      <c r="G9" s="27">
        <f>EMCs!$B$14</f>
        <v>0.69141343344704065</v>
      </c>
      <c r="H9" s="27">
        <f>EMCs!$C$14</f>
        <v>3.5859246036990831E-2</v>
      </c>
      <c r="I9" s="27">
        <f>ROCs!$F$13</f>
        <v>0.26229721460804234</v>
      </c>
      <c r="J9" s="23">
        <v>0.41678244497599998</v>
      </c>
      <c r="K9" s="31">
        <f>Other!$C$3*I9*J9/12</f>
        <v>0.45459263610793749</v>
      </c>
      <c r="L9" s="21">
        <f t="shared" si="0"/>
        <v>0.9</v>
      </c>
      <c r="M9" s="21">
        <f>ROUND((2.721*K9*H9)+(Other!$B$2*J9),1)</f>
        <v>0.1</v>
      </c>
    </row>
    <row r="10" spans="1:13">
      <c r="A10" s="22">
        <v>31</v>
      </c>
      <c r="B10" s="22" t="s">
        <v>37</v>
      </c>
      <c r="C10" s="22" t="s">
        <v>128</v>
      </c>
      <c r="D10" s="22">
        <v>3200</v>
      </c>
      <c r="E10" s="22" t="s">
        <v>200</v>
      </c>
      <c r="F10" s="22" t="s">
        <v>126</v>
      </c>
      <c r="G10" s="27">
        <f>EMCs!$B$14</f>
        <v>0.69141343344704065</v>
      </c>
      <c r="H10" s="27">
        <f>EMCs!$C$14</f>
        <v>3.5859246036990831E-2</v>
      </c>
      <c r="I10" s="27">
        <f>ROCs!$F$13</f>
        <v>0.26229721460804234</v>
      </c>
      <c r="J10" s="23">
        <v>0.84644534241799996</v>
      </c>
      <c r="K10" s="31">
        <f>Other!$C$3*I10*J10/12</f>
        <v>0.92323422967884838</v>
      </c>
      <c r="L10" s="21">
        <f t="shared" si="0"/>
        <v>1.7</v>
      </c>
      <c r="M10" s="21">
        <f>ROUND((2.721*K10*H10)+(Other!$B$2*J10),1)</f>
        <v>0.3</v>
      </c>
    </row>
    <row r="11" spans="1:13">
      <c r="A11" s="22">
        <v>31</v>
      </c>
      <c r="B11" s="22" t="s">
        <v>37</v>
      </c>
      <c r="C11" s="22" t="s">
        <v>128</v>
      </c>
      <c r="D11" s="22">
        <v>3200</v>
      </c>
      <c r="E11" s="22" t="s">
        <v>200</v>
      </c>
      <c r="F11" s="22" t="s">
        <v>126</v>
      </c>
      <c r="G11" s="27">
        <f>EMCs!$B$14</f>
        <v>0.69141343344704065</v>
      </c>
      <c r="H11" s="27">
        <f>EMCs!$C$14</f>
        <v>3.5859246036990831E-2</v>
      </c>
      <c r="I11" s="27">
        <f>ROCs!$F$13</f>
        <v>0.26229721460804234</v>
      </c>
      <c r="J11" s="23">
        <v>0.25502839290200002</v>
      </c>
      <c r="K11" s="31">
        <f>Other!$C$3*I11*J11/12</f>
        <v>0.27816437762479884</v>
      </c>
      <c r="L11" s="21">
        <f t="shared" si="0"/>
        <v>0.5</v>
      </c>
      <c r="M11" s="21">
        <f>ROUND((2.721*K11*H11)+(Other!$B$2*J11),1)</f>
        <v>0.1</v>
      </c>
    </row>
    <row r="12" spans="1:13">
      <c r="A12" s="22">
        <v>31</v>
      </c>
      <c r="B12" s="22" t="s">
        <v>37</v>
      </c>
      <c r="C12" s="22" t="s">
        <v>128</v>
      </c>
      <c r="D12" s="22">
        <v>4110</v>
      </c>
      <c r="E12" s="32" t="s">
        <v>195</v>
      </c>
      <c r="F12" s="22" t="s">
        <v>122</v>
      </c>
      <c r="G12" s="27">
        <f>EMCs!$B$14</f>
        <v>0.69141343344704065</v>
      </c>
      <c r="H12" s="27">
        <f>EMCs!$C$14</f>
        <v>3.5859246036990831E-2</v>
      </c>
      <c r="I12" s="27">
        <f>ROCs!$H$13</f>
        <v>0.26229721460804234</v>
      </c>
      <c r="J12" s="23">
        <v>5.6406896211599999E-2</v>
      </c>
      <c r="K12" s="31">
        <f>Other!$C$3*I12*J12/12</f>
        <v>6.15240875727735E-2</v>
      </c>
      <c r="L12" s="21">
        <f t="shared" si="0"/>
        <v>0.1</v>
      </c>
      <c r="M12" s="21">
        <f>ROUND((2.721*K12*H12)+(Other!$B$2*J12),1)</f>
        <v>0</v>
      </c>
    </row>
    <row r="13" spans="1:13">
      <c r="A13" s="22">
        <v>31</v>
      </c>
      <c r="B13" s="22" t="s">
        <v>37</v>
      </c>
      <c r="C13" s="22" t="s">
        <v>128</v>
      </c>
      <c r="D13" s="22">
        <v>4340</v>
      </c>
      <c r="E13" s="32" t="s">
        <v>194</v>
      </c>
      <c r="F13" s="22" t="s">
        <v>122</v>
      </c>
      <c r="G13" s="27">
        <f>EMCs!$B$14</f>
        <v>0.69141343344704065</v>
      </c>
      <c r="H13" s="27">
        <f>EMCs!$C$14</f>
        <v>3.5859246036990831E-2</v>
      </c>
      <c r="I13" s="27">
        <f>ROCs!$H$13</f>
        <v>0.26229721460804234</v>
      </c>
      <c r="J13" s="23">
        <v>0.64041043909600004</v>
      </c>
      <c r="K13" s="31">
        <f>Other!$C$3*I13*J13/12</f>
        <v>0.69850799430013566</v>
      </c>
      <c r="L13" s="21">
        <f t="shared" si="0"/>
        <v>1.3</v>
      </c>
      <c r="M13" s="21">
        <f>ROUND((2.721*K13*H13)+(Other!$B$2*J13),1)</f>
        <v>0.2</v>
      </c>
    </row>
    <row r="14" spans="1:13">
      <c r="A14" s="22">
        <v>31</v>
      </c>
      <c r="B14" s="22" t="s">
        <v>37</v>
      </c>
      <c r="C14" s="22" t="s">
        <v>128</v>
      </c>
      <c r="D14" s="22">
        <v>4340</v>
      </c>
      <c r="E14" s="32" t="s">
        <v>194</v>
      </c>
      <c r="F14" s="22" t="s">
        <v>126</v>
      </c>
      <c r="G14" s="27">
        <f>EMCs!$B$14</f>
        <v>0.69141343344704065</v>
      </c>
      <c r="H14" s="27">
        <f>EMCs!$C$14</f>
        <v>3.5859246036990831E-2</v>
      </c>
      <c r="I14" s="27">
        <f>ROCs!$F$13</f>
        <v>0.26229721460804234</v>
      </c>
      <c r="J14" s="23">
        <v>3.6344664905099999</v>
      </c>
      <c r="K14" s="31">
        <f>Other!$C$3*I14*J14/12</f>
        <v>3.9641825673872741</v>
      </c>
      <c r="L14" s="21">
        <f t="shared" si="0"/>
        <v>7.5</v>
      </c>
      <c r="M14" s="21">
        <f>ROUND((2.721*K14*H14)+(Other!$B$2*J14),1)</f>
        <v>1.2</v>
      </c>
    </row>
    <row r="15" spans="1:13">
      <c r="A15" s="22">
        <v>31</v>
      </c>
      <c r="B15" s="22" t="s">
        <v>37</v>
      </c>
      <c r="C15" s="22" t="s">
        <v>128</v>
      </c>
      <c r="D15" s="22">
        <v>4340</v>
      </c>
      <c r="E15" s="32" t="s">
        <v>194</v>
      </c>
      <c r="F15" s="22" t="s">
        <v>126</v>
      </c>
      <c r="G15" s="27">
        <f>EMCs!$B$14</f>
        <v>0.69141343344704065</v>
      </c>
      <c r="H15" s="27">
        <f>EMCs!$C$14</f>
        <v>3.5859246036990831E-2</v>
      </c>
      <c r="I15" s="27">
        <f>ROCs!$F$13</f>
        <v>0.26229721460804234</v>
      </c>
      <c r="J15" s="23">
        <v>2.0007789586700002</v>
      </c>
      <c r="K15" s="31">
        <f>Other!$C$3*I15*J15/12</f>
        <v>2.1822881267071228</v>
      </c>
      <c r="L15" s="21">
        <f t="shared" si="0"/>
        <v>4.0999999999999996</v>
      </c>
      <c r="M15" s="21">
        <f>ROUND((2.721*K15*H15)+(Other!$B$2*J15),1)</f>
        <v>0.6</v>
      </c>
    </row>
    <row r="16" spans="1:13">
      <c r="A16" s="22">
        <v>31</v>
      </c>
      <c r="B16" s="22" t="s">
        <v>37</v>
      </c>
      <c r="C16" s="22" t="s">
        <v>128</v>
      </c>
      <c r="D16" s="22">
        <v>4340</v>
      </c>
      <c r="E16" s="32" t="s">
        <v>194</v>
      </c>
      <c r="F16" s="22" t="s">
        <v>126</v>
      </c>
      <c r="G16" s="27">
        <f>EMCs!$B$14</f>
        <v>0.69141343344704065</v>
      </c>
      <c r="H16" s="27">
        <f>EMCs!$C$14</f>
        <v>3.5859246036990831E-2</v>
      </c>
      <c r="I16" s="27">
        <f>ROCs!$F$13</f>
        <v>0.26229721460804234</v>
      </c>
      <c r="J16" s="23">
        <v>0.67065046428700004</v>
      </c>
      <c r="K16" s="31">
        <f>Other!$C$3*I16*J16/12</f>
        <v>0.73149137191897651</v>
      </c>
      <c r="L16" s="21">
        <f t="shared" si="0"/>
        <v>1.4</v>
      </c>
      <c r="M16" s="21">
        <f>ROUND((2.721*K16*H16)+(Other!$B$2*J16),1)</f>
        <v>0.2</v>
      </c>
    </row>
    <row r="17" spans="1:13">
      <c r="A17" s="22">
        <v>31</v>
      </c>
      <c r="B17" s="22" t="s">
        <v>37</v>
      </c>
      <c r="C17" s="22" t="s">
        <v>128</v>
      </c>
      <c r="D17" s="22">
        <v>4340</v>
      </c>
      <c r="E17" s="32" t="s">
        <v>194</v>
      </c>
      <c r="F17" s="22" t="s">
        <v>122</v>
      </c>
      <c r="G17" s="27">
        <f>EMCs!$B$14</f>
        <v>0.69141343344704065</v>
      </c>
      <c r="H17" s="27">
        <f>EMCs!$C$14</f>
        <v>3.5859246036990831E-2</v>
      </c>
      <c r="I17" s="27">
        <f>ROCs!$H$13</f>
        <v>0.26229721460804234</v>
      </c>
      <c r="J17" s="23">
        <v>0.15987758440300001</v>
      </c>
      <c r="K17" s="31">
        <f>Other!$C$3*I17*J17/12</f>
        <v>0.17438155907097816</v>
      </c>
      <c r="L17" s="21">
        <f t="shared" si="0"/>
        <v>0.3</v>
      </c>
      <c r="M17" s="21">
        <f>ROUND((2.721*K17*H17)+(Other!$B$2*J17),1)</f>
        <v>0.1</v>
      </c>
    </row>
    <row r="18" spans="1:13">
      <c r="A18" s="22">
        <v>31</v>
      </c>
      <c r="B18" s="22" t="s">
        <v>37</v>
      </c>
      <c r="C18" s="22" t="s">
        <v>128</v>
      </c>
      <c r="D18" s="22">
        <v>4340</v>
      </c>
      <c r="E18" s="32" t="s">
        <v>194</v>
      </c>
      <c r="F18" s="22" t="s">
        <v>4</v>
      </c>
      <c r="G18" s="27">
        <f>EMCs!$B$14</f>
        <v>0.69141343344704065</v>
      </c>
      <c r="H18" s="27">
        <f>EMCs!$C$14</f>
        <v>3.5859246036990831E-2</v>
      </c>
      <c r="I18" s="27">
        <f>ROCs!$I$13</f>
        <v>0.26229721460804234</v>
      </c>
      <c r="J18" s="23">
        <v>0.27043691447099999</v>
      </c>
      <c r="K18" s="31">
        <f>Other!$C$3*I18*J18/12</f>
        <v>0.29497074872562834</v>
      </c>
      <c r="L18" s="21">
        <f t="shared" si="0"/>
        <v>0.6</v>
      </c>
      <c r="M18" s="21">
        <f>ROUND((2.721*K18*H18)+(Other!$B$2*J18),1)</f>
        <v>0.1</v>
      </c>
    </row>
    <row r="19" spans="1:13">
      <c r="A19" s="22">
        <v>31</v>
      </c>
      <c r="B19" s="22" t="s">
        <v>37</v>
      </c>
      <c r="C19" s="22" t="s">
        <v>128</v>
      </c>
      <c r="D19" s="22">
        <v>5120</v>
      </c>
      <c r="E19" s="60" t="e">
        <v>#N/A</v>
      </c>
      <c r="F19" s="22" t="s">
        <v>126</v>
      </c>
      <c r="G19" s="27">
        <f>EMCs!$B$16</f>
        <v>0.50503242095262102</v>
      </c>
      <c r="H19" s="27">
        <f>EMCs!$C$16</f>
        <v>6.8458560616073402E-2</v>
      </c>
      <c r="I19" s="27">
        <f>ROCs!$F$15</f>
        <v>5.2632006878587441E-2</v>
      </c>
      <c r="J19" s="23">
        <v>3.15157163128E-2</v>
      </c>
      <c r="K19" s="31">
        <f>Other!$C$3*I19*J19/12</f>
        <v>6.8975746956807596E-3</v>
      </c>
      <c r="L19" s="21">
        <f t="shared" si="0"/>
        <v>0</v>
      </c>
      <c r="M19" s="21">
        <f>ROUND((2.721*K19*H19)+(Other!$B$2*J19),1)</f>
        <v>0</v>
      </c>
    </row>
    <row r="20" spans="1:13">
      <c r="A20" s="22">
        <v>31</v>
      </c>
      <c r="B20" s="22" t="s">
        <v>37</v>
      </c>
      <c r="C20" s="22" t="s">
        <v>128</v>
      </c>
      <c r="D20" s="22">
        <v>5120</v>
      </c>
      <c r="E20" s="60" t="e">
        <v>#N/A</v>
      </c>
      <c r="F20" s="22" t="s">
        <v>4</v>
      </c>
      <c r="G20" s="27">
        <f>EMCs!$B$16</f>
        <v>0.50503242095262102</v>
      </c>
      <c r="H20" s="27">
        <f>EMCs!$C$16</f>
        <v>6.8458560616073402E-2</v>
      </c>
      <c r="I20" s="27">
        <f>ROCs!$I$15</f>
        <v>5.2632006878587441E-2</v>
      </c>
      <c r="J20" s="23">
        <v>1.38134823886</v>
      </c>
      <c r="K20" s="31">
        <f>Other!$C$3*I20*J20/12</f>
        <v>0.3023238489557723</v>
      </c>
      <c r="L20" s="21">
        <f t="shared" si="0"/>
        <v>0.4</v>
      </c>
      <c r="M20" s="21">
        <f>ROUND((2.721*K20*H20)+(Other!$B$2*J20),1)</f>
        <v>0.4</v>
      </c>
    </row>
    <row r="21" spans="1:13">
      <c r="A21" s="22">
        <v>31</v>
      </c>
      <c r="B21" s="22" t="s">
        <v>37</v>
      </c>
      <c r="C21" s="22" t="s">
        <v>128</v>
      </c>
      <c r="D21" s="22">
        <v>6440</v>
      </c>
      <c r="E21" s="22" t="s">
        <v>227</v>
      </c>
      <c r="F21" s="22" t="s">
        <v>126</v>
      </c>
      <c r="G21" s="27">
        <f>EMCs!$B$17</f>
        <v>0.60724136328827061</v>
      </c>
      <c r="H21" s="27">
        <f>EMCs!$C$17</f>
        <v>3.2599314579082571E-2</v>
      </c>
      <c r="I21" s="27">
        <f>ROCs!$F$16</f>
        <v>2.5884593546846281E-2</v>
      </c>
      <c r="J21" s="23">
        <v>0.111171268546</v>
      </c>
      <c r="K21" s="31">
        <f>Other!$C$3*I21*J21/12</f>
        <v>1.1966116059165437E-2</v>
      </c>
      <c r="L21" s="21">
        <f t="shared" si="0"/>
        <v>0</v>
      </c>
      <c r="M21" s="21">
        <f>ROUND((2.721*K21*H21)+(Other!$B$2*J21),1)</f>
        <v>0</v>
      </c>
    </row>
    <row r="22" spans="1:13">
      <c r="A22" s="22">
        <v>31</v>
      </c>
      <c r="B22" s="22" t="s">
        <v>37</v>
      </c>
      <c r="C22" s="22" t="s">
        <v>128</v>
      </c>
      <c r="D22" s="22">
        <v>6440</v>
      </c>
      <c r="E22" s="22" t="s">
        <v>227</v>
      </c>
      <c r="F22" s="22" t="s">
        <v>126</v>
      </c>
      <c r="G22" s="27">
        <f>EMCs!$B$17</f>
        <v>0.60724136328827061</v>
      </c>
      <c r="H22" s="27">
        <f>EMCs!$C$17</f>
        <v>3.2599314579082571E-2</v>
      </c>
      <c r="I22" s="27">
        <f>ROCs!$F$16</f>
        <v>2.5884593546846281E-2</v>
      </c>
      <c r="J22" s="23">
        <v>2.7616484920799999E-2</v>
      </c>
      <c r="K22" s="31">
        <f>Other!$C$3*I22*J22/12</f>
        <v>2.9725491849699258E-3</v>
      </c>
      <c r="L22" s="21">
        <f t="shared" si="0"/>
        <v>0</v>
      </c>
      <c r="M22" s="21">
        <f>ROUND((2.721*K22*H22)+(Other!$B$2*J22),1)</f>
        <v>0</v>
      </c>
    </row>
    <row r="23" spans="1:13">
      <c r="A23" s="22">
        <v>31</v>
      </c>
      <c r="B23" s="22" t="s">
        <v>37</v>
      </c>
      <c r="C23" s="22" t="s">
        <v>128</v>
      </c>
      <c r="D23" s="22">
        <v>6440</v>
      </c>
      <c r="E23" s="22" t="s">
        <v>227</v>
      </c>
      <c r="F23" s="22" t="s">
        <v>4</v>
      </c>
      <c r="G23" s="27">
        <f>EMCs!$B$17</f>
        <v>0.60724136328827061</v>
      </c>
      <c r="H23" s="27">
        <f>EMCs!$C$17</f>
        <v>3.2599314579082571E-2</v>
      </c>
      <c r="I23" s="27">
        <f>ROCs!$I$16</f>
        <v>2.5884593546846281E-2</v>
      </c>
      <c r="J23" s="23">
        <v>0.43343817023600001</v>
      </c>
      <c r="K23" s="31">
        <f>Other!$C$3*I23*J23/12</f>
        <v>4.6653883843829708E-2</v>
      </c>
      <c r="L23" s="21">
        <f t="shared" si="0"/>
        <v>0.1</v>
      </c>
      <c r="M23" s="21">
        <f>ROUND((2.721*K23*H23)+(Other!$B$2*J23),1)</f>
        <v>0.1</v>
      </c>
    </row>
    <row r="24" spans="1:13">
      <c r="A24" s="22">
        <v>31</v>
      </c>
      <c r="B24" s="22" t="s">
        <v>37</v>
      </c>
      <c r="C24" s="22" t="s">
        <v>128</v>
      </c>
      <c r="D24" s="22">
        <v>6440</v>
      </c>
      <c r="E24" s="22" t="s">
        <v>227</v>
      </c>
      <c r="F24" s="22" t="s">
        <v>4</v>
      </c>
      <c r="G24" s="27">
        <f>EMCs!$B$17</f>
        <v>0.60724136328827061</v>
      </c>
      <c r="H24" s="27">
        <f>EMCs!$C$17</f>
        <v>3.2599314579082571E-2</v>
      </c>
      <c r="I24" s="27">
        <f>ROCs!$I$16</f>
        <v>2.5884593546846281E-2</v>
      </c>
      <c r="J24" s="23">
        <v>1.1951227226800001</v>
      </c>
      <c r="K24" s="31">
        <f>Other!$C$3*I24*J24/12</f>
        <v>0.1286391474305906</v>
      </c>
      <c r="L24" s="21">
        <f t="shared" si="0"/>
        <v>0.2</v>
      </c>
      <c r="M24" s="21">
        <f>ROUND((2.721*K24*H24)+(Other!$B$2*J24),1)</f>
        <v>0.3</v>
      </c>
    </row>
    <row r="25" spans="1:13">
      <c r="A25" s="22">
        <v>31</v>
      </c>
      <c r="B25" s="22" t="s">
        <v>37</v>
      </c>
      <c r="C25" s="22" t="s">
        <v>128</v>
      </c>
      <c r="D25" s="22">
        <v>7430</v>
      </c>
      <c r="E25" s="22" t="s">
        <v>228</v>
      </c>
      <c r="F25" s="22" t="s">
        <v>126</v>
      </c>
      <c r="G25" s="27">
        <f>EMCs!$B$9</f>
        <v>0.70945030562392009</v>
      </c>
      <c r="H25" s="27">
        <f>EMCs!$C$9</f>
        <v>9.7797943737247719E-2</v>
      </c>
      <c r="I25" s="27">
        <f>ROCs!$F$13</f>
        <v>0.26229721460804234</v>
      </c>
      <c r="J25" s="23">
        <v>2.7185809876999999E-2</v>
      </c>
      <c r="K25" s="31">
        <f>Other!$C$3*I25*J25/12</f>
        <v>2.9652086179940432E-2</v>
      </c>
      <c r="L25" s="21">
        <f t="shared" si="0"/>
        <v>0.1</v>
      </c>
      <c r="M25" s="21">
        <f>ROUND((2.721*K25*H25)+(Other!$B$2*J25),1)</f>
        <v>0</v>
      </c>
    </row>
    <row r="26" spans="1:13">
      <c r="A26" s="22">
        <v>31</v>
      </c>
      <c r="B26" s="22" t="s">
        <v>37</v>
      </c>
      <c r="C26" s="22" t="s">
        <v>128</v>
      </c>
      <c r="D26" s="22">
        <v>7430</v>
      </c>
      <c r="E26" s="22" t="s">
        <v>228</v>
      </c>
      <c r="F26" s="22" t="s">
        <v>126</v>
      </c>
      <c r="G26" s="27">
        <f>EMCs!$B$9</f>
        <v>0.70945030562392009</v>
      </c>
      <c r="H26" s="27">
        <f>EMCs!$C$9</f>
        <v>9.7797943737247719E-2</v>
      </c>
      <c r="I26" s="27">
        <f>ROCs!$F$13</f>
        <v>0.26229721460804234</v>
      </c>
      <c r="J26" s="23">
        <v>6.8973316758400002E-2</v>
      </c>
      <c r="K26" s="31">
        <f>Other!$C$3*I26*J26/12</f>
        <v>7.523052437612715E-2</v>
      </c>
      <c r="L26" s="21">
        <f t="shared" si="0"/>
        <v>0.1</v>
      </c>
      <c r="M26" s="21">
        <f>ROUND((2.721*K26*H26)+(Other!$B$2*J26),1)</f>
        <v>0</v>
      </c>
    </row>
    <row r="27" spans="1:13">
      <c r="A27" s="22">
        <v>31</v>
      </c>
      <c r="B27" s="22" t="s">
        <v>37</v>
      </c>
      <c r="C27" s="22" t="s">
        <v>128</v>
      </c>
      <c r="D27" s="22">
        <v>8140</v>
      </c>
      <c r="E27" s="22" t="s">
        <v>203</v>
      </c>
      <c r="F27" s="22" t="s">
        <v>122</v>
      </c>
      <c r="G27" s="27">
        <f>EMCs!$B$5</f>
        <v>0.98601567900273634</v>
      </c>
      <c r="H27" s="27">
        <f>EMCs!$C$5</f>
        <v>0.14343698414796333</v>
      </c>
      <c r="I27" s="27">
        <f>ROCs!$H$7</f>
        <v>0.44607782879065094</v>
      </c>
      <c r="J27" s="23">
        <v>5.2415971278900004</v>
      </c>
      <c r="K27" s="31">
        <f>Other!$C$3*I27*J27/12</f>
        <v>9.7228497736336426</v>
      </c>
      <c r="L27" s="21">
        <f t="shared" si="0"/>
        <v>26.1</v>
      </c>
      <c r="M27" s="21">
        <f>ROUND((2.721*K27*H27)+(Other!$B$2*J27),1)</f>
        <v>4.9000000000000004</v>
      </c>
    </row>
    <row r="28" spans="1:13">
      <c r="A28" s="22">
        <v>31</v>
      </c>
      <c r="B28" s="22" t="s">
        <v>37</v>
      </c>
      <c r="C28" s="22" t="s">
        <v>128</v>
      </c>
      <c r="D28" s="22">
        <v>8140</v>
      </c>
      <c r="E28" s="22" t="s">
        <v>203</v>
      </c>
      <c r="F28" s="22" t="s">
        <v>126</v>
      </c>
      <c r="G28" s="27">
        <f>EMCs!$B$5</f>
        <v>0.98601567900273634</v>
      </c>
      <c r="H28" s="27">
        <f>EMCs!$C$5</f>
        <v>0.14343698414796333</v>
      </c>
      <c r="I28" s="27">
        <f>ROCs!$F$7</f>
        <v>0.44607782879065094</v>
      </c>
      <c r="J28" s="23">
        <v>8.38571499693</v>
      </c>
      <c r="K28" s="31">
        <f>Other!$C$3*I28*J28/12</f>
        <v>15.555000731709827</v>
      </c>
      <c r="L28" s="21">
        <f t="shared" si="0"/>
        <v>41.7</v>
      </c>
      <c r="M28" s="21">
        <f>ROUND((2.721*K28*H28)+(Other!$B$2*J28),1)</f>
        <v>7.9</v>
      </c>
    </row>
    <row r="29" spans="1:13">
      <c r="A29" s="22">
        <v>31</v>
      </c>
      <c r="B29" s="22" t="s">
        <v>37</v>
      </c>
      <c r="C29" s="22" t="s">
        <v>128</v>
      </c>
      <c r="D29" s="22">
        <v>8140</v>
      </c>
      <c r="E29" s="22" t="s">
        <v>203</v>
      </c>
      <c r="F29" s="22" t="s">
        <v>126</v>
      </c>
      <c r="G29" s="27">
        <f>EMCs!$B$5</f>
        <v>0.98601567900273634</v>
      </c>
      <c r="H29" s="27">
        <f>EMCs!$C$5</f>
        <v>0.14343698414796333</v>
      </c>
      <c r="I29" s="27">
        <f>ROCs!$F$7</f>
        <v>0.44607782879065094</v>
      </c>
      <c r="J29" s="23">
        <v>9.7749082831600003</v>
      </c>
      <c r="K29" s="31">
        <f>Other!$C$3*I29*J29/12</f>
        <v>18.131871349385843</v>
      </c>
      <c r="L29" s="21">
        <f t="shared" si="0"/>
        <v>48.6</v>
      </c>
      <c r="M29" s="21">
        <f>ROUND((2.721*K29*H29)+(Other!$B$2*J29),1)</f>
        <v>9.1999999999999993</v>
      </c>
    </row>
    <row r="30" spans="1:13">
      <c r="A30" s="22">
        <v>31</v>
      </c>
      <c r="B30" s="22" t="s">
        <v>37</v>
      </c>
      <c r="C30" s="22" t="s">
        <v>128</v>
      </c>
      <c r="D30" s="22">
        <v>8140</v>
      </c>
      <c r="E30" s="22" t="s">
        <v>203</v>
      </c>
      <c r="F30" s="22" t="s">
        <v>126</v>
      </c>
      <c r="G30" s="27">
        <f>EMCs!$B$5</f>
        <v>0.98601567900273634</v>
      </c>
      <c r="H30" s="27">
        <f>EMCs!$C$5</f>
        <v>0.14343698414796333</v>
      </c>
      <c r="I30" s="27">
        <f>ROCs!$F$7</f>
        <v>0.44607782879065094</v>
      </c>
      <c r="J30" s="23">
        <v>2.6072622032999999</v>
      </c>
      <c r="K30" s="31">
        <f>Other!$C$3*I30*J30/12</f>
        <v>4.8363157458771697</v>
      </c>
      <c r="L30" s="21">
        <f t="shared" si="0"/>
        <v>13</v>
      </c>
      <c r="M30" s="21">
        <f>ROUND((2.721*K30*H30)+(Other!$B$2*J30),1)</f>
        <v>2.5</v>
      </c>
    </row>
    <row r="31" spans="1:13">
      <c r="A31" s="22">
        <v>31</v>
      </c>
      <c r="B31" s="22" t="s">
        <v>37</v>
      </c>
      <c r="C31" s="22" t="s">
        <v>128</v>
      </c>
      <c r="D31" s="22">
        <v>8140</v>
      </c>
      <c r="E31" s="22" t="s">
        <v>203</v>
      </c>
      <c r="F31" s="22" t="s">
        <v>122</v>
      </c>
      <c r="G31" s="27">
        <f>EMCs!$B$5</f>
        <v>0.98601567900273634</v>
      </c>
      <c r="H31" s="27">
        <f>EMCs!$C$5</f>
        <v>0.14343698414796333</v>
      </c>
      <c r="I31" s="27">
        <f>ROCs!$H$7</f>
        <v>0.44607782879065094</v>
      </c>
      <c r="J31" s="23">
        <v>0.92629266160500001</v>
      </c>
      <c r="K31" s="31">
        <f>Other!$C$3*I31*J31/12</f>
        <v>1.718217591978519</v>
      </c>
      <c r="L31" s="21">
        <f t="shared" si="0"/>
        <v>4.5999999999999996</v>
      </c>
      <c r="M31" s="21">
        <f>ROUND((2.721*K31*H31)+(Other!$B$2*J31),1)</f>
        <v>0.9</v>
      </c>
    </row>
    <row r="32" spans="1:13">
      <c r="J32" s="21">
        <f t="shared" ref="J32:L32" si="1">SUM(J2:J31)</f>
        <v>41.955397107117875</v>
      </c>
      <c r="K32" s="21">
        <f t="shared" si="1"/>
        <v>63.431697530036693</v>
      </c>
      <c r="L32" s="21">
        <f t="shared" si="1"/>
        <v>159</v>
      </c>
      <c r="M32" s="21">
        <f>SUM(M2:M31)</f>
        <v>29.999999999999996</v>
      </c>
    </row>
  </sheetData>
  <sortState ref="A2:J31">
    <sortCondition descending="1" ref="C1"/>
  </sortState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F1"/>
  <sheetViews>
    <sheetView workbookViewId="0">
      <selection activeCell="F8" sqref="F8"/>
    </sheetView>
  </sheetViews>
  <sheetFormatPr defaultRowHeight="15"/>
  <sheetData>
    <row r="1" spans="1:6">
      <c r="A1" s="22" t="s">
        <v>133</v>
      </c>
      <c r="B1" s="22"/>
      <c r="C1" s="22"/>
      <c r="D1" s="22"/>
      <c r="E1" s="22"/>
      <c r="F1" s="23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E181"/>
  <sheetViews>
    <sheetView topLeftCell="A163" workbookViewId="0">
      <selection activeCell="C114" sqref="C114"/>
    </sheetView>
  </sheetViews>
  <sheetFormatPr defaultRowHeight="15"/>
  <cols>
    <col min="1" max="1" width="6.140625" bestFit="1" customWidth="1"/>
    <col min="2" max="2" width="5" bestFit="1" customWidth="1"/>
    <col min="3" max="3" width="57.5703125" bestFit="1" customWidth="1"/>
    <col min="4" max="5" width="12" bestFit="1" customWidth="1"/>
  </cols>
  <sheetData>
    <row r="1" spans="1:5" ht="30">
      <c r="A1" s="25" t="s">
        <v>230</v>
      </c>
      <c r="B1" s="81" t="s">
        <v>231</v>
      </c>
      <c r="C1" s="25" t="s">
        <v>161</v>
      </c>
      <c r="D1" s="82" t="s">
        <v>232</v>
      </c>
      <c r="E1" s="83" t="s">
        <v>233</v>
      </c>
    </row>
    <row r="2" spans="1:5">
      <c r="A2" t="s">
        <v>234</v>
      </c>
      <c r="B2">
        <v>1110</v>
      </c>
      <c r="C2" t="s">
        <v>198</v>
      </c>
      <c r="D2">
        <v>8.9323696586897329E-4</v>
      </c>
      <c r="E2">
        <v>3.4132121655220212E-4</v>
      </c>
    </row>
    <row r="3" spans="1:5">
      <c r="A3" t="s">
        <v>234</v>
      </c>
      <c r="B3">
        <v>1110</v>
      </c>
      <c r="C3" t="s">
        <v>198</v>
      </c>
      <c r="D3">
        <v>2.8016855590461534E-2</v>
      </c>
      <c r="E3">
        <v>7.0203684058506282E-3</v>
      </c>
    </row>
    <row r="4" spans="1:5">
      <c r="A4" t="s">
        <v>234</v>
      </c>
      <c r="B4">
        <v>1110</v>
      </c>
      <c r="C4" t="s">
        <v>198</v>
      </c>
      <c r="D4">
        <v>13.916812728734703</v>
      </c>
      <c r="E4">
        <v>3.4872276110889393</v>
      </c>
    </row>
    <row r="5" spans="1:5">
      <c r="A5" t="s">
        <v>234</v>
      </c>
      <c r="B5">
        <v>1110</v>
      </c>
      <c r="C5" t="s">
        <v>198</v>
      </c>
      <c r="D5">
        <v>14.484145961664218</v>
      </c>
      <c r="E5">
        <v>1.8633690409593839</v>
      </c>
    </row>
    <row r="6" spans="1:5">
      <c r="A6" t="s">
        <v>234</v>
      </c>
      <c r="B6">
        <v>1110</v>
      </c>
      <c r="C6" t="s">
        <v>198</v>
      </c>
      <c r="D6">
        <v>2.3263871215992507E-3</v>
      </c>
      <c r="E6">
        <v>4.5612291370041946E-4</v>
      </c>
    </row>
    <row r="7" spans="1:5">
      <c r="A7" t="s">
        <v>234</v>
      </c>
      <c r="B7">
        <v>1110</v>
      </c>
      <c r="C7" t="s">
        <v>198</v>
      </c>
      <c r="D7">
        <v>9.43144651652322</v>
      </c>
      <c r="E7">
        <v>1.8491758424835787</v>
      </c>
    </row>
    <row r="8" spans="1:5">
      <c r="A8" t="s">
        <v>234</v>
      </c>
      <c r="B8">
        <v>1110</v>
      </c>
      <c r="C8" t="s">
        <v>198</v>
      </c>
      <c r="D8">
        <v>70.064867737509033</v>
      </c>
      <c r="E8">
        <v>13.737262953251651</v>
      </c>
    </row>
    <row r="9" spans="1:5">
      <c r="A9" t="s">
        <v>234</v>
      </c>
      <c r="B9">
        <v>1110</v>
      </c>
      <c r="C9" t="s">
        <v>198</v>
      </c>
      <c r="D9">
        <v>0.18600814598775889</v>
      </c>
      <c r="E9">
        <v>3.6469672967251218E-2</v>
      </c>
    </row>
    <row r="10" spans="1:5">
      <c r="A10" t="s">
        <v>234</v>
      </c>
      <c r="B10">
        <v>1110</v>
      </c>
      <c r="C10" t="s">
        <v>198</v>
      </c>
      <c r="D10">
        <v>1.1145594054840016</v>
      </c>
      <c r="E10">
        <v>0.20192686629660805</v>
      </c>
    </row>
    <row r="11" spans="1:5">
      <c r="A11" t="s">
        <v>234</v>
      </c>
      <c r="B11">
        <v>1110</v>
      </c>
      <c r="C11" t="s">
        <v>198</v>
      </c>
      <c r="D11">
        <v>1.0949058455562666E-5</v>
      </c>
      <c r="E11">
        <v>1.9836619312992587E-6</v>
      </c>
    </row>
    <row r="12" spans="1:5">
      <c r="A12" t="s">
        <v>234</v>
      </c>
      <c r="B12">
        <v>1110</v>
      </c>
      <c r="C12" t="s">
        <v>198</v>
      </c>
      <c r="D12">
        <v>3.8966823118671083</v>
      </c>
      <c r="E12">
        <v>0.70596941205395591</v>
      </c>
    </row>
    <row r="13" spans="1:5">
      <c r="A13" t="s">
        <v>234</v>
      </c>
      <c r="B13">
        <v>1210</v>
      </c>
      <c r="C13" t="s">
        <v>198</v>
      </c>
      <c r="D13">
        <v>0.41039292988594855</v>
      </c>
      <c r="E13">
        <v>9.9531325092407849E-2</v>
      </c>
    </row>
    <row r="14" spans="1:5">
      <c r="A14" t="s">
        <v>234</v>
      </c>
      <c r="B14">
        <v>1210</v>
      </c>
      <c r="C14" t="s">
        <v>198</v>
      </c>
      <c r="D14">
        <v>0.46956803268868191</v>
      </c>
      <c r="E14">
        <v>0.1138828793359771</v>
      </c>
    </row>
    <row r="15" spans="1:5">
      <c r="A15" t="s">
        <v>234</v>
      </c>
      <c r="B15">
        <v>1210</v>
      </c>
      <c r="C15" t="s">
        <v>198</v>
      </c>
      <c r="D15">
        <v>1.8424854382946394</v>
      </c>
      <c r="E15">
        <v>0.44685228175810798</v>
      </c>
    </row>
    <row r="16" spans="1:5">
      <c r="A16" t="s">
        <v>234</v>
      </c>
      <c r="B16">
        <v>1210</v>
      </c>
      <c r="C16" t="s">
        <v>198</v>
      </c>
      <c r="D16">
        <v>4.1529404681076265</v>
      </c>
      <c r="E16">
        <v>1.5301482215406097</v>
      </c>
    </row>
    <row r="17" spans="1:5">
      <c r="A17" t="s">
        <v>234</v>
      </c>
      <c r="B17">
        <v>1210</v>
      </c>
      <c r="C17" t="s">
        <v>198</v>
      </c>
      <c r="D17">
        <v>0.57213317861756396</v>
      </c>
      <c r="E17">
        <v>9.8010596553931795E-2</v>
      </c>
    </row>
    <row r="18" spans="1:5">
      <c r="A18" t="s">
        <v>234</v>
      </c>
      <c r="B18">
        <v>1210</v>
      </c>
      <c r="C18" t="s">
        <v>198</v>
      </c>
      <c r="D18">
        <v>5.5737858082197596</v>
      </c>
      <c r="E18">
        <v>0.95483026075755517</v>
      </c>
    </row>
    <row r="19" spans="1:5">
      <c r="A19" t="s">
        <v>234</v>
      </c>
      <c r="B19">
        <v>1210</v>
      </c>
      <c r="C19" t="s">
        <v>198</v>
      </c>
      <c r="D19">
        <v>3.8619495129121578E-2</v>
      </c>
      <c r="E19">
        <v>8.6408037828885828E-3</v>
      </c>
    </row>
    <row r="20" spans="1:5">
      <c r="A20" t="s">
        <v>234</v>
      </c>
      <c r="B20">
        <v>1210</v>
      </c>
      <c r="C20" t="s">
        <v>198</v>
      </c>
      <c r="D20">
        <v>10.381228486507691</v>
      </c>
      <c r="E20">
        <v>2.322717013190708</v>
      </c>
    </row>
    <row r="21" spans="1:5">
      <c r="A21" t="s">
        <v>234</v>
      </c>
      <c r="B21">
        <v>1210</v>
      </c>
      <c r="C21" t="s">
        <v>198</v>
      </c>
      <c r="D21">
        <v>10.765370176237163</v>
      </c>
      <c r="E21">
        <v>2.4086656501338322</v>
      </c>
    </row>
    <row r="22" spans="1:5">
      <c r="A22" t="s">
        <v>234</v>
      </c>
      <c r="B22">
        <v>1210</v>
      </c>
      <c r="C22" t="s">
        <v>198</v>
      </c>
      <c r="D22">
        <v>73.815145619204301</v>
      </c>
      <c r="E22">
        <v>16.515549656161433</v>
      </c>
    </row>
    <row r="23" spans="1:5">
      <c r="A23" t="s">
        <v>234</v>
      </c>
      <c r="B23">
        <v>1210</v>
      </c>
      <c r="C23" t="s">
        <v>198</v>
      </c>
      <c r="D23">
        <v>2.2138580138348058</v>
      </c>
      <c r="E23">
        <v>0.4953330600714434</v>
      </c>
    </row>
    <row r="24" spans="1:5">
      <c r="A24" t="s">
        <v>234</v>
      </c>
      <c r="B24">
        <v>1210</v>
      </c>
      <c r="C24" t="s">
        <v>198</v>
      </c>
      <c r="D24">
        <v>18.574148564044549</v>
      </c>
      <c r="E24">
        <v>3.9406647988395367</v>
      </c>
    </row>
    <row r="25" spans="1:5">
      <c r="A25" t="s">
        <v>234</v>
      </c>
      <c r="B25">
        <v>1210</v>
      </c>
      <c r="C25" t="s">
        <v>198</v>
      </c>
      <c r="D25">
        <v>2.1202664001052147</v>
      </c>
      <c r="E25">
        <v>0.44983268752521893</v>
      </c>
    </row>
    <row r="26" spans="1:5">
      <c r="A26" t="s">
        <v>234</v>
      </c>
      <c r="B26">
        <v>1220</v>
      </c>
      <c r="C26" t="s">
        <v>241</v>
      </c>
      <c r="D26">
        <v>3.1948618758664016</v>
      </c>
      <c r="E26">
        <v>0.54730319803807093</v>
      </c>
    </row>
    <row r="27" spans="1:5">
      <c r="A27" t="s">
        <v>234</v>
      </c>
      <c r="B27">
        <v>1310</v>
      </c>
      <c r="C27" t="s">
        <v>235</v>
      </c>
      <c r="D27">
        <v>2.6563404296062143</v>
      </c>
      <c r="E27">
        <v>0.59587634016251578</v>
      </c>
    </row>
    <row r="28" spans="1:5">
      <c r="A28" t="s">
        <v>234</v>
      </c>
      <c r="B28">
        <v>1310</v>
      </c>
      <c r="C28" t="s">
        <v>235</v>
      </c>
      <c r="D28">
        <v>14.198409945744688</v>
      </c>
      <c r="E28">
        <v>3.185019683584617</v>
      </c>
    </row>
    <row r="29" spans="1:5">
      <c r="A29" t="s">
        <v>234</v>
      </c>
      <c r="B29">
        <v>1310</v>
      </c>
      <c r="C29" t="s">
        <v>235</v>
      </c>
      <c r="D29">
        <v>1.1832952391753386</v>
      </c>
      <c r="E29">
        <v>0.24815290847084354</v>
      </c>
    </row>
    <row r="30" spans="1:5">
      <c r="A30" t="s">
        <v>234</v>
      </c>
      <c r="B30">
        <v>1310</v>
      </c>
      <c r="C30" t="s">
        <v>235</v>
      </c>
      <c r="D30">
        <v>3.1577459232838632E-2</v>
      </c>
      <c r="E30">
        <v>6.3543026472017723E-3</v>
      </c>
    </row>
    <row r="31" spans="1:5">
      <c r="A31" t="s">
        <v>234</v>
      </c>
      <c r="B31">
        <v>1310</v>
      </c>
      <c r="C31" t="s">
        <v>235</v>
      </c>
      <c r="D31">
        <v>3.7587939345976564</v>
      </c>
      <c r="E31">
        <v>0.75637859502202809</v>
      </c>
    </row>
    <row r="32" spans="1:5">
      <c r="A32" t="s">
        <v>234</v>
      </c>
      <c r="B32">
        <v>1320</v>
      </c>
      <c r="C32" t="s">
        <v>187</v>
      </c>
      <c r="D32">
        <v>33.543814566460064</v>
      </c>
      <c r="E32">
        <v>8.1531662680846626</v>
      </c>
    </row>
    <row r="33" spans="1:5">
      <c r="A33" t="s">
        <v>234</v>
      </c>
      <c r="B33">
        <v>1320</v>
      </c>
      <c r="C33" t="s">
        <v>187</v>
      </c>
      <c r="D33">
        <v>0.19668253288611701</v>
      </c>
      <c r="E33">
        <v>5.454552075153158E-2</v>
      </c>
    </row>
    <row r="34" spans="1:5">
      <c r="A34" t="s">
        <v>234</v>
      </c>
      <c r="B34">
        <v>1320</v>
      </c>
      <c r="C34" t="s">
        <v>187</v>
      </c>
      <c r="D34">
        <v>2.9538539226078253</v>
      </c>
      <c r="E34">
        <v>0.81918560874894453</v>
      </c>
    </row>
    <row r="35" spans="1:5">
      <c r="A35" t="s">
        <v>234</v>
      </c>
      <c r="B35">
        <v>1320</v>
      </c>
      <c r="C35" t="s">
        <v>187</v>
      </c>
      <c r="D35">
        <v>0.50289864489728631</v>
      </c>
      <c r="E35">
        <v>0.13946774056974873</v>
      </c>
    </row>
    <row r="36" spans="1:5">
      <c r="A36" t="s">
        <v>234</v>
      </c>
      <c r="B36">
        <v>1320</v>
      </c>
      <c r="C36" t="s">
        <v>187</v>
      </c>
      <c r="D36">
        <v>0.46788997425284218</v>
      </c>
      <c r="E36">
        <v>0.12621688958230284</v>
      </c>
    </row>
    <row r="37" spans="1:5">
      <c r="A37" t="s">
        <v>234</v>
      </c>
      <c r="B37">
        <v>1320</v>
      </c>
      <c r="C37" t="s">
        <v>187</v>
      </c>
      <c r="D37">
        <v>13.127083895526967</v>
      </c>
      <c r="E37">
        <v>3.5411310131727802</v>
      </c>
    </row>
    <row r="38" spans="1:5">
      <c r="A38" t="s">
        <v>234</v>
      </c>
      <c r="B38">
        <v>1320</v>
      </c>
      <c r="C38" t="s">
        <v>187</v>
      </c>
      <c r="D38">
        <v>1.8701525795515204</v>
      </c>
      <c r="E38">
        <v>0.50448792370951134</v>
      </c>
    </row>
    <row r="39" spans="1:5">
      <c r="A39" t="s">
        <v>234</v>
      </c>
      <c r="B39">
        <v>1330</v>
      </c>
      <c r="C39" t="s">
        <v>218</v>
      </c>
      <c r="D39">
        <v>6.2481547876918155E-4</v>
      </c>
      <c r="E39">
        <v>1.8142288948276423E-4</v>
      </c>
    </row>
    <row r="40" spans="1:5">
      <c r="A40" t="s">
        <v>234</v>
      </c>
      <c r="B40">
        <v>1330</v>
      </c>
      <c r="C40" t="s">
        <v>218</v>
      </c>
      <c r="D40">
        <v>7.0005589913053923</v>
      </c>
      <c r="E40">
        <v>2.0326987460346735</v>
      </c>
    </row>
    <row r="41" spans="1:5">
      <c r="A41" t="s">
        <v>234</v>
      </c>
      <c r="B41">
        <v>1330</v>
      </c>
      <c r="C41" t="s">
        <v>218</v>
      </c>
      <c r="D41">
        <v>4.0648108113186081E-2</v>
      </c>
      <c r="E41">
        <v>1.1802680113541627E-2</v>
      </c>
    </row>
    <row r="42" spans="1:5">
      <c r="A42" t="s">
        <v>234</v>
      </c>
      <c r="B42">
        <v>1330</v>
      </c>
      <c r="C42" t="s">
        <v>218</v>
      </c>
      <c r="D42">
        <v>29.960498940866476</v>
      </c>
      <c r="E42">
        <v>8.6994008197502986</v>
      </c>
    </row>
    <row r="43" spans="1:5">
      <c r="A43" t="s">
        <v>234</v>
      </c>
      <c r="B43">
        <v>1330</v>
      </c>
      <c r="C43" t="s">
        <v>218</v>
      </c>
      <c r="D43">
        <v>0.63288877518807229</v>
      </c>
      <c r="E43">
        <v>0.17551760857391885</v>
      </c>
    </row>
    <row r="44" spans="1:5">
      <c r="A44" t="s">
        <v>234</v>
      </c>
      <c r="B44">
        <v>1330</v>
      </c>
      <c r="C44" t="s">
        <v>218</v>
      </c>
      <c r="D44">
        <v>0.33465046526934922</v>
      </c>
      <c r="E44">
        <v>9.2807854515623012E-2</v>
      </c>
    </row>
    <row r="45" spans="1:5">
      <c r="A45" t="s">
        <v>234</v>
      </c>
      <c r="B45">
        <v>1330</v>
      </c>
      <c r="C45" t="s">
        <v>218</v>
      </c>
      <c r="D45">
        <v>9.5759480268275663</v>
      </c>
      <c r="E45">
        <v>2.6556759471637839</v>
      </c>
    </row>
    <row r="46" spans="1:5">
      <c r="A46" t="s">
        <v>234</v>
      </c>
      <c r="B46">
        <v>1330</v>
      </c>
      <c r="C46" t="s">
        <v>218</v>
      </c>
      <c r="D46">
        <v>4.6602501605002886E-2</v>
      </c>
      <c r="E46">
        <v>1.292416607142644E-2</v>
      </c>
    </row>
    <row r="47" spans="1:5">
      <c r="A47" t="s">
        <v>234</v>
      </c>
      <c r="B47">
        <v>1330</v>
      </c>
      <c r="C47" t="s">
        <v>218</v>
      </c>
      <c r="D47">
        <v>7.2616001286127458</v>
      </c>
      <c r="E47">
        <v>1.9588720256028942</v>
      </c>
    </row>
    <row r="48" spans="1:5">
      <c r="A48" t="s">
        <v>234</v>
      </c>
      <c r="B48">
        <v>1330</v>
      </c>
      <c r="C48" t="s">
        <v>218</v>
      </c>
      <c r="D48">
        <v>19.515199413805682</v>
      </c>
      <c r="E48">
        <v>5.2643739022667688</v>
      </c>
    </row>
    <row r="49" spans="1:5">
      <c r="A49" t="s">
        <v>234</v>
      </c>
      <c r="B49">
        <v>1330</v>
      </c>
      <c r="C49" t="s">
        <v>218</v>
      </c>
      <c r="D49">
        <v>4.2199993675599172</v>
      </c>
      <c r="E49">
        <v>1.1383770192196256</v>
      </c>
    </row>
    <row r="50" spans="1:5">
      <c r="A50" t="s">
        <v>234</v>
      </c>
      <c r="B50">
        <v>1390</v>
      </c>
      <c r="C50" t="s">
        <v>224</v>
      </c>
      <c r="D50">
        <v>1.0300783815830719</v>
      </c>
      <c r="E50">
        <v>0.28566930125348944</v>
      </c>
    </row>
    <row r="51" spans="1:5">
      <c r="A51" t="s">
        <v>234</v>
      </c>
      <c r="B51">
        <v>1390</v>
      </c>
      <c r="C51" t="s">
        <v>224</v>
      </c>
      <c r="D51">
        <v>8.831211983476539E-2</v>
      </c>
      <c r="E51">
        <v>2.4491399893899535E-2</v>
      </c>
    </row>
    <row r="52" spans="1:5">
      <c r="A52" t="s">
        <v>234</v>
      </c>
      <c r="B52">
        <v>1400</v>
      </c>
      <c r="C52" t="s">
        <v>188</v>
      </c>
      <c r="D52">
        <v>2.8401007219562442</v>
      </c>
      <c r="E52">
        <v>0.70903766993363471</v>
      </c>
    </row>
    <row r="53" spans="1:5">
      <c r="A53" t="s">
        <v>234</v>
      </c>
      <c r="B53">
        <v>1400</v>
      </c>
      <c r="C53" t="s">
        <v>188</v>
      </c>
      <c r="D53">
        <v>2.4999477180842975</v>
      </c>
      <c r="E53">
        <v>0.62411769106747417</v>
      </c>
    </row>
    <row r="54" spans="1:5">
      <c r="A54" t="s">
        <v>234</v>
      </c>
      <c r="B54">
        <v>1400</v>
      </c>
      <c r="C54" t="s">
        <v>188</v>
      </c>
      <c r="D54">
        <v>4.5550808695432798E-3</v>
      </c>
      <c r="E54">
        <v>1.1371864036834678E-3</v>
      </c>
    </row>
    <row r="55" spans="1:5">
      <c r="A55" t="s">
        <v>234</v>
      </c>
      <c r="B55">
        <v>1400</v>
      </c>
      <c r="C55" t="s">
        <v>188</v>
      </c>
      <c r="D55">
        <v>4.7694699625581798</v>
      </c>
      <c r="E55">
        <v>1.1907091332808064</v>
      </c>
    </row>
    <row r="56" spans="1:5">
      <c r="A56" t="s">
        <v>234</v>
      </c>
      <c r="B56">
        <v>1400</v>
      </c>
      <c r="C56" t="s">
        <v>188</v>
      </c>
      <c r="D56">
        <v>1.5301804303491231</v>
      </c>
      <c r="E56">
        <v>0.60521455455334605</v>
      </c>
    </row>
    <row r="57" spans="1:5">
      <c r="A57" t="s">
        <v>234</v>
      </c>
      <c r="B57">
        <v>1400</v>
      </c>
      <c r="C57" t="s">
        <v>188</v>
      </c>
      <c r="D57">
        <v>19.754405424913397</v>
      </c>
      <c r="E57">
        <v>3.2496267272832542</v>
      </c>
    </row>
    <row r="58" spans="1:5">
      <c r="A58" t="s">
        <v>234</v>
      </c>
      <c r="B58">
        <v>1400</v>
      </c>
      <c r="C58" t="s">
        <v>188</v>
      </c>
      <c r="D58">
        <v>32.544413188204608</v>
      </c>
      <c r="E58">
        <v>5.3536005081055453</v>
      </c>
    </row>
    <row r="59" spans="1:5">
      <c r="A59" t="s">
        <v>234</v>
      </c>
      <c r="B59">
        <v>1400</v>
      </c>
      <c r="C59" t="s">
        <v>188</v>
      </c>
      <c r="D59">
        <v>2.7245811931186816</v>
      </c>
      <c r="E59">
        <v>0.61560810723813297</v>
      </c>
    </row>
    <row r="60" spans="1:5">
      <c r="A60" t="s">
        <v>234</v>
      </c>
      <c r="B60">
        <v>1400</v>
      </c>
      <c r="C60" t="s">
        <v>188</v>
      </c>
      <c r="D60">
        <v>57.590847881760304</v>
      </c>
      <c r="E60">
        <v>13.012419284208631</v>
      </c>
    </row>
    <row r="61" spans="1:5">
      <c r="A61" t="s">
        <v>234</v>
      </c>
      <c r="B61">
        <v>1400</v>
      </c>
      <c r="C61" t="s">
        <v>188</v>
      </c>
      <c r="D61">
        <v>41.066527729617107</v>
      </c>
      <c r="E61">
        <v>9.2788159407113184</v>
      </c>
    </row>
    <row r="62" spans="1:5">
      <c r="A62" t="s">
        <v>234</v>
      </c>
      <c r="B62">
        <v>1400</v>
      </c>
      <c r="C62" t="s">
        <v>188</v>
      </c>
      <c r="D62">
        <v>5.4445968388372812</v>
      </c>
      <c r="E62">
        <v>1.2301846474961482</v>
      </c>
    </row>
    <row r="63" spans="1:5">
      <c r="A63" t="s">
        <v>234</v>
      </c>
      <c r="B63">
        <v>1400</v>
      </c>
      <c r="C63" t="s">
        <v>188</v>
      </c>
      <c r="D63">
        <v>89.335948604660061</v>
      </c>
      <c r="E63">
        <v>20.185096471978142</v>
      </c>
    </row>
    <row r="64" spans="1:5">
      <c r="A64" t="s">
        <v>234</v>
      </c>
      <c r="B64">
        <v>1400</v>
      </c>
      <c r="C64" t="s">
        <v>188</v>
      </c>
      <c r="D64">
        <v>1.5575003589656775</v>
      </c>
      <c r="E64">
        <v>0.35191091035465721</v>
      </c>
    </row>
    <row r="65" spans="1:5">
      <c r="A65" t="s">
        <v>234</v>
      </c>
      <c r="B65">
        <v>1400</v>
      </c>
      <c r="C65" t="s">
        <v>188</v>
      </c>
      <c r="D65">
        <v>17.402503090448871</v>
      </c>
      <c r="E65">
        <v>3.6958064710957528</v>
      </c>
    </row>
    <row r="66" spans="1:5">
      <c r="A66" t="s">
        <v>234</v>
      </c>
      <c r="B66">
        <v>1400</v>
      </c>
      <c r="C66" t="s">
        <v>188</v>
      </c>
      <c r="D66">
        <v>8.4473138431403374</v>
      </c>
      <c r="E66">
        <v>1.7939739474598495</v>
      </c>
    </row>
    <row r="67" spans="1:5">
      <c r="A67" t="s">
        <v>234</v>
      </c>
      <c r="B67">
        <v>1400</v>
      </c>
      <c r="C67" t="s">
        <v>188</v>
      </c>
      <c r="D67">
        <v>50.242484352494508</v>
      </c>
      <c r="E67">
        <v>10.670102905816337</v>
      </c>
    </row>
    <row r="68" spans="1:5">
      <c r="A68" t="s">
        <v>234</v>
      </c>
      <c r="B68">
        <v>1400</v>
      </c>
      <c r="C68" t="s">
        <v>188</v>
      </c>
      <c r="D68">
        <v>17.605529116363339</v>
      </c>
      <c r="E68">
        <v>3.7389235385932076</v>
      </c>
    </row>
    <row r="69" spans="1:5">
      <c r="A69" t="s">
        <v>234</v>
      </c>
      <c r="B69">
        <v>1411</v>
      </c>
      <c r="C69" t="s">
        <v>210</v>
      </c>
      <c r="D69">
        <v>17.200081076146457</v>
      </c>
      <c r="E69">
        <v>3.4013435111854915</v>
      </c>
    </row>
    <row r="70" spans="1:5">
      <c r="A70" t="s">
        <v>234</v>
      </c>
      <c r="B70">
        <v>1411</v>
      </c>
      <c r="C70" t="s">
        <v>210</v>
      </c>
      <c r="D70">
        <v>1.6329631419650539</v>
      </c>
      <c r="E70">
        <v>0.30388787722102384</v>
      </c>
    </row>
    <row r="71" spans="1:5">
      <c r="A71" t="s">
        <v>234</v>
      </c>
      <c r="B71">
        <v>1411</v>
      </c>
      <c r="C71" t="s">
        <v>210</v>
      </c>
      <c r="D71">
        <v>24.759750219465644</v>
      </c>
      <c r="E71">
        <v>4.6076899970086487</v>
      </c>
    </row>
    <row r="72" spans="1:5">
      <c r="A72" t="s">
        <v>234</v>
      </c>
      <c r="B72">
        <v>1411</v>
      </c>
      <c r="C72" t="s">
        <v>210</v>
      </c>
      <c r="D72">
        <v>21.302442020569494</v>
      </c>
      <c r="E72">
        <v>3.9642988374279771</v>
      </c>
    </row>
    <row r="73" spans="1:5">
      <c r="A73" t="s">
        <v>234</v>
      </c>
      <c r="B73">
        <v>1411</v>
      </c>
      <c r="C73" t="s">
        <v>210</v>
      </c>
      <c r="D73">
        <v>69.368321883111435</v>
      </c>
      <c r="E73">
        <v>12.909165884832049</v>
      </c>
    </row>
    <row r="74" spans="1:5">
      <c r="A74" t="s">
        <v>234</v>
      </c>
      <c r="B74">
        <v>1411</v>
      </c>
      <c r="C74" t="s">
        <v>210</v>
      </c>
      <c r="D74">
        <v>0.11533825785795537</v>
      </c>
      <c r="E74">
        <v>2.1463986199129537E-2</v>
      </c>
    </row>
    <row r="75" spans="1:5">
      <c r="A75" t="s">
        <v>234</v>
      </c>
      <c r="B75">
        <v>1411</v>
      </c>
      <c r="C75" t="s">
        <v>210</v>
      </c>
      <c r="D75">
        <v>4.6471864933063642</v>
      </c>
      <c r="E75">
        <v>0.83380831729301219</v>
      </c>
    </row>
    <row r="76" spans="1:5">
      <c r="A76" t="s">
        <v>234</v>
      </c>
      <c r="B76">
        <v>1411</v>
      </c>
      <c r="C76" t="s">
        <v>210</v>
      </c>
      <c r="D76">
        <v>35.382045085536468</v>
      </c>
      <c r="E76">
        <v>6.348323553971853</v>
      </c>
    </row>
    <row r="77" spans="1:5">
      <c r="A77" t="s">
        <v>234</v>
      </c>
      <c r="B77">
        <v>1411</v>
      </c>
      <c r="C77" t="s">
        <v>210</v>
      </c>
      <c r="D77">
        <v>8.1073528470612857</v>
      </c>
      <c r="E77">
        <v>1.4546388970715303</v>
      </c>
    </row>
    <row r="78" spans="1:5">
      <c r="A78" t="s">
        <v>234</v>
      </c>
      <c r="B78">
        <v>1480</v>
      </c>
      <c r="C78" t="s">
        <v>238</v>
      </c>
      <c r="D78">
        <v>6.9776282328444932</v>
      </c>
      <c r="E78">
        <v>1.195318732056577</v>
      </c>
    </row>
    <row r="79" spans="1:5">
      <c r="A79" t="s">
        <v>234</v>
      </c>
      <c r="B79">
        <v>1480</v>
      </c>
      <c r="C79" t="s">
        <v>238</v>
      </c>
      <c r="D79">
        <v>0.55147631004504183</v>
      </c>
      <c r="E79">
        <v>0.12338842261087378</v>
      </c>
    </row>
    <row r="80" spans="1:5">
      <c r="A80" t="s">
        <v>234</v>
      </c>
      <c r="B80">
        <v>1480</v>
      </c>
      <c r="C80" t="s">
        <v>238</v>
      </c>
      <c r="D80">
        <v>0.77699631433563765</v>
      </c>
      <c r="E80">
        <v>0.17384672352019359</v>
      </c>
    </row>
    <row r="81" spans="1:5">
      <c r="A81" t="s">
        <v>234</v>
      </c>
      <c r="B81">
        <v>1480</v>
      </c>
      <c r="C81" t="s">
        <v>238</v>
      </c>
      <c r="D81">
        <v>9.7025863579572533E-2</v>
      </c>
      <c r="E81">
        <v>2.0584868472795934E-2</v>
      </c>
    </row>
    <row r="82" spans="1:5">
      <c r="A82" t="s">
        <v>234</v>
      </c>
      <c r="B82">
        <v>1480</v>
      </c>
      <c r="C82" t="s">
        <v>238</v>
      </c>
      <c r="D82">
        <v>4.3771207402923652E-2</v>
      </c>
      <c r="E82">
        <v>9.2864367710132258E-3</v>
      </c>
    </row>
    <row r="83" spans="1:5">
      <c r="A83" t="s">
        <v>234</v>
      </c>
      <c r="B83">
        <v>1490</v>
      </c>
      <c r="C83" t="s">
        <v>212</v>
      </c>
      <c r="D83">
        <v>6.1744724763687335</v>
      </c>
      <c r="E83">
        <v>1.1490445103037648</v>
      </c>
    </row>
    <row r="84" spans="1:5">
      <c r="A84" t="s">
        <v>234</v>
      </c>
      <c r="B84">
        <v>1490</v>
      </c>
      <c r="C84" t="s">
        <v>212</v>
      </c>
      <c r="D84">
        <v>5.0821679445613869E-3</v>
      </c>
      <c r="E84">
        <v>9.1185363620737683E-4</v>
      </c>
    </row>
    <row r="85" spans="1:5">
      <c r="A85" t="s">
        <v>234</v>
      </c>
      <c r="B85">
        <v>1550</v>
      </c>
      <c r="C85" t="s">
        <v>190</v>
      </c>
      <c r="D85">
        <v>5.7764740258555882</v>
      </c>
      <c r="E85">
        <v>1.9629018630188013</v>
      </c>
    </row>
    <row r="86" spans="1:5">
      <c r="A86" t="s">
        <v>234</v>
      </c>
      <c r="B86">
        <v>1550</v>
      </c>
      <c r="C86" t="s">
        <v>190</v>
      </c>
      <c r="D86">
        <v>5.6377467260089276</v>
      </c>
      <c r="E86">
        <v>1.9157609819031378</v>
      </c>
    </row>
    <row r="87" spans="1:5">
      <c r="A87" t="s">
        <v>234</v>
      </c>
      <c r="B87">
        <v>1550</v>
      </c>
      <c r="C87" t="s">
        <v>190</v>
      </c>
      <c r="D87">
        <v>0.67883606227132365</v>
      </c>
      <c r="E87">
        <v>0.21141660464826373</v>
      </c>
    </row>
    <row r="88" spans="1:5">
      <c r="A88" t="s">
        <v>234</v>
      </c>
      <c r="B88">
        <v>1550</v>
      </c>
      <c r="C88" t="s">
        <v>190</v>
      </c>
      <c r="D88">
        <v>0.76946045424379106</v>
      </c>
      <c r="E88">
        <v>0.23964065212303473</v>
      </c>
    </row>
    <row r="89" spans="1:5">
      <c r="A89" t="s">
        <v>234</v>
      </c>
      <c r="B89">
        <v>1550</v>
      </c>
      <c r="C89" t="s">
        <v>190</v>
      </c>
      <c r="D89">
        <v>0.80610560936754982</v>
      </c>
      <c r="E89">
        <v>0.25105341391290181</v>
      </c>
    </row>
    <row r="90" spans="1:5">
      <c r="A90" t="s">
        <v>234</v>
      </c>
      <c r="B90">
        <v>1550</v>
      </c>
      <c r="C90" t="s">
        <v>190</v>
      </c>
      <c r="D90">
        <v>5.3353057308226441</v>
      </c>
      <c r="E90">
        <v>1.6616268419754463</v>
      </c>
    </row>
    <row r="91" spans="1:5">
      <c r="A91" t="s">
        <v>234</v>
      </c>
      <c r="B91">
        <v>1550</v>
      </c>
      <c r="C91" t="s">
        <v>190</v>
      </c>
      <c r="D91">
        <v>1.4835456217093059</v>
      </c>
      <c r="E91">
        <v>0.43696968303820594</v>
      </c>
    </row>
    <row r="92" spans="1:5">
      <c r="A92" t="s">
        <v>234</v>
      </c>
      <c r="B92">
        <v>1550</v>
      </c>
      <c r="C92" t="s">
        <v>190</v>
      </c>
      <c r="D92">
        <v>0.36194373434425225</v>
      </c>
      <c r="E92">
        <v>0.10660840931325465</v>
      </c>
    </row>
    <row r="93" spans="1:5">
      <c r="A93" t="s">
        <v>234</v>
      </c>
      <c r="B93">
        <v>1550</v>
      </c>
      <c r="C93" t="s">
        <v>190</v>
      </c>
      <c r="D93">
        <v>5.3924684637539881</v>
      </c>
      <c r="E93">
        <v>1.5883200360803038</v>
      </c>
    </row>
    <row r="94" spans="1:5">
      <c r="A94" t="s">
        <v>234</v>
      </c>
      <c r="B94">
        <v>1700</v>
      </c>
      <c r="C94" t="s">
        <v>211</v>
      </c>
      <c r="D94">
        <v>3.8907183226721882</v>
      </c>
      <c r="E94">
        <v>0.80459688430735488</v>
      </c>
    </row>
    <row r="95" spans="1:5">
      <c r="A95" t="s">
        <v>234</v>
      </c>
      <c r="B95">
        <v>1700</v>
      </c>
      <c r="C95" t="s">
        <v>211</v>
      </c>
      <c r="D95">
        <v>2.2703828693089236</v>
      </c>
      <c r="E95">
        <v>0.29208219531838348</v>
      </c>
    </row>
    <row r="96" spans="1:5">
      <c r="A96" t="s">
        <v>234</v>
      </c>
      <c r="B96">
        <v>1700</v>
      </c>
      <c r="C96" t="s">
        <v>211</v>
      </c>
      <c r="D96">
        <v>0.13314760407419216</v>
      </c>
      <c r="E96">
        <v>2.4719363626621818E-2</v>
      </c>
    </row>
    <row r="97" spans="1:5">
      <c r="A97" t="s">
        <v>234</v>
      </c>
      <c r="B97">
        <v>1700</v>
      </c>
      <c r="C97" t="s">
        <v>211</v>
      </c>
      <c r="D97">
        <v>8.7626156642577619</v>
      </c>
      <c r="E97">
        <v>1.6268132230484833</v>
      </c>
    </row>
    <row r="98" spans="1:5">
      <c r="A98" t="s">
        <v>234</v>
      </c>
      <c r="B98">
        <v>1700</v>
      </c>
      <c r="C98" t="s">
        <v>211</v>
      </c>
      <c r="D98">
        <v>5.8723649130412339</v>
      </c>
      <c r="E98">
        <v>1.090227080261958</v>
      </c>
    </row>
    <row r="99" spans="1:5">
      <c r="A99" t="s">
        <v>234</v>
      </c>
      <c r="B99">
        <v>1700</v>
      </c>
      <c r="C99" t="s">
        <v>211</v>
      </c>
      <c r="D99">
        <v>2.3004898442040389</v>
      </c>
      <c r="E99">
        <v>0.39812453206428189</v>
      </c>
    </row>
    <row r="100" spans="1:5">
      <c r="A100" t="s">
        <v>234</v>
      </c>
      <c r="B100">
        <v>1700</v>
      </c>
      <c r="C100" t="s">
        <v>211</v>
      </c>
      <c r="D100">
        <v>0.30530963242756382</v>
      </c>
      <c r="E100">
        <v>5.2837118516816599E-2</v>
      </c>
    </row>
    <row r="101" spans="1:5">
      <c r="A101" t="s">
        <v>234</v>
      </c>
      <c r="B101">
        <v>1700</v>
      </c>
      <c r="C101" t="s">
        <v>211</v>
      </c>
      <c r="D101">
        <v>0.5438167317232776</v>
      </c>
      <c r="E101">
        <v>9.411333955311052E-2</v>
      </c>
    </row>
    <row r="102" spans="1:5">
      <c r="A102" t="s">
        <v>234</v>
      </c>
      <c r="B102">
        <v>1710</v>
      </c>
      <c r="C102" t="s">
        <v>242</v>
      </c>
      <c r="D102">
        <v>0.20591555516776786</v>
      </c>
      <c r="E102">
        <v>3.8229012981213437E-2</v>
      </c>
    </row>
    <row r="103" spans="1:5">
      <c r="A103" t="s">
        <v>234</v>
      </c>
      <c r="B103">
        <v>1710</v>
      </c>
      <c r="C103" t="s">
        <v>242</v>
      </c>
      <c r="D103">
        <v>7.191000444788159</v>
      </c>
      <c r="E103">
        <v>1.3350368267600856</v>
      </c>
    </row>
    <row r="104" spans="1:5">
      <c r="A104" t="s">
        <v>234</v>
      </c>
      <c r="B104">
        <v>1710</v>
      </c>
      <c r="C104" t="s">
        <v>242</v>
      </c>
      <c r="D104">
        <v>3.4098340230123047E-4</v>
      </c>
      <c r="E104">
        <v>5.9010848417735357E-5</v>
      </c>
    </row>
    <row r="105" spans="1:5">
      <c r="A105" t="s">
        <v>234</v>
      </c>
      <c r="B105">
        <v>1800</v>
      </c>
      <c r="C105" t="s">
        <v>245</v>
      </c>
      <c r="D105">
        <v>1.6835160823791866E-2</v>
      </c>
      <c r="E105">
        <v>3.5696706987799484E-3</v>
      </c>
    </row>
    <row r="106" spans="1:5">
      <c r="A106" t="s">
        <v>234</v>
      </c>
      <c r="B106">
        <v>1800</v>
      </c>
      <c r="C106" t="s">
        <v>245</v>
      </c>
      <c r="D106">
        <v>4.1860766230193613</v>
      </c>
      <c r="E106">
        <v>0.88760156320706085</v>
      </c>
    </row>
    <row r="107" spans="1:5">
      <c r="A107" t="s">
        <v>234</v>
      </c>
      <c r="B107">
        <v>1820</v>
      </c>
      <c r="C107" t="s">
        <v>236</v>
      </c>
      <c r="D107">
        <v>2.0213345903952407</v>
      </c>
      <c r="E107">
        <v>0.37660578981278675</v>
      </c>
    </row>
    <row r="108" spans="1:5">
      <c r="A108" t="s">
        <v>234</v>
      </c>
      <c r="B108">
        <v>1820</v>
      </c>
      <c r="C108" t="s">
        <v>236</v>
      </c>
      <c r="D108">
        <v>12.563646781632528</v>
      </c>
      <c r="E108">
        <v>2.3408010438293716</v>
      </c>
    </row>
    <row r="109" spans="1:5">
      <c r="A109" t="s">
        <v>234</v>
      </c>
      <c r="B109">
        <v>1820</v>
      </c>
      <c r="C109" t="s">
        <v>236</v>
      </c>
      <c r="D109">
        <v>12.355707436110569</v>
      </c>
      <c r="E109">
        <v>3.2604747200696398</v>
      </c>
    </row>
    <row r="110" spans="1:5">
      <c r="A110" t="s">
        <v>234</v>
      </c>
      <c r="B110">
        <v>1820</v>
      </c>
      <c r="C110" t="s">
        <v>236</v>
      </c>
      <c r="D110">
        <v>0.60815199494781602</v>
      </c>
      <c r="E110">
        <v>0.1604816410343442</v>
      </c>
    </row>
    <row r="111" spans="1:5">
      <c r="A111" t="s">
        <v>234</v>
      </c>
      <c r="B111">
        <v>1820</v>
      </c>
      <c r="C111" t="s">
        <v>236</v>
      </c>
      <c r="D111">
        <v>35.777092480644576</v>
      </c>
      <c r="E111">
        <v>7.1881170035720956</v>
      </c>
    </row>
    <row r="112" spans="1:5">
      <c r="A112" t="s">
        <v>234</v>
      </c>
      <c r="B112">
        <v>1820</v>
      </c>
      <c r="C112" t="s">
        <v>236</v>
      </c>
      <c r="D112">
        <v>0.79314692855330893</v>
      </c>
      <c r="E112">
        <v>0.13859040135543232</v>
      </c>
    </row>
    <row r="113" spans="1:5">
      <c r="A113" t="s">
        <v>234</v>
      </c>
      <c r="B113">
        <v>1820</v>
      </c>
      <c r="C113" t="s">
        <v>236</v>
      </c>
      <c r="D113">
        <v>66.722656274751259</v>
      </c>
      <c r="E113">
        <v>11.182628566065866</v>
      </c>
    </row>
    <row r="114" spans="1:5">
      <c r="A114" t="s">
        <v>234</v>
      </c>
      <c r="B114">
        <v>1820</v>
      </c>
      <c r="C114" t="s">
        <v>236</v>
      </c>
      <c r="D114">
        <v>37.052918922225231</v>
      </c>
      <c r="E114">
        <v>6.2100199951510859</v>
      </c>
    </row>
    <row r="115" spans="1:5">
      <c r="A115" t="s">
        <v>234</v>
      </c>
      <c r="B115">
        <v>1840</v>
      </c>
      <c r="C115" t="s">
        <v>243</v>
      </c>
      <c r="D115">
        <v>0.11555508350494346</v>
      </c>
      <c r="E115">
        <v>2.9638063151654841E-2</v>
      </c>
    </row>
    <row r="116" spans="1:5">
      <c r="A116" t="s">
        <v>234</v>
      </c>
      <c r="B116">
        <v>1850</v>
      </c>
      <c r="C116" t="s">
        <v>239</v>
      </c>
      <c r="D116">
        <v>3.4149758223348514</v>
      </c>
      <c r="E116">
        <v>0.43933278771187073</v>
      </c>
    </row>
    <row r="117" spans="1:5">
      <c r="A117" t="s">
        <v>234</v>
      </c>
      <c r="B117">
        <v>1850</v>
      </c>
      <c r="C117" t="s">
        <v>239</v>
      </c>
      <c r="D117">
        <v>2.7088757377753452E-2</v>
      </c>
      <c r="E117">
        <v>4.6880010717684443E-3</v>
      </c>
    </row>
    <row r="118" spans="1:5">
      <c r="A118" t="s">
        <v>234</v>
      </c>
      <c r="B118">
        <v>7400</v>
      </c>
      <c r="C118" t="s">
        <v>214</v>
      </c>
      <c r="D118">
        <v>0.89391214935442365</v>
      </c>
      <c r="E118">
        <v>0.24520799300054877</v>
      </c>
    </row>
    <row r="119" spans="1:5">
      <c r="A119" t="s">
        <v>234</v>
      </c>
      <c r="B119">
        <v>7400</v>
      </c>
      <c r="C119" t="s">
        <v>214</v>
      </c>
      <c r="D119">
        <v>6.5754780551270472E-2</v>
      </c>
      <c r="E119">
        <v>1.8037116713105289E-2</v>
      </c>
    </row>
    <row r="120" spans="1:5">
      <c r="A120" t="s">
        <v>234</v>
      </c>
      <c r="B120">
        <v>7400</v>
      </c>
      <c r="C120" t="s">
        <v>214</v>
      </c>
      <c r="D120">
        <v>8.6195631697236497</v>
      </c>
      <c r="E120">
        <v>2.0593040475475601</v>
      </c>
    </row>
    <row r="121" spans="1:5">
      <c r="A121" t="s">
        <v>234</v>
      </c>
      <c r="B121">
        <v>7400</v>
      </c>
      <c r="C121" t="s">
        <v>214</v>
      </c>
      <c r="D121">
        <v>0.36683698824765831</v>
      </c>
      <c r="E121">
        <v>8.76412040626392E-2</v>
      </c>
    </row>
    <row r="122" spans="1:5">
      <c r="A122" t="s">
        <v>234</v>
      </c>
      <c r="B122">
        <v>7430</v>
      </c>
      <c r="C122" t="s">
        <v>228</v>
      </c>
      <c r="D122">
        <v>4.6774571518915828E-2</v>
      </c>
      <c r="E122">
        <v>2.4220461255984024E-2</v>
      </c>
    </row>
    <row r="123" spans="1:5">
      <c r="A123" t="s">
        <v>234</v>
      </c>
      <c r="B123">
        <v>7430</v>
      </c>
      <c r="C123" t="s">
        <v>228</v>
      </c>
      <c r="D123">
        <v>0.73508613138347467</v>
      </c>
      <c r="E123">
        <v>0.38063684148949545</v>
      </c>
    </row>
    <row r="124" spans="1:5">
      <c r="A124" t="s">
        <v>234</v>
      </c>
      <c r="B124">
        <v>7430</v>
      </c>
      <c r="C124" t="s">
        <v>228</v>
      </c>
      <c r="D124">
        <v>0.82565593529462333</v>
      </c>
      <c r="E124">
        <v>0.42753502474072902</v>
      </c>
    </row>
    <row r="125" spans="1:5">
      <c r="A125" t="s">
        <v>234</v>
      </c>
      <c r="B125">
        <v>7430</v>
      </c>
      <c r="C125" t="s">
        <v>228</v>
      </c>
      <c r="D125">
        <v>1.4372080977152783E-2</v>
      </c>
      <c r="E125">
        <v>4.5230534235314677E-3</v>
      </c>
    </row>
    <row r="126" spans="1:5">
      <c r="A126" t="s">
        <v>234</v>
      </c>
      <c r="B126">
        <v>7430</v>
      </c>
      <c r="C126" t="s">
        <v>228</v>
      </c>
      <c r="D126">
        <v>0.43851640924877244</v>
      </c>
      <c r="E126">
        <v>0.13800598182548782</v>
      </c>
    </row>
    <row r="127" spans="1:5">
      <c r="A127" t="s">
        <v>234</v>
      </c>
      <c r="B127">
        <v>7430</v>
      </c>
      <c r="C127" t="s">
        <v>228</v>
      </c>
      <c r="D127">
        <v>1.6577950350637437E-2</v>
      </c>
      <c r="E127">
        <v>3.960646216623143E-3</v>
      </c>
    </row>
    <row r="128" spans="1:5">
      <c r="A128" t="s">
        <v>234</v>
      </c>
      <c r="B128">
        <v>8100</v>
      </c>
      <c r="C128" t="s">
        <v>240</v>
      </c>
      <c r="D128">
        <v>273.7229166461305</v>
      </c>
      <c r="E128">
        <v>39.818828941559204</v>
      </c>
    </row>
    <row r="129" spans="1:5">
      <c r="A129" t="s">
        <v>234</v>
      </c>
      <c r="B129">
        <v>8100</v>
      </c>
      <c r="C129" t="s">
        <v>240</v>
      </c>
      <c r="D129">
        <v>38.399395450568576</v>
      </c>
      <c r="E129">
        <v>5.5860100339431771</v>
      </c>
    </row>
    <row r="130" spans="1:5">
      <c r="A130" t="s">
        <v>234</v>
      </c>
      <c r="B130">
        <v>8100</v>
      </c>
      <c r="C130" t="s">
        <v>240</v>
      </c>
      <c r="D130">
        <v>107.91418089217089</v>
      </c>
      <c r="E130">
        <v>15.698416347320382</v>
      </c>
    </row>
    <row r="131" spans="1:5">
      <c r="A131" t="s">
        <v>234</v>
      </c>
      <c r="B131">
        <v>8100</v>
      </c>
      <c r="C131" t="s">
        <v>240</v>
      </c>
      <c r="D131">
        <v>7.401605881663352E-2</v>
      </c>
      <c r="E131">
        <v>1.3931873606050117E-2</v>
      </c>
    </row>
    <row r="132" spans="1:5">
      <c r="A132" t="s">
        <v>234</v>
      </c>
      <c r="B132">
        <v>8100</v>
      </c>
      <c r="C132" t="s">
        <v>240</v>
      </c>
      <c r="D132">
        <v>42.61909416147121</v>
      </c>
      <c r="E132">
        <v>8.0220946988402702</v>
      </c>
    </row>
    <row r="133" spans="1:5">
      <c r="A133" t="s">
        <v>234</v>
      </c>
      <c r="B133">
        <v>8100</v>
      </c>
      <c r="C133" t="s">
        <v>240</v>
      </c>
      <c r="D133">
        <v>3.9360898031387781</v>
      </c>
      <c r="E133">
        <v>0.74088118870588504</v>
      </c>
    </row>
    <row r="134" spans="1:5">
      <c r="A134" t="s">
        <v>234</v>
      </c>
      <c r="B134">
        <v>8100</v>
      </c>
      <c r="C134" t="s">
        <v>240</v>
      </c>
      <c r="D134">
        <v>4.0634405906269642</v>
      </c>
      <c r="E134">
        <v>0.76485213640673222</v>
      </c>
    </row>
    <row r="135" spans="1:5">
      <c r="A135" t="s">
        <v>234</v>
      </c>
      <c r="B135">
        <v>8110</v>
      </c>
      <c r="C135" t="s">
        <v>246</v>
      </c>
      <c r="D135">
        <v>0.11858147535645903</v>
      </c>
      <c r="E135">
        <v>2.2018054466250696E-2</v>
      </c>
    </row>
    <row r="136" spans="1:5">
      <c r="A136" t="s">
        <v>234</v>
      </c>
      <c r="B136">
        <v>8140</v>
      </c>
      <c r="C136" t="s">
        <v>203</v>
      </c>
      <c r="D136">
        <v>7.1560146030120748</v>
      </c>
      <c r="E136">
        <v>1.4655768902071671</v>
      </c>
    </row>
    <row r="137" spans="1:5">
      <c r="A137" t="s">
        <v>234</v>
      </c>
      <c r="B137">
        <v>8140</v>
      </c>
      <c r="C137" t="s">
        <v>203</v>
      </c>
      <c r="D137">
        <v>12.246034841780913</v>
      </c>
      <c r="E137">
        <v>2.5080308882029829</v>
      </c>
    </row>
    <row r="138" spans="1:5">
      <c r="A138" t="s">
        <v>234</v>
      </c>
      <c r="B138">
        <v>8140</v>
      </c>
      <c r="C138" t="s">
        <v>203</v>
      </c>
      <c r="D138">
        <v>405.01828448714394</v>
      </c>
      <c r="E138">
        <v>82.949165252661871</v>
      </c>
    </row>
    <row r="139" spans="1:5">
      <c r="A139" t="s">
        <v>234</v>
      </c>
      <c r="B139">
        <v>8140</v>
      </c>
      <c r="C139" t="s">
        <v>203</v>
      </c>
      <c r="D139">
        <v>401.84339817370875</v>
      </c>
      <c r="E139">
        <v>82.298937399850189</v>
      </c>
    </row>
    <row r="140" spans="1:5">
      <c r="A140" t="s">
        <v>234</v>
      </c>
      <c r="B140">
        <v>8140</v>
      </c>
      <c r="C140" t="s">
        <v>203</v>
      </c>
      <c r="D140">
        <v>0.30275812910562089</v>
      </c>
      <c r="E140">
        <v>9.271218583570541E-2</v>
      </c>
    </row>
    <row r="141" spans="1:5">
      <c r="A141" t="s">
        <v>234</v>
      </c>
      <c r="B141">
        <v>8140</v>
      </c>
      <c r="C141" t="s">
        <v>203</v>
      </c>
      <c r="D141">
        <v>4.8724774036267409</v>
      </c>
      <c r="E141">
        <v>1.4920756442107734</v>
      </c>
    </row>
    <row r="142" spans="1:5">
      <c r="A142" t="s">
        <v>234</v>
      </c>
      <c r="B142">
        <v>8140</v>
      </c>
      <c r="C142" t="s">
        <v>203</v>
      </c>
      <c r="D142">
        <v>762.69191044497393</v>
      </c>
      <c r="E142">
        <v>233.55552614045669</v>
      </c>
    </row>
    <row r="143" spans="1:5">
      <c r="A143" t="s">
        <v>234</v>
      </c>
      <c r="B143">
        <v>8140</v>
      </c>
      <c r="C143" t="s">
        <v>203</v>
      </c>
      <c r="D143">
        <v>707.1328699371968</v>
      </c>
      <c r="E143">
        <v>216.54194469302502</v>
      </c>
    </row>
    <row r="144" spans="1:5">
      <c r="A144" t="s">
        <v>234</v>
      </c>
      <c r="B144">
        <v>8140</v>
      </c>
      <c r="C144" t="s">
        <v>203</v>
      </c>
      <c r="D144">
        <v>1.0031615924242445</v>
      </c>
      <c r="E144">
        <v>0.23407896794536967</v>
      </c>
    </row>
    <row r="145" spans="1:5">
      <c r="A145" t="s">
        <v>234</v>
      </c>
      <c r="B145">
        <v>8140</v>
      </c>
      <c r="C145" t="s">
        <v>203</v>
      </c>
      <c r="D145">
        <v>10.452142789507739</v>
      </c>
      <c r="E145">
        <v>2.4389159388300348</v>
      </c>
    </row>
    <row r="146" spans="1:5">
      <c r="A146" t="s">
        <v>234</v>
      </c>
      <c r="B146">
        <v>8140</v>
      </c>
      <c r="C146" t="s">
        <v>203</v>
      </c>
      <c r="D146">
        <v>217.9837021374351</v>
      </c>
      <c r="E146">
        <v>50.864586932533463</v>
      </c>
    </row>
    <row r="147" spans="1:5">
      <c r="A147" t="s">
        <v>234</v>
      </c>
      <c r="B147">
        <v>8140</v>
      </c>
      <c r="C147" t="s">
        <v>203</v>
      </c>
      <c r="D147">
        <v>156.5898255578191</v>
      </c>
      <c r="E147">
        <v>36.538863762457872</v>
      </c>
    </row>
    <row r="148" spans="1:5">
      <c r="A148" t="s">
        <v>234</v>
      </c>
      <c r="B148">
        <v>8140</v>
      </c>
      <c r="C148" t="s">
        <v>203</v>
      </c>
      <c r="D148">
        <v>434.57465009618204</v>
      </c>
      <c r="E148">
        <v>101.40418688070574</v>
      </c>
    </row>
    <row r="149" spans="1:5">
      <c r="A149" t="s">
        <v>234</v>
      </c>
      <c r="B149">
        <v>8140</v>
      </c>
      <c r="C149" t="s">
        <v>203</v>
      </c>
      <c r="D149">
        <v>595.62990257084368</v>
      </c>
      <c r="E149">
        <v>86.647057153814245</v>
      </c>
    </row>
    <row r="150" spans="1:5">
      <c r="A150" t="s">
        <v>234</v>
      </c>
      <c r="B150">
        <v>8140</v>
      </c>
      <c r="C150" t="s">
        <v>203</v>
      </c>
      <c r="D150">
        <v>50.727330323020695</v>
      </c>
      <c r="E150">
        <v>7.3793707649464526</v>
      </c>
    </row>
    <row r="151" spans="1:5">
      <c r="A151" t="s">
        <v>234</v>
      </c>
      <c r="B151">
        <v>8140</v>
      </c>
      <c r="C151" t="s">
        <v>203</v>
      </c>
      <c r="D151">
        <v>37.647706698891866</v>
      </c>
      <c r="E151">
        <v>7.0863417976091556</v>
      </c>
    </row>
    <row r="152" spans="1:5">
      <c r="A152" t="s">
        <v>234</v>
      </c>
      <c r="B152">
        <v>8140</v>
      </c>
      <c r="C152" t="s">
        <v>203</v>
      </c>
      <c r="D152">
        <v>199.07198369567021</v>
      </c>
      <c r="E152">
        <v>37.470864562305962</v>
      </c>
    </row>
    <row r="153" spans="1:5">
      <c r="A153" t="s">
        <v>234</v>
      </c>
      <c r="B153">
        <v>8140</v>
      </c>
      <c r="C153" t="s">
        <v>203</v>
      </c>
      <c r="D153">
        <v>837.91589063638821</v>
      </c>
      <c r="E153">
        <v>157.71899324938997</v>
      </c>
    </row>
    <row r="154" spans="1:5">
      <c r="A154" t="s">
        <v>234</v>
      </c>
      <c r="B154">
        <v>8140</v>
      </c>
      <c r="C154" t="s">
        <v>203</v>
      </c>
      <c r="D154">
        <v>22.830106161039918</v>
      </c>
      <c r="E154">
        <v>4.2972587102521542</v>
      </c>
    </row>
    <row r="155" spans="1:5">
      <c r="A155" t="s">
        <v>234</v>
      </c>
      <c r="B155">
        <v>8140</v>
      </c>
      <c r="C155" t="s">
        <v>203</v>
      </c>
      <c r="D155">
        <v>3741.085075085572</v>
      </c>
      <c r="E155">
        <v>704.17589437847471</v>
      </c>
    </row>
    <row r="156" spans="1:5">
      <c r="A156" t="s">
        <v>234</v>
      </c>
      <c r="B156">
        <v>8140</v>
      </c>
      <c r="C156" t="s">
        <v>203</v>
      </c>
      <c r="D156">
        <v>411.8642921434253</v>
      </c>
      <c r="E156">
        <v>77.524274498360612</v>
      </c>
    </row>
    <row r="157" spans="1:5">
      <c r="A157" t="s">
        <v>234</v>
      </c>
      <c r="B157">
        <v>8140</v>
      </c>
      <c r="C157" t="s">
        <v>203</v>
      </c>
      <c r="D157">
        <v>158.02051283866717</v>
      </c>
      <c r="E157">
        <v>28.251273313443257</v>
      </c>
    </row>
    <row r="158" spans="1:5">
      <c r="A158" t="s">
        <v>234</v>
      </c>
      <c r="B158">
        <v>8140</v>
      </c>
      <c r="C158" t="s">
        <v>203</v>
      </c>
      <c r="D158">
        <v>259.71558387765049</v>
      </c>
      <c r="E158">
        <v>46.432553673453128</v>
      </c>
    </row>
    <row r="159" spans="1:5">
      <c r="A159" t="s">
        <v>234</v>
      </c>
      <c r="B159">
        <v>8140</v>
      </c>
      <c r="C159" t="s">
        <v>203</v>
      </c>
      <c r="D159">
        <v>541.12996931512225</v>
      </c>
      <c r="E159">
        <v>96.74446935142366</v>
      </c>
    </row>
    <row r="160" spans="1:5">
      <c r="A160" t="s">
        <v>234</v>
      </c>
      <c r="B160">
        <v>8140</v>
      </c>
      <c r="C160" t="s">
        <v>203</v>
      </c>
      <c r="D160">
        <v>2240.5615347503353</v>
      </c>
      <c r="E160">
        <v>400.57278106953845</v>
      </c>
    </row>
    <row r="161" spans="1:5">
      <c r="A161" t="s">
        <v>234</v>
      </c>
      <c r="B161">
        <v>8200</v>
      </c>
      <c r="C161" t="s">
        <v>219</v>
      </c>
      <c r="D161">
        <v>5.7677508491207265E-2</v>
      </c>
      <c r="E161">
        <v>1.8381241704204451E-2</v>
      </c>
    </row>
    <row r="162" spans="1:5">
      <c r="A162" t="s">
        <v>234</v>
      </c>
      <c r="B162">
        <v>8200</v>
      </c>
      <c r="C162" t="s">
        <v>219</v>
      </c>
      <c r="D162">
        <v>4.5981344215163524</v>
      </c>
      <c r="E162">
        <v>1.4653791816128652</v>
      </c>
    </row>
    <row r="163" spans="1:5">
      <c r="A163" t="s">
        <v>234</v>
      </c>
      <c r="B163">
        <v>8200</v>
      </c>
      <c r="C163" t="s">
        <v>219</v>
      </c>
      <c r="D163">
        <v>3.6870489581526007</v>
      </c>
      <c r="E163">
        <v>1.0890757495347643</v>
      </c>
    </row>
    <row r="164" spans="1:5">
      <c r="A164" t="s">
        <v>234</v>
      </c>
      <c r="B164">
        <v>8200</v>
      </c>
      <c r="C164" t="s">
        <v>219</v>
      </c>
      <c r="D164">
        <v>6.6271240483096863</v>
      </c>
      <c r="E164">
        <v>1.9575113246635703</v>
      </c>
    </row>
    <row r="165" spans="1:5">
      <c r="A165" t="s">
        <v>234</v>
      </c>
      <c r="B165">
        <v>8200</v>
      </c>
      <c r="C165" t="s">
        <v>219</v>
      </c>
      <c r="D165">
        <v>1.0880302079163642</v>
      </c>
      <c r="E165">
        <v>0.32138095470169692</v>
      </c>
    </row>
    <row r="166" spans="1:5">
      <c r="A166" t="s">
        <v>234</v>
      </c>
      <c r="B166">
        <v>8300</v>
      </c>
      <c r="C166" t="s">
        <v>189</v>
      </c>
      <c r="D166">
        <v>2.9479806188663424</v>
      </c>
      <c r="E166">
        <v>0.87077069996772738</v>
      </c>
    </row>
    <row r="167" spans="1:5">
      <c r="A167" t="s">
        <v>234</v>
      </c>
      <c r="B167">
        <v>8310</v>
      </c>
      <c r="C167" t="s">
        <v>215</v>
      </c>
      <c r="D167">
        <v>1.4551909263098208</v>
      </c>
      <c r="E167">
        <v>0.42983241252677273</v>
      </c>
    </row>
    <row r="168" spans="1:5">
      <c r="A168" t="s">
        <v>234</v>
      </c>
      <c r="B168">
        <v>8310</v>
      </c>
      <c r="C168" t="s">
        <v>215</v>
      </c>
      <c r="D168">
        <v>0.20998590066778328</v>
      </c>
      <c r="E168">
        <v>6.2025363578596004E-2</v>
      </c>
    </row>
    <row r="169" spans="1:5">
      <c r="A169" t="s">
        <v>234</v>
      </c>
      <c r="B169">
        <v>8310</v>
      </c>
      <c r="C169" t="s">
        <v>215</v>
      </c>
      <c r="D169">
        <v>0.85359991054122797</v>
      </c>
      <c r="E169">
        <v>0.25213523685926054</v>
      </c>
    </row>
    <row r="170" spans="1:5">
      <c r="A170" t="s">
        <v>234</v>
      </c>
      <c r="B170">
        <v>8320</v>
      </c>
      <c r="C170" t="s">
        <v>237</v>
      </c>
      <c r="D170">
        <v>1.1059996908619709</v>
      </c>
      <c r="E170">
        <v>0.37754644387390446</v>
      </c>
    </row>
    <row r="171" spans="1:5">
      <c r="A171" t="s">
        <v>234</v>
      </c>
      <c r="B171">
        <v>8320</v>
      </c>
      <c r="C171" t="s">
        <v>237</v>
      </c>
      <c r="D171">
        <v>8.6557086294531089</v>
      </c>
      <c r="E171">
        <v>2.9547313975393572</v>
      </c>
    </row>
    <row r="172" spans="1:5">
      <c r="A172" t="s">
        <v>234</v>
      </c>
      <c r="B172">
        <v>8320</v>
      </c>
      <c r="C172" t="s">
        <v>237</v>
      </c>
      <c r="D172">
        <v>11.335389314885976</v>
      </c>
      <c r="E172">
        <v>3.8694729854997352</v>
      </c>
    </row>
    <row r="173" spans="1:5">
      <c r="A173" t="s">
        <v>234</v>
      </c>
      <c r="B173">
        <v>8320</v>
      </c>
      <c r="C173" t="s">
        <v>237</v>
      </c>
      <c r="D173">
        <v>17.277330854797793</v>
      </c>
      <c r="E173">
        <v>5.8978269865320101</v>
      </c>
    </row>
    <row r="174" spans="1:5">
      <c r="A174" t="s">
        <v>234</v>
      </c>
      <c r="B174">
        <v>8320</v>
      </c>
      <c r="C174" t="s">
        <v>237</v>
      </c>
      <c r="D174">
        <v>0.95299501623323835</v>
      </c>
      <c r="E174">
        <v>0.15676898439138148</v>
      </c>
    </row>
    <row r="175" spans="1:5">
      <c r="A175" t="s">
        <v>234</v>
      </c>
      <c r="B175">
        <v>8320</v>
      </c>
      <c r="C175" t="s">
        <v>237</v>
      </c>
      <c r="D175">
        <v>5.1769998041513281</v>
      </c>
      <c r="E175">
        <v>1.3748120830763386</v>
      </c>
    </row>
    <row r="176" spans="1:5">
      <c r="A176" t="s">
        <v>234</v>
      </c>
      <c r="B176">
        <v>8320</v>
      </c>
      <c r="C176" t="s">
        <v>237</v>
      </c>
      <c r="D176">
        <v>1.1044743252547833</v>
      </c>
      <c r="E176">
        <v>0.29330591177350507</v>
      </c>
    </row>
    <row r="177" spans="1:5">
      <c r="A177" t="s">
        <v>234</v>
      </c>
      <c r="B177">
        <v>8320</v>
      </c>
      <c r="C177" t="s">
        <v>237</v>
      </c>
      <c r="D177">
        <v>4.2873914917162876</v>
      </c>
      <c r="E177">
        <v>1.1385663223250808</v>
      </c>
    </row>
    <row r="178" spans="1:5">
      <c r="A178" t="s">
        <v>234</v>
      </c>
      <c r="B178">
        <v>8320</v>
      </c>
      <c r="C178" t="s">
        <v>237</v>
      </c>
      <c r="D178">
        <v>5.0004491342999886</v>
      </c>
      <c r="E178">
        <v>1.3279270138530008</v>
      </c>
    </row>
    <row r="179" spans="1:5">
      <c r="A179" t="s">
        <v>234</v>
      </c>
      <c r="B179">
        <v>8350</v>
      </c>
      <c r="C179" t="s">
        <v>244</v>
      </c>
      <c r="D179">
        <v>1.7120542817955327</v>
      </c>
      <c r="E179">
        <v>0.31860642044616522</v>
      </c>
    </row>
    <row r="180" spans="1:5">
      <c r="A180" t="s">
        <v>234</v>
      </c>
      <c r="B180">
        <v>8360</v>
      </c>
      <c r="C180" t="e">
        <v>#N/A</v>
      </c>
      <c r="D180">
        <v>1.171335766511962E-2</v>
      </c>
      <c r="E180">
        <v>3.1563880719779626E-3</v>
      </c>
    </row>
    <row r="181" spans="1:5">
      <c r="D181">
        <f>SUM(D2:D180)</f>
        <v>13966.408154804856</v>
      </c>
      <c r="E181">
        <f>SUM(E2:E180)</f>
        <v>2816.4019865887212</v>
      </c>
    </row>
  </sheetData>
  <sortState ref="A2:E478">
    <sortCondition ref="B1"/>
  </sortState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C4"/>
  <sheetViews>
    <sheetView workbookViewId="0">
      <selection activeCell="A5" sqref="A5"/>
    </sheetView>
  </sheetViews>
  <sheetFormatPr defaultRowHeight="15"/>
  <sheetData>
    <row r="1" spans="1:3">
      <c r="A1">
        <v>1099.49</v>
      </c>
      <c r="B1" t="s">
        <v>251</v>
      </c>
      <c r="C1" t="s">
        <v>252</v>
      </c>
    </row>
    <row r="2" spans="1:3">
      <c r="A2">
        <f>A1*27</f>
        <v>29686.23</v>
      </c>
      <c r="B2" t="s">
        <v>253</v>
      </c>
    </row>
    <row r="4" spans="1:3">
      <c r="A4" t="s">
        <v>254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A8" sqref="A8"/>
    </sheetView>
  </sheetViews>
  <sheetFormatPr defaultRowHeight="15"/>
  <cols>
    <col min="1" max="1" width="32" bestFit="1" customWidth="1"/>
    <col min="2" max="3" width="12" bestFit="1" customWidth="1"/>
    <col min="4" max="9" width="5.5703125" bestFit="1" customWidth="1"/>
  </cols>
  <sheetData>
    <row r="1" spans="1:9">
      <c r="A1" s="28" t="s">
        <v>166</v>
      </c>
      <c r="B1" s="28" t="s">
        <v>167</v>
      </c>
      <c r="C1" s="28" t="s">
        <v>168</v>
      </c>
      <c r="D1" s="28"/>
      <c r="E1" s="28"/>
      <c r="F1" s="28"/>
      <c r="G1" s="28"/>
      <c r="H1" s="28"/>
      <c r="I1" s="28"/>
    </row>
    <row r="2" spans="1:9">
      <c r="A2" t="s">
        <v>143</v>
      </c>
      <c r="B2" s="27">
        <v>1.3467531225403229</v>
      </c>
      <c r="C2" s="27">
        <v>0.27383424246429361</v>
      </c>
      <c r="D2" s="27"/>
      <c r="E2" s="27"/>
      <c r="F2" s="27"/>
      <c r="G2" s="27"/>
      <c r="H2" s="27"/>
      <c r="I2" s="27"/>
    </row>
    <row r="3" spans="1:9">
      <c r="A3" t="s">
        <v>147</v>
      </c>
      <c r="B3" s="27">
        <v>1.6774291124497771</v>
      </c>
      <c r="C3" s="27">
        <v>0.48898971868623858</v>
      </c>
      <c r="D3" s="27"/>
      <c r="E3" s="27"/>
      <c r="F3" s="27"/>
      <c r="G3" s="27"/>
      <c r="H3" s="27"/>
      <c r="I3" s="27"/>
    </row>
    <row r="4" spans="1:9">
      <c r="A4" t="s">
        <v>173</v>
      </c>
      <c r="B4" s="27">
        <v>1.4429497741503459</v>
      </c>
      <c r="C4" s="27">
        <v>0.22493527059566973</v>
      </c>
      <c r="D4" s="27"/>
      <c r="E4" s="27"/>
      <c r="F4" s="27"/>
      <c r="G4" s="27"/>
      <c r="H4" s="27"/>
      <c r="I4" s="27"/>
    </row>
    <row r="5" spans="1:9">
      <c r="A5" t="s">
        <v>175</v>
      </c>
      <c r="B5" s="27">
        <v>0.98601567900273634</v>
      </c>
      <c r="C5" s="27">
        <v>0.14343698414796333</v>
      </c>
      <c r="D5" s="27"/>
      <c r="E5" s="27"/>
      <c r="F5" s="27"/>
      <c r="G5" s="27"/>
      <c r="H5" s="27"/>
      <c r="I5" s="27"/>
    </row>
    <row r="6" spans="1:9">
      <c r="A6" t="s">
        <v>174</v>
      </c>
      <c r="B6" s="27">
        <v>0.72147488707517293</v>
      </c>
      <c r="C6" s="27">
        <v>0.16951643581122938</v>
      </c>
      <c r="D6" s="27"/>
      <c r="E6" s="27"/>
      <c r="F6" s="27"/>
      <c r="G6" s="27"/>
      <c r="H6" s="27"/>
      <c r="I6" s="27"/>
    </row>
    <row r="7" spans="1:9">
      <c r="A7" t="s">
        <v>169</v>
      </c>
      <c r="B7" s="27">
        <v>0.96797880682585713</v>
      </c>
      <c r="C7" s="27">
        <v>0.12452938169209543</v>
      </c>
      <c r="D7" s="27"/>
      <c r="E7" s="27"/>
      <c r="F7" s="27"/>
      <c r="G7" s="27"/>
      <c r="H7" s="27"/>
      <c r="I7" s="27"/>
    </row>
    <row r="8" spans="1:9">
      <c r="A8" t="s">
        <v>172</v>
      </c>
      <c r="B8" s="27">
        <v>0.70945030562392009</v>
      </c>
      <c r="C8" s="27">
        <v>0.1167055461931156</v>
      </c>
      <c r="D8" s="27"/>
      <c r="E8" s="27"/>
      <c r="F8" s="27"/>
      <c r="G8" s="27"/>
      <c r="H8" s="27"/>
      <c r="I8" s="27"/>
    </row>
    <row r="9" spans="1:9">
      <c r="A9" t="s">
        <v>178</v>
      </c>
      <c r="B9" s="27">
        <v>0.70945030562392009</v>
      </c>
      <c r="C9" s="27">
        <v>9.7797943737247719E-2</v>
      </c>
      <c r="D9" s="27"/>
      <c r="E9" s="27"/>
      <c r="F9" s="27"/>
      <c r="G9" s="27"/>
      <c r="H9" s="27"/>
      <c r="I9" s="27"/>
    </row>
    <row r="10" spans="1:9">
      <c r="A10" t="s">
        <v>171</v>
      </c>
      <c r="B10" s="27">
        <v>1.3948514483453343</v>
      </c>
      <c r="C10" s="27">
        <v>0.33903287162245876</v>
      </c>
      <c r="D10" s="27"/>
      <c r="E10" s="27"/>
      <c r="F10" s="27"/>
      <c r="G10" s="27"/>
      <c r="H10" s="27"/>
      <c r="I10" s="27"/>
    </row>
    <row r="11" spans="1:9">
      <c r="A11" t="s">
        <v>145</v>
      </c>
      <c r="B11" s="27">
        <v>2.0141173930848577</v>
      </c>
      <c r="C11" s="27">
        <v>0.28687396829592665</v>
      </c>
      <c r="D11" s="27"/>
      <c r="E11" s="27"/>
      <c r="F11" s="27"/>
      <c r="G11" s="27"/>
      <c r="H11" s="27"/>
      <c r="I11" s="27"/>
    </row>
    <row r="12" spans="1:9">
      <c r="A12" t="s">
        <v>151</v>
      </c>
      <c r="B12" s="27">
        <v>1.7435643104316678</v>
      </c>
      <c r="C12" s="27">
        <v>0.58026779950766982</v>
      </c>
      <c r="D12" s="27"/>
      <c r="E12" s="27"/>
      <c r="F12" s="27"/>
      <c r="G12" s="27"/>
      <c r="H12" s="27"/>
      <c r="I12" s="27"/>
    </row>
    <row r="13" spans="1:9">
      <c r="A13" t="s">
        <v>170</v>
      </c>
      <c r="B13" s="27">
        <v>1.2445441802046733</v>
      </c>
      <c r="C13" s="27">
        <v>0.21319951734720002</v>
      </c>
      <c r="D13" s="27"/>
      <c r="E13" s="27"/>
      <c r="F13" s="27"/>
      <c r="G13" s="27"/>
      <c r="H13" s="27"/>
      <c r="I13" s="27"/>
    </row>
    <row r="14" spans="1:9">
      <c r="A14" t="s">
        <v>177</v>
      </c>
      <c r="B14" s="27">
        <v>0.69141343344704065</v>
      </c>
      <c r="C14" s="27">
        <v>3.5859246036990831E-2</v>
      </c>
      <c r="D14" s="27"/>
      <c r="E14" s="27"/>
      <c r="F14" s="27"/>
      <c r="G14" s="27"/>
      <c r="H14" s="27"/>
      <c r="I14" s="27"/>
    </row>
    <row r="15" spans="1:9">
      <c r="A15" t="s">
        <v>176</v>
      </c>
      <c r="B15" s="27">
        <v>1.022089423356495</v>
      </c>
      <c r="C15" s="27">
        <v>0.19559588747449544</v>
      </c>
      <c r="D15" s="27"/>
      <c r="E15" s="27"/>
      <c r="F15" s="27"/>
      <c r="G15" s="27"/>
      <c r="H15" s="27"/>
      <c r="I15" s="27"/>
    </row>
    <row r="16" spans="1:9">
      <c r="A16" t="s">
        <v>142</v>
      </c>
      <c r="B16" s="27">
        <v>0.50503242095262102</v>
      </c>
      <c r="C16" s="27">
        <v>6.8458560616073402E-2</v>
      </c>
      <c r="D16" s="27"/>
      <c r="E16" s="27"/>
      <c r="F16" s="27"/>
      <c r="G16" s="27"/>
      <c r="H16" s="27"/>
      <c r="I16" s="27"/>
    </row>
    <row r="17" spans="1:3">
      <c r="A17" t="s">
        <v>148</v>
      </c>
      <c r="B17" s="27">
        <v>0.60724136328827061</v>
      </c>
      <c r="C17" s="27">
        <v>3.2599314579082571E-2</v>
      </c>
    </row>
  </sheetData>
  <sortState ref="A2:C17">
    <sortCondition ref="A1"/>
  </sortState>
  <pageMargins left="0.7" right="0.7" top="0.75" bottom="0.75" header="0.3" footer="0.3"/>
  <pageSetup orientation="portrait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F3" sqref="F3"/>
    </sheetView>
  </sheetViews>
  <sheetFormatPr defaultColWidth="46" defaultRowHeight="15"/>
  <cols>
    <col min="1" max="1" width="45.85546875" bestFit="1" customWidth="1"/>
    <col min="2" max="9" width="5.5703125" bestFit="1" customWidth="1"/>
  </cols>
  <sheetData>
    <row r="1" spans="1:9">
      <c r="A1" s="28" t="s">
        <v>134</v>
      </c>
      <c r="B1" s="28" t="s">
        <v>125</v>
      </c>
      <c r="C1" s="28" t="s">
        <v>135</v>
      </c>
      <c r="D1" s="28" t="s">
        <v>136</v>
      </c>
      <c r="E1" s="28" t="s">
        <v>127</v>
      </c>
      <c r="F1" s="28" t="s">
        <v>126</v>
      </c>
      <c r="G1" s="28" t="s">
        <v>120</v>
      </c>
      <c r="H1" s="28" t="s">
        <v>122</v>
      </c>
      <c r="I1" s="28" t="s">
        <v>137</v>
      </c>
    </row>
    <row r="2" spans="1:9">
      <c r="A2" t="s">
        <v>143</v>
      </c>
      <c r="B2" s="27">
        <v>0.31492922148662977</v>
      </c>
      <c r="C2" s="27">
        <v>0.31492922148662977</v>
      </c>
      <c r="D2" s="27">
        <v>0.31492922148662977</v>
      </c>
      <c r="E2" s="27">
        <v>0.31492922148662977</v>
      </c>
      <c r="F2" s="27">
        <v>0.31492922148662977</v>
      </c>
      <c r="G2" s="27">
        <v>0.31492922148662977</v>
      </c>
      <c r="H2" s="27">
        <v>0.31492922148662977</v>
      </c>
      <c r="I2" s="27">
        <v>0.31492922148662977</v>
      </c>
    </row>
    <row r="3" spans="1:9">
      <c r="A3" t="s">
        <v>139</v>
      </c>
      <c r="B3" s="27">
        <v>0.43140989244743805</v>
      </c>
      <c r="C3" s="27">
        <v>0.43140989244743805</v>
      </c>
      <c r="D3" s="27">
        <v>0.43140989244743805</v>
      </c>
      <c r="E3" s="27">
        <v>0.43140989244743805</v>
      </c>
      <c r="F3" s="27">
        <v>0.43140989244743805</v>
      </c>
      <c r="G3" s="27">
        <v>0.43140989244743805</v>
      </c>
      <c r="H3" s="27">
        <v>0.43140989244743805</v>
      </c>
      <c r="I3" s="27">
        <v>0.43140989244743805</v>
      </c>
    </row>
    <row r="4" spans="1:9">
      <c r="A4" t="s">
        <v>147</v>
      </c>
      <c r="B4" s="27">
        <v>0.28904462793978353</v>
      </c>
      <c r="C4" s="27">
        <v>0.28904462793978353</v>
      </c>
      <c r="D4" s="27">
        <v>0.28904462793978353</v>
      </c>
      <c r="E4" s="27">
        <v>0.28904462793978353</v>
      </c>
      <c r="F4" s="27">
        <v>0.28904462793978353</v>
      </c>
      <c r="G4" s="27">
        <v>0.28904462793978353</v>
      </c>
      <c r="H4" s="27">
        <v>0.28904462793978353</v>
      </c>
      <c r="I4" s="27">
        <v>0.28904462793978353</v>
      </c>
    </row>
    <row r="5" spans="1:9">
      <c r="A5" t="s">
        <v>140</v>
      </c>
      <c r="B5" s="27">
        <v>0.39344582191206351</v>
      </c>
      <c r="C5" s="27">
        <v>0.39344582191206351</v>
      </c>
      <c r="D5" s="27">
        <v>0.39344582191206351</v>
      </c>
      <c r="E5" s="27">
        <v>0.39344582191206351</v>
      </c>
      <c r="F5" s="27">
        <v>0.39344582191206351</v>
      </c>
      <c r="G5" s="27">
        <v>0.39344582191206351</v>
      </c>
      <c r="H5" s="27">
        <v>0.39344582191206351</v>
      </c>
      <c r="I5" s="27">
        <v>0.39344582191206351</v>
      </c>
    </row>
    <row r="6" spans="1:9">
      <c r="A6" t="s">
        <v>141</v>
      </c>
      <c r="B6" s="27">
        <v>0.44607782879065094</v>
      </c>
      <c r="C6" s="27">
        <v>0.44607782879065094</v>
      </c>
      <c r="D6" s="27">
        <v>0.44607782879065094</v>
      </c>
      <c r="E6" s="27">
        <v>0.44607782879065094</v>
      </c>
      <c r="F6" s="27">
        <v>0.44607782879065094</v>
      </c>
      <c r="G6" s="27">
        <v>0.44607782879065094</v>
      </c>
      <c r="H6" s="27">
        <v>0.44607782879065094</v>
      </c>
      <c r="I6" s="27">
        <v>0.44607782879065094</v>
      </c>
    </row>
    <row r="7" spans="1:9">
      <c r="A7" t="s">
        <v>138</v>
      </c>
      <c r="B7" s="27">
        <v>0.44607782879065094</v>
      </c>
      <c r="C7" s="27">
        <v>0.44607782879065094</v>
      </c>
      <c r="D7" s="27">
        <v>0.44607782879065094</v>
      </c>
      <c r="E7" s="27">
        <v>0.44607782879065094</v>
      </c>
      <c r="F7" s="27">
        <v>0.44607782879065094</v>
      </c>
      <c r="G7" s="27">
        <v>0.44607782879065094</v>
      </c>
      <c r="H7" s="27">
        <v>0.44607782879065094</v>
      </c>
      <c r="I7" s="27">
        <v>0.44607782879065094</v>
      </c>
    </row>
    <row r="8" spans="1:9">
      <c r="A8" t="s">
        <v>150</v>
      </c>
      <c r="B8" s="27">
        <v>0.28818180815488864</v>
      </c>
      <c r="C8" s="27">
        <v>0.28818180815488864</v>
      </c>
      <c r="D8" s="27">
        <v>0.28818180815488864</v>
      </c>
      <c r="E8" s="27">
        <v>0.28818180815488864</v>
      </c>
      <c r="F8" s="27">
        <v>0.28818180815488864</v>
      </c>
      <c r="G8" s="27">
        <v>0.28818180815488864</v>
      </c>
      <c r="H8" s="27">
        <v>0.28818180815488864</v>
      </c>
      <c r="I8" s="27">
        <v>0.28818180815488864</v>
      </c>
    </row>
    <row r="9" spans="1:9">
      <c r="A9" t="s">
        <v>145</v>
      </c>
      <c r="B9" s="27">
        <v>0.31492922148662977</v>
      </c>
      <c r="C9" s="27">
        <v>0.31492922148662977</v>
      </c>
      <c r="D9" s="27">
        <v>0.31492922148662977</v>
      </c>
      <c r="E9" s="27">
        <v>0.31492922148662977</v>
      </c>
      <c r="F9" s="27">
        <v>0.31492922148662977</v>
      </c>
      <c r="G9" s="27">
        <v>0.31492922148662977</v>
      </c>
      <c r="H9" s="27">
        <v>0.31492922148662977</v>
      </c>
      <c r="I9" s="27">
        <v>0.31492922148662977</v>
      </c>
    </row>
    <row r="10" spans="1:9">
      <c r="A10" t="s">
        <v>151</v>
      </c>
      <c r="B10" s="27">
        <v>0.36669840858032232</v>
      </c>
      <c r="C10" s="27">
        <v>0.36669840858032232</v>
      </c>
      <c r="D10" s="27">
        <v>0.36669840858032232</v>
      </c>
      <c r="E10" s="27">
        <v>0.36669840858032232</v>
      </c>
      <c r="F10" s="27">
        <v>0.36669840858032232</v>
      </c>
      <c r="G10" s="27">
        <v>0.36669840858032232</v>
      </c>
      <c r="H10" s="27">
        <v>0.36669840858032232</v>
      </c>
      <c r="I10" s="27">
        <v>0.36669840858032232</v>
      </c>
    </row>
    <row r="11" spans="1:9">
      <c r="A11" t="s">
        <v>149</v>
      </c>
      <c r="B11" s="27">
        <v>0.28818180815488864</v>
      </c>
      <c r="C11" s="27">
        <v>0.28818180815488864</v>
      </c>
      <c r="D11" s="27">
        <v>0.28818180815488864</v>
      </c>
      <c r="E11" s="27">
        <v>0.28818180815488864</v>
      </c>
      <c r="F11" s="27">
        <v>0.28818180815488864</v>
      </c>
      <c r="G11" s="27">
        <v>0.28818180815488864</v>
      </c>
      <c r="H11" s="27">
        <v>0.28818180815488864</v>
      </c>
      <c r="I11" s="27">
        <v>0.28818180815488864</v>
      </c>
    </row>
    <row r="12" spans="1:9">
      <c r="A12" t="s">
        <v>144</v>
      </c>
      <c r="B12" s="27">
        <v>0.34081381503347608</v>
      </c>
      <c r="C12" s="27">
        <v>0.34081381503347608</v>
      </c>
      <c r="D12" s="27">
        <v>0.34081381503347608</v>
      </c>
      <c r="E12" s="27">
        <v>0.34081381503347608</v>
      </c>
      <c r="F12" s="27">
        <v>0.34081381503347608</v>
      </c>
      <c r="G12" s="27">
        <v>0.34081381503347608</v>
      </c>
      <c r="H12" s="27">
        <v>0.34081381503347608</v>
      </c>
      <c r="I12" s="27">
        <v>0.34081381503347608</v>
      </c>
    </row>
    <row r="13" spans="1:9">
      <c r="A13" t="s">
        <v>152</v>
      </c>
      <c r="B13" s="27">
        <v>0.26229721460804234</v>
      </c>
      <c r="C13" s="27">
        <v>0.26229721460804234</v>
      </c>
      <c r="D13" s="27">
        <v>0.26229721460804234</v>
      </c>
      <c r="E13" s="27">
        <v>0.26229721460804234</v>
      </c>
      <c r="F13" s="27">
        <v>0.26229721460804234</v>
      </c>
      <c r="G13" s="27">
        <v>0.26229721460804234</v>
      </c>
      <c r="H13" s="27">
        <v>0.26229721460804234</v>
      </c>
      <c r="I13" s="27">
        <v>0.26229721460804234</v>
      </c>
    </row>
    <row r="14" spans="1:9">
      <c r="A14" t="s">
        <v>146</v>
      </c>
      <c r="B14" s="27">
        <v>0.26229721460804234</v>
      </c>
      <c r="C14" s="27">
        <v>0.26229721460804234</v>
      </c>
      <c r="D14" s="27">
        <v>0.26229721460804234</v>
      </c>
      <c r="E14" s="27">
        <v>0.26229721460804234</v>
      </c>
      <c r="F14" s="27">
        <v>0.26229721460804234</v>
      </c>
      <c r="G14" s="27">
        <v>0.26229721460804234</v>
      </c>
      <c r="H14" s="27">
        <v>0.26229721460804234</v>
      </c>
      <c r="I14" s="27">
        <v>0.26229721460804234</v>
      </c>
    </row>
    <row r="15" spans="1:9">
      <c r="A15" t="s">
        <v>142</v>
      </c>
      <c r="B15" s="27">
        <v>5.2632006878587441E-2</v>
      </c>
      <c r="C15" s="27">
        <v>5.2632006878587441E-2</v>
      </c>
      <c r="D15" s="27">
        <v>5.2632006878587441E-2</v>
      </c>
      <c r="E15" s="27">
        <v>5.2632006878587441E-2</v>
      </c>
      <c r="F15" s="27">
        <v>5.2632006878587441E-2</v>
      </c>
      <c r="G15" s="27">
        <v>5.2632006878587441E-2</v>
      </c>
      <c r="H15" s="27">
        <v>5.2632006878587441E-2</v>
      </c>
      <c r="I15" s="27">
        <v>5.2632006878587441E-2</v>
      </c>
    </row>
    <row r="16" spans="1:9">
      <c r="A16" t="s">
        <v>148</v>
      </c>
      <c r="B16" s="27">
        <v>2.5884593546846281E-2</v>
      </c>
      <c r="C16" s="27">
        <v>2.5884593546846281E-2</v>
      </c>
      <c r="D16" s="27">
        <v>2.5884593546846281E-2</v>
      </c>
      <c r="E16" s="27">
        <v>2.5884593546846281E-2</v>
      </c>
      <c r="F16" s="27">
        <v>2.5884593546846281E-2</v>
      </c>
      <c r="G16" s="27">
        <v>2.5884593546846281E-2</v>
      </c>
      <c r="H16" s="27">
        <v>2.5884593546846281E-2</v>
      </c>
      <c r="I16" s="27">
        <v>2.5884593546846281E-2</v>
      </c>
    </row>
  </sheetData>
  <sortState ref="A2:I16">
    <sortCondition ref="A1"/>
  </sortState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selection activeCell="A2" sqref="A2:XFD2"/>
    </sheetView>
  </sheetViews>
  <sheetFormatPr defaultColWidth="9.28515625" defaultRowHeight="15"/>
  <cols>
    <col min="1" max="1" width="10.85546875" bestFit="1" customWidth="1"/>
    <col min="2" max="2" width="12" customWidth="1"/>
    <col min="3" max="3" width="10" customWidth="1"/>
    <col min="4" max="4" width="11.5703125" customWidth="1"/>
  </cols>
  <sheetData>
    <row r="1" spans="1:4" s="29" customFormat="1" ht="30">
      <c r="A1" s="30" t="s">
        <v>153</v>
      </c>
      <c r="B1" s="30" t="s">
        <v>158</v>
      </c>
      <c r="C1" s="30" t="s">
        <v>159</v>
      </c>
      <c r="D1" s="30" t="s">
        <v>160</v>
      </c>
    </row>
    <row r="2" spans="1:4">
      <c r="A2" t="s">
        <v>154</v>
      </c>
      <c r="B2" s="31">
        <v>0.21662408079198633</v>
      </c>
      <c r="C2" s="31">
        <v>50.8</v>
      </c>
      <c r="D2" s="31">
        <v>0</v>
      </c>
    </row>
    <row r="3" spans="1:4">
      <c r="A3" t="s">
        <v>128</v>
      </c>
      <c r="B3" s="31">
        <v>0.8000257540499307</v>
      </c>
      <c r="C3" s="31">
        <v>49.9</v>
      </c>
      <c r="D3" s="31">
        <v>0</v>
      </c>
    </row>
    <row r="4" spans="1:4">
      <c r="A4" t="s">
        <v>124</v>
      </c>
      <c r="B4" s="31">
        <v>0.62530322808123395</v>
      </c>
      <c r="C4" s="31">
        <v>53.6</v>
      </c>
      <c r="D4" s="31">
        <v>0.65991277806456849</v>
      </c>
    </row>
    <row r="5" spans="1:4">
      <c r="A5" t="s">
        <v>155</v>
      </c>
      <c r="B5" s="31">
        <v>0.33207993731950614</v>
      </c>
      <c r="C5" s="31">
        <v>53.9</v>
      </c>
      <c r="D5" s="31">
        <v>8.2489456030307357E-2</v>
      </c>
    </row>
    <row r="6" spans="1:4">
      <c r="A6" t="s">
        <v>156</v>
      </c>
      <c r="B6" s="31">
        <v>0</v>
      </c>
      <c r="C6" s="31">
        <v>49.3</v>
      </c>
      <c r="D6" s="31">
        <v>0.33309682523931117</v>
      </c>
    </row>
    <row r="7" spans="1:4">
      <c r="A7" t="s">
        <v>157</v>
      </c>
      <c r="B7" s="31">
        <v>0.19169263689718</v>
      </c>
      <c r="C7" s="31">
        <v>57.7</v>
      </c>
      <c r="D7" s="3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4"/>
  <sheetViews>
    <sheetView workbookViewId="0">
      <selection sqref="A1:C3"/>
    </sheetView>
  </sheetViews>
  <sheetFormatPr defaultRowHeight="15"/>
  <cols>
    <col min="1" max="1" width="9.42578125" bestFit="1" customWidth="1"/>
  </cols>
  <sheetData>
    <row r="1" spans="1:3">
      <c r="A1" s="17" t="s">
        <v>51</v>
      </c>
    </row>
    <row r="2" spans="1:3">
      <c r="A2" t="s">
        <v>110</v>
      </c>
      <c r="B2">
        <v>1.69</v>
      </c>
      <c r="C2" t="s">
        <v>111</v>
      </c>
    </row>
    <row r="3" spans="1:3">
      <c r="A3" t="s">
        <v>112</v>
      </c>
      <c r="B3" s="18">
        <f>0.3178*LN(B2)+0.7405</f>
        <v>0.9072587264955374</v>
      </c>
    </row>
    <row r="5" spans="1:3">
      <c r="A5" s="17" t="s">
        <v>54</v>
      </c>
    </row>
    <row r="6" spans="1:3">
      <c r="A6" t="s">
        <v>110</v>
      </c>
      <c r="B6">
        <v>2.5</v>
      </c>
      <c r="C6" t="s">
        <v>111</v>
      </c>
    </row>
    <row r="7" spans="1:3">
      <c r="A7" t="s">
        <v>112</v>
      </c>
      <c r="B7" s="18">
        <v>1</v>
      </c>
    </row>
    <row r="9" spans="1:3">
      <c r="A9" s="17" t="s">
        <v>55</v>
      </c>
    </row>
    <row r="10" spans="1:3">
      <c r="A10" t="s">
        <v>110</v>
      </c>
      <c r="B10">
        <v>2.5</v>
      </c>
      <c r="C10" t="s">
        <v>111</v>
      </c>
    </row>
    <row r="11" spans="1:3">
      <c r="A11" t="s">
        <v>112</v>
      </c>
      <c r="B11" s="18">
        <v>1</v>
      </c>
    </row>
    <row r="13" spans="1:3">
      <c r="A13" s="17" t="s">
        <v>57</v>
      </c>
    </row>
    <row r="14" spans="1:3">
      <c r="A14" t="s">
        <v>110</v>
      </c>
      <c r="B14">
        <v>2.5</v>
      </c>
      <c r="C14" t="s">
        <v>111</v>
      </c>
    </row>
    <row r="15" spans="1:3">
      <c r="A15" t="s">
        <v>112</v>
      </c>
      <c r="B15" s="18">
        <v>1</v>
      </c>
    </row>
    <row r="16" spans="1:3">
      <c r="B16" s="18"/>
    </row>
    <row r="17" spans="1:3">
      <c r="A17" s="17" t="s">
        <v>58</v>
      </c>
    </row>
    <row r="18" spans="1:3">
      <c r="A18" t="s">
        <v>110</v>
      </c>
      <c r="B18">
        <v>2.5</v>
      </c>
      <c r="C18" t="s">
        <v>111</v>
      </c>
    </row>
    <row r="19" spans="1:3">
      <c r="A19" t="s">
        <v>112</v>
      </c>
      <c r="B19" s="18">
        <v>1</v>
      </c>
    </row>
    <row r="20" spans="1:3">
      <c r="B20" s="18"/>
    </row>
    <row r="21" spans="1:3">
      <c r="A21" s="17" t="s">
        <v>64</v>
      </c>
    </row>
    <row r="22" spans="1:3">
      <c r="A22" t="s">
        <v>110</v>
      </c>
      <c r="B22">
        <v>2.5</v>
      </c>
      <c r="C22" t="s">
        <v>111</v>
      </c>
    </row>
    <row r="23" spans="1:3">
      <c r="A23" t="s">
        <v>112</v>
      </c>
      <c r="B23" s="18">
        <v>1</v>
      </c>
    </row>
    <row r="24" spans="1:3">
      <c r="B24" s="1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M2" sqref="M2:M7"/>
    </sheetView>
  </sheetViews>
  <sheetFormatPr defaultRowHeight="15"/>
  <cols>
    <col min="1" max="1" width="9.85546875" bestFit="1" customWidth="1"/>
    <col min="2" max="2" width="21" bestFit="1" customWidth="1"/>
    <col min="3" max="3" width="12.7109375" bestFit="1" customWidth="1"/>
    <col min="4" max="4" width="7.85546875" bestFit="1" customWidth="1"/>
    <col min="5" max="5" width="23.42578125" bestFit="1" customWidth="1"/>
    <col min="6" max="6" width="8.140625" bestFit="1" customWidth="1"/>
    <col min="7" max="9" width="8.140625" customWidth="1"/>
    <col min="10" max="10" width="13.7109375" bestFit="1" customWidth="1"/>
  </cols>
  <sheetData>
    <row r="1" spans="1:13" s="36" customFormat="1" ht="30">
      <c r="A1" s="33" t="s">
        <v>114</v>
      </c>
      <c r="B1" s="33" t="s">
        <v>115</v>
      </c>
      <c r="C1" s="33" t="s">
        <v>162</v>
      </c>
      <c r="D1" s="33" t="s">
        <v>118</v>
      </c>
      <c r="E1" s="33" t="s">
        <v>161</v>
      </c>
      <c r="F1" s="33" t="s">
        <v>116</v>
      </c>
      <c r="G1" s="33" t="s">
        <v>163</v>
      </c>
      <c r="H1" s="33" t="s">
        <v>164</v>
      </c>
      <c r="I1" s="33" t="s">
        <v>165</v>
      </c>
      <c r="J1" s="34" t="s">
        <v>179</v>
      </c>
      <c r="K1" s="35" t="s">
        <v>180</v>
      </c>
      <c r="L1" s="36" t="s">
        <v>181</v>
      </c>
      <c r="M1" s="36" t="s">
        <v>182</v>
      </c>
    </row>
    <row r="2" spans="1:13">
      <c r="A2" s="22">
        <v>3</v>
      </c>
      <c r="B2" s="22" t="s">
        <v>5</v>
      </c>
      <c r="C2" s="22" t="s">
        <v>121</v>
      </c>
      <c r="D2" s="22">
        <v>1400</v>
      </c>
      <c r="E2" s="32" t="s">
        <v>188</v>
      </c>
      <c r="F2" s="22" t="s">
        <v>120</v>
      </c>
      <c r="G2" s="27">
        <f>EMCs!$B$8</f>
        <v>0.70945030562392009</v>
      </c>
      <c r="H2" s="27">
        <f>EMCs!$C$8</f>
        <v>0.1167055461931156</v>
      </c>
      <c r="I2" s="27">
        <f>ROCs!$G$3</f>
        <v>0.43140989244743805</v>
      </c>
      <c r="J2" s="23">
        <v>0.33391454627799999</v>
      </c>
      <c r="K2" s="31">
        <f>Other!$C$2*I2*J2/12</f>
        <v>0.60982876296820787</v>
      </c>
      <c r="L2">
        <f>ROUND(2.721*K2*G2,1)</f>
        <v>1.2</v>
      </c>
      <c r="M2">
        <f>ROUND((2.721*K2*H2)+(Other!$B$2*J2),1)</f>
        <v>0.3</v>
      </c>
    </row>
    <row r="3" spans="1:13">
      <c r="A3" s="22">
        <v>3</v>
      </c>
      <c r="B3" s="22" t="s">
        <v>5</v>
      </c>
      <c r="C3" s="22" t="s">
        <v>121</v>
      </c>
      <c r="D3" s="22">
        <v>1400</v>
      </c>
      <c r="E3" s="32" t="s">
        <v>188</v>
      </c>
      <c r="F3" s="22" t="s">
        <v>122</v>
      </c>
      <c r="G3" s="27">
        <f>EMCs!$B$8</f>
        <v>0.70945030562392009</v>
      </c>
      <c r="H3" s="27">
        <f>EMCs!$C$8</f>
        <v>0.1167055461931156</v>
      </c>
      <c r="I3" s="27">
        <f>ROCs!$H$3</f>
        <v>0.43140989244743805</v>
      </c>
      <c r="J3" s="23">
        <v>0.155866658129</v>
      </c>
      <c r="K3" s="31">
        <f>Other!$C$2*I3*J3/12</f>
        <v>0.28465957046286111</v>
      </c>
      <c r="L3">
        <f t="shared" ref="L3:L7" si="0">ROUND(2.721*K3*G3,1)</f>
        <v>0.5</v>
      </c>
      <c r="M3">
        <f>ROUND((2.721*K3*H3)+(Other!$B$2*J3),1)</f>
        <v>0.1</v>
      </c>
    </row>
    <row r="4" spans="1:13">
      <c r="A4" s="22">
        <v>3</v>
      </c>
      <c r="B4" s="22" t="s">
        <v>5</v>
      </c>
      <c r="C4" s="22" t="s">
        <v>121</v>
      </c>
      <c r="D4" s="22">
        <v>1550</v>
      </c>
      <c r="E4" s="32" t="s">
        <v>190</v>
      </c>
      <c r="F4" s="22" t="s">
        <v>122</v>
      </c>
      <c r="G4" s="27">
        <f>EMCs!$B$6</f>
        <v>0.72147488707517293</v>
      </c>
      <c r="H4" s="27">
        <f>EMCs!$C$6</f>
        <v>0.16951643581122938</v>
      </c>
      <c r="I4" s="27">
        <f>ROCs!$H$3</f>
        <v>0.43140989244743805</v>
      </c>
      <c r="J4" s="23">
        <v>1.2524125440999999E-2</v>
      </c>
      <c r="K4" s="31">
        <f>Other!$C$2*I4*J4/12</f>
        <v>2.2872833813550136E-2</v>
      </c>
      <c r="L4">
        <f t="shared" si="0"/>
        <v>0</v>
      </c>
      <c r="M4">
        <f>ROUND((2.721*K4*H4)+(Other!$B$2*J4),1)</f>
        <v>0</v>
      </c>
    </row>
    <row r="5" spans="1:13">
      <c r="A5" s="22">
        <v>3</v>
      </c>
      <c r="B5" s="22" t="s">
        <v>5</v>
      </c>
      <c r="C5" s="22" t="s">
        <v>121</v>
      </c>
      <c r="D5" s="22">
        <v>2110</v>
      </c>
      <c r="E5" s="32" t="s">
        <v>191</v>
      </c>
      <c r="F5" s="22" t="s">
        <v>120</v>
      </c>
      <c r="G5" s="27">
        <f>EMCs!$B$11</f>
        <v>2.0141173930848577</v>
      </c>
      <c r="H5" s="27">
        <f>EMCs!$C$11</f>
        <v>0.28687396829592665</v>
      </c>
      <c r="I5" s="27">
        <f>ROCs!$G$9</f>
        <v>0.31492922148662977</v>
      </c>
      <c r="J5" s="23">
        <v>2.9286430483500001E-3</v>
      </c>
      <c r="K5" s="31">
        <f>Other!$C$2*I5*J5/12</f>
        <v>3.9044679984698385E-3</v>
      </c>
      <c r="L5">
        <f t="shared" si="0"/>
        <v>0</v>
      </c>
      <c r="M5">
        <f>ROUND((2.721*K5*H5)+(Other!$B$2*J5),1)</f>
        <v>0</v>
      </c>
    </row>
    <row r="6" spans="1:13">
      <c r="A6" s="22">
        <v>3</v>
      </c>
      <c r="B6" s="22" t="s">
        <v>5</v>
      </c>
      <c r="C6" s="22" t="s">
        <v>121</v>
      </c>
      <c r="D6" s="22">
        <v>2110</v>
      </c>
      <c r="E6" s="32" t="s">
        <v>191</v>
      </c>
      <c r="F6" s="22" t="s">
        <v>122</v>
      </c>
      <c r="G6" s="27">
        <f>EMCs!$B$11</f>
        <v>2.0141173930848577</v>
      </c>
      <c r="H6" s="27">
        <f>EMCs!$C$11</f>
        <v>0.28687396829592665</v>
      </c>
      <c r="I6" s="27">
        <f>ROCs!$H$9</f>
        <v>0.31492922148662977</v>
      </c>
      <c r="J6" s="23">
        <v>1.62591899835E-2</v>
      </c>
      <c r="K6" s="31">
        <f>Other!$C$2*I6*J6/12</f>
        <v>2.167675811751239E-2</v>
      </c>
      <c r="L6">
        <f t="shared" si="0"/>
        <v>0.1</v>
      </c>
      <c r="M6">
        <f>ROUND((2.721*K6*H6)+(Other!$B$2*J6),1)</f>
        <v>0</v>
      </c>
    </row>
    <row r="7" spans="1:13">
      <c r="A7" s="22">
        <v>3</v>
      </c>
      <c r="B7" s="22" t="s">
        <v>5</v>
      </c>
      <c r="C7" s="22" t="s">
        <v>121</v>
      </c>
      <c r="D7" s="22">
        <v>4220</v>
      </c>
      <c r="E7" s="32" t="s">
        <v>192</v>
      </c>
      <c r="F7" s="22" t="s">
        <v>122</v>
      </c>
      <c r="G7" s="27">
        <f>EMCs!$B$14</f>
        <v>0.69141343344704065</v>
      </c>
      <c r="H7" s="27">
        <f>EMCs!$C$14</f>
        <v>3.5859246036990831E-2</v>
      </c>
      <c r="I7" s="27">
        <f>ROCs!$H$13</f>
        <v>0.26229721460804234</v>
      </c>
      <c r="J7" s="23">
        <v>1.48790380301</v>
      </c>
      <c r="K7" s="31">
        <f>Other!$C$2*I7*J7/12</f>
        <v>1.6521557979349337</v>
      </c>
      <c r="L7">
        <f t="shared" si="0"/>
        <v>3.1</v>
      </c>
      <c r="M7">
        <f>ROUND((2.721*K7*H7)+(Other!$B$2*J7),1)</f>
        <v>0.5</v>
      </c>
    </row>
    <row r="8" spans="1:13">
      <c r="J8" s="23">
        <f>SUM(J2:J7)</f>
        <v>2.0093969658898501</v>
      </c>
      <c r="K8" s="31">
        <f>SUM(K2:K7)</f>
        <v>2.5950981912955351</v>
      </c>
      <c r="L8">
        <f>SUM(L2:L7)</f>
        <v>4.9000000000000004</v>
      </c>
      <c r="M8">
        <f>SUM(M2:M7)</f>
        <v>0.9</v>
      </c>
    </row>
  </sheetData>
  <sortState ref="A2:F7">
    <sortCondition ref="D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4"/>
  <sheetViews>
    <sheetView workbookViewId="0">
      <selection activeCell="M2" sqref="M2"/>
    </sheetView>
  </sheetViews>
  <sheetFormatPr defaultRowHeight="15"/>
  <cols>
    <col min="1" max="1" width="9.85546875" bestFit="1" customWidth="1"/>
    <col min="2" max="2" width="21" bestFit="1" customWidth="1"/>
    <col min="3" max="3" width="12.7109375" bestFit="1" customWidth="1"/>
    <col min="4" max="4" width="7.85546875" bestFit="1" customWidth="1"/>
    <col min="5" max="5" width="52.42578125" bestFit="1" customWidth="1"/>
    <col min="6" max="6" width="8.140625" bestFit="1" customWidth="1"/>
    <col min="7" max="9" width="8.140625" style="27" customWidth="1"/>
    <col min="10" max="10" width="13.7109375" bestFit="1" customWidth="1"/>
    <col min="11" max="11" width="13.85546875" customWidth="1"/>
  </cols>
  <sheetData>
    <row r="1" spans="1:13">
      <c r="A1" s="22" t="s">
        <v>114</v>
      </c>
      <c r="B1" s="22" t="s">
        <v>115</v>
      </c>
      <c r="C1" s="22" t="s">
        <v>153</v>
      </c>
      <c r="D1" s="22" t="s">
        <v>118</v>
      </c>
      <c r="E1" s="22" t="s">
        <v>161</v>
      </c>
      <c r="F1" s="22" t="s">
        <v>116</v>
      </c>
      <c r="G1" s="44" t="s">
        <v>163</v>
      </c>
      <c r="H1" s="44" t="s">
        <v>164</v>
      </c>
      <c r="I1" s="44" t="s">
        <v>165</v>
      </c>
      <c r="J1" s="23" t="s">
        <v>179</v>
      </c>
      <c r="K1" s="35" t="s">
        <v>180</v>
      </c>
      <c r="L1" s="36" t="s">
        <v>181</v>
      </c>
      <c r="M1" s="36" t="s">
        <v>182</v>
      </c>
    </row>
    <row r="2" spans="1:13">
      <c r="A2" s="22">
        <v>4</v>
      </c>
      <c r="B2" s="22" t="s">
        <v>7</v>
      </c>
      <c r="C2" s="22" t="s">
        <v>121</v>
      </c>
      <c r="D2" s="22">
        <v>1320</v>
      </c>
      <c r="E2" s="32" t="s">
        <v>187</v>
      </c>
      <c r="F2" s="22" t="s">
        <v>122</v>
      </c>
      <c r="G2" s="27">
        <f>EMCs!$B$10</f>
        <v>1.3948514483453343</v>
      </c>
      <c r="H2" s="27">
        <f>EMCs!$C$10</f>
        <v>0.33903287162245876</v>
      </c>
      <c r="I2" s="27">
        <f>ROCs!$H$5</f>
        <v>0.39344582191206351</v>
      </c>
      <c r="J2" s="23">
        <v>1.33668219641E-2</v>
      </c>
      <c r="K2" s="31">
        <f>Other!$C$2*I2*J2/12</f>
        <v>2.2263609075340949E-2</v>
      </c>
      <c r="L2">
        <f>ROUND(2.721*K2*G2,1)</f>
        <v>0.1</v>
      </c>
      <c r="M2" s="21">
        <f>ROUND((2.721*K2*H2)+(Other!$B$2*'230108-1 Pond 4'!J2),1)</f>
        <v>0</v>
      </c>
    </row>
    <row r="3" spans="1:13">
      <c r="A3" s="22">
        <v>4</v>
      </c>
      <c r="B3" s="22" t="s">
        <v>7</v>
      </c>
      <c r="C3" s="22" t="s">
        <v>121</v>
      </c>
      <c r="D3" s="22">
        <v>1320</v>
      </c>
      <c r="E3" s="32" t="s">
        <v>187</v>
      </c>
      <c r="F3" s="22" t="s">
        <v>122</v>
      </c>
      <c r="G3" s="27">
        <f>EMCs!$B$10</f>
        <v>1.3948514483453343</v>
      </c>
      <c r="H3" s="27">
        <f>EMCs!$C$10</f>
        <v>0.33903287162245876</v>
      </c>
      <c r="I3" s="27">
        <f>ROCs!$H$5</f>
        <v>0.39344582191206351</v>
      </c>
      <c r="J3" s="23">
        <v>1.5426051358400001E-4</v>
      </c>
      <c r="K3" s="31">
        <f>Other!$C$2*I3*J3/12</f>
        <v>2.5693435428551689E-4</v>
      </c>
      <c r="L3">
        <f t="shared" ref="L3:L13" si="0">ROUND(2.721*K3*G3,1)</f>
        <v>0</v>
      </c>
      <c r="M3" s="21">
        <f>ROUND((2.721*K3*H3)+(Other!$B$2*'230108-1 Pond 4'!J3),1)</f>
        <v>0</v>
      </c>
    </row>
    <row r="4" spans="1:13">
      <c r="A4" s="22">
        <v>4</v>
      </c>
      <c r="B4" s="22" t="s">
        <v>7</v>
      </c>
      <c r="C4" s="22" t="s">
        <v>121</v>
      </c>
      <c r="D4" s="22">
        <v>1320</v>
      </c>
      <c r="E4" s="32" t="s">
        <v>187</v>
      </c>
      <c r="F4" s="22" t="s">
        <v>122</v>
      </c>
      <c r="G4" s="27">
        <f>EMCs!$B$10</f>
        <v>1.3948514483453343</v>
      </c>
      <c r="H4" s="27">
        <f>EMCs!$C$10</f>
        <v>0.33903287162245876</v>
      </c>
      <c r="I4" s="27">
        <f>ROCs!$H$5</f>
        <v>0.39344582191206351</v>
      </c>
      <c r="J4" s="23">
        <v>1.2206565254700001E-3</v>
      </c>
      <c r="K4" s="31">
        <f>Other!$C$2*I4*J4/12</f>
        <v>2.0331100220618405E-3</v>
      </c>
      <c r="L4">
        <f t="shared" si="0"/>
        <v>0</v>
      </c>
      <c r="M4" s="21">
        <f>ROUND((2.721*K4*H4)+(Other!$B$2*'230108-1 Pond 4'!J4),1)</f>
        <v>0</v>
      </c>
    </row>
    <row r="5" spans="1:13">
      <c r="A5" s="22">
        <v>4</v>
      </c>
      <c r="B5" s="22" t="s">
        <v>7</v>
      </c>
      <c r="C5" s="22" t="s">
        <v>121</v>
      </c>
      <c r="D5" s="22">
        <v>1400</v>
      </c>
      <c r="E5" s="32" t="s">
        <v>188</v>
      </c>
      <c r="F5" s="22" t="s">
        <v>122</v>
      </c>
      <c r="G5" s="27">
        <f>EMCs!$B$8</f>
        <v>0.70945030562392009</v>
      </c>
      <c r="H5" s="27">
        <f>EMCs!$C$8</f>
        <v>0.1167055461931156</v>
      </c>
      <c r="I5" s="27">
        <f>ROCs!$H$3</f>
        <v>0.43140989244743805</v>
      </c>
      <c r="J5" s="23">
        <v>1.17635016005E-3</v>
      </c>
      <c r="K5" s="31">
        <f>Other!$C$2*I5*J5/12</f>
        <v>2.1483705065172506E-3</v>
      </c>
      <c r="L5">
        <f t="shared" si="0"/>
        <v>0</v>
      </c>
      <c r="M5" s="21">
        <f>ROUND((2.721*K5*H5)+(Other!$B$2*'230108-1 Pond 4'!J5),1)</f>
        <v>0</v>
      </c>
    </row>
    <row r="6" spans="1:13">
      <c r="A6" s="22">
        <v>4</v>
      </c>
      <c r="B6" s="22" t="s">
        <v>7</v>
      </c>
      <c r="C6" s="22" t="s">
        <v>121</v>
      </c>
      <c r="D6" s="22">
        <v>1400</v>
      </c>
      <c r="E6" s="32" t="s">
        <v>188</v>
      </c>
      <c r="F6" s="22" t="s">
        <v>122</v>
      </c>
      <c r="G6" s="27">
        <f>EMCs!$B$8</f>
        <v>0.70945030562392009</v>
      </c>
      <c r="H6" s="27">
        <f>EMCs!$C$8</f>
        <v>0.1167055461931156</v>
      </c>
      <c r="I6" s="27">
        <f>ROCs!$H$3</f>
        <v>0.43140989244743805</v>
      </c>
      <c r="J6" s="23">
        <v>1.36646523307</v>
      </c>
      <c r="K6" s="31">
        <f>Other!$C$2*I6*J6/12</f>
        <v>2.4955780214150098</v>
      </c>
      <c r="L6">
        <f t="shared" si="0"/>
        <v>4.8</v>
      </c>
      <c r="M6" s="21">
        <f>ROUND((2.721*K6*H6)+(Other!$B$2*'230108-1 Pond 4'!J6),1)</f>
        <v>1.1000000000000001</v>
      </c>
    </row>
    <row r="7" spans="1:13">
      <c r="A7" s="22">
        <v>4</v>
      </c>
      <c r="B7" s="22" t="s">
        <v>7</v>
      </c>
      <c r="C7" s="22" t="s">
        <v>121</v>
      </c>
      <c r="D7" s="22">
        <v>1400</v>
      </c>
      <c r="E7" s="32" t="s">
        <v>188</v>
      </c>
      <c r="F7" s="22" t="s">
        <v>122</v>
      </c>
      <c r="G7" s="27">
        <f>EMCs!$B$8</f>
        <v>0.70945030562392009</v>
      </c>
      <c r="H7" s="27">
        <f>EMCs!$C$8</f>
        <v>0.1167055461931156</v>
      </c>
      <c r="I7" s="27">
        <f>ROCs!$H$3</f>
        <v>0.43140989244743805</v>
      </c>
      <c r="J7" s="23">
        <v>0.10681748297800001</v>
      </c>
      <c r="K7" s="31">
        <f>Other!$C$2*I7*J7/12</f>
        <v>0.19508096976889058</v>
      </c>
      <c r="L7">
        <f t="shared" si="0"/>
        <v>0.4</v>
      </c>
      <c r="M7" s="21">
        <f>ROUND((2.721*K7*H7)+(Other!$B$2*'230108-1 Pond 4'!J7),1)</f>
        <v>0.1</v>
      </c>
    </row>
    <row r="8" spans="1:13">
      <c r="A8" s="22">
        <v>4</v>
      </c>
      <c r="B8" s="22" t="s">
        <v>7</v>
      </c>
      <c r="C8" s="22" t="s">
        <v>121</v>
      </c>
      <c r="D8" s="22">
        <v>1400</v>
      </c>
      <c r="E8" s="32" t="s">
        <v>188</v>
      </c>
      <c r="F8" s="22" t="s">
        <v>120</v>
      </c>
      <c r="G8" s="27">
        <f>EMCs!$B$8</f>
        <v>0.70945030562392009</v>
      </c>
      <c r="H8" s="27">
        <f>EMCs!$C$8</f>
        <v>0.1167055461931156</v>
      </c>
      <c r="I8" s="27">
        <f>ROCs!$G$3</f>
        <v>0.43140989244743805</v>
      </c>
      <c r="J8" s="23">
        <v>1.2078174820700001</v>
      </c>
      <c r="K8" s="31">
        <f>Other!$C$2*I8*J8/12</f>
        <v>2.2058393358188728</v>
      </c>
      <c r="L8">
        <f t="shared" si="0"/>
        <v>4.3</v>
      </c>
      <c r="M8" s="21">
        <f>ROUND((2.721*K8*H8)+(Other!$B$2*'230108-1 Pond 4'!J8),1)</f>
        <v>1</v>
      </c>
    </row>
    <row r="9" spans="1:13">
      <c r="A9" s="22">
        <v>4</v>
      </c>
      <c r="B9" s="22" t="s">
        <v>7</v>
      </c>
      <c r="C9" s="22" t="s">
        <v>121</v>
      </c>
      <c r="D9" s="22">
        <v>1400</v>
      </c>
      <c r="E9" s="32" t="s">
        <v>188</v>
      </c>
      <c r="F9" s="22" t="s">
        <v>122</v>
      </c>
      <c r="G9" s="27">
        <f>EMCs!$B$8</f>
        <v>0.70945030562392009</v>
      </c>
      <c r="H9" s="27">
        <f>EMCs!$C$8</f>
        <v>0.1167055461931156</v>
      </c>
      <c r="I9" s="27">
        <f>ROCs!$H$3</f>
        <v>0.43140989244743805</v>
      </c>
      <c r="J9" s="23">
        <v>3.7428293504800002E-2</v>
      </c>
      <c r="K9" s="31">
        <f>Other!$C$2*I9*J9/12</f>
        <v>6.835536271918026E-2</v>
      </c>
      <c r="L9">
        <f t="shared" si="0"/>
        <v>0.1</v>
      </c>
      <c r="M9" s="21">
        <f>ROUND((2.721*K9*H9)+(Other!$B$2*'230108-1 Pond 4'!J9),1)</f>
        <v>0</v>
      </c>
    </row>
    <row r="10" spans="1:13">
      <c r="A10" s="22">
        <v>4</v>
      </c>
      <c r="B10" s="22" t="s">
        <v>7</v>
      </c>
      <c r="C10" s="22" t="s">
        <v>121</v>
      </c>
      <c r="D10" s="22">
        <v>1400</v>
      </c>
      <c r="E10" s="32" t="s">
        <v>188</v>
      </c>
      <c r="F10" s="22" t="s">
        <v>122</v>
      </c>
      <c r="G10" s="27">
        <f>EMCs!$B$8</f>
        <v>0.70945030562392009</v>
      </c>
      <c r="H10" s="27">
        <f>EMCs!$C$8</f>
        <v>0.1167055461931156</v>
      </c>
      <c r="I10" s="27">
        <f>ROCs!$H$3</f>
        <v>0.43140989244743805</v>
      </c>
      <c r="J10" s="23">
        <v>5.69136065317E-4</v>
      </c>
      <c r="K10" s="31">
        <f>Other!$C$2*I10*J10/12</f>
        <v>1.0394142649416121E-3</v>
      </c>
      <c r="L10">
        <f t="shared" si="0"/>
        <v>0</v>
      </c>
      <c r="M10" s="21">
        <f>ROUND((2.721*K10*H10)+(Other!$B$2*'230108-1 Pond 4'!J10),1)</f>
        <v>0</v>
      </c>
    </row>
    <row r="11" spans="1:13">
      <c r="A11" s="22">
        <v>4</v>
      </c>
      <c r="B11" s="22" t="s">
        <v>7</v>
      </c>
      <c r="C11" s="22" t="s">
        <v>121</v>
      </c>
      <c r="D11" s="22">
        <v>1400</v>
      </c>
      <c r="E11" s="32" t="s">
        <v>188</v>
      </c>
      <c r="F11" s="22" t="s">
        <v>122</v>
      </c>
      <c r="G11" s="27">
        <f>EMCs!$B$8</f>
        <v>0.70945030562392009</v>
      </c>
      <c r="H11" s="27">
        <f>EMCs!$C$8</f>
        <v>0.1167055461931156</v>
      </c>
      <c r="I11" s="27">
        <f>ROCs!$H$3</f>
        <v>0.43140989244743805</v>
      </c>
      <c r="J11" s="23">
        <v>0.47104807031099999</v>
      </c>
      <c r="K11" s="31">
        <f>Other!$C$2*I11*J11/12</f>
        <v>0.8602759754502034</v>
      </c>
      <c r="L11">
        <f t="shared" si="0"/>
        <v>1.7</v>
      </c>
      <c r="M11" s="21">
        <f>ROUND((2.721*K11*H11)+(Other!$B$2*'230108-1 Pond 4'!J11),1)</f>
        <v>0.4</v>
      </c>
    </row>
    <row r="12" spans="1:13">
      <c r="A12" s="22">
        <v>4</v>
      </c>
      <c r="B12" s="22" t="s">
        <v>7</v>
      </c>
      <c r="C12" s="22" t="s">
        <v>121</v>
      </c>
      <c r="D12" s="22">
        <v>8300</v>
      </c>
      <c r="E12" s="32" t="s">
        <v>189</v>
      </c>
      <c r="F12" s="22" t="s">
        <v>122</v>
      </c>
      <c r="G12" s="27">
        <f>EMCs!$B$6</f>
        <v>0.72147488707517293</v>
      </c>
      <c r="H12" s="27">
        <f>EMCs!$C$6</f>
        <v>0.16951643581122938</v>
      </c>
      <c r="I12" s="27">
        <f>ROCs!$H$3</f>
        <v>0.43140989244743805</v>
      </c>
      <c r="J12" s="23">
        <v>0.67319331845399999</v>
      </c>
      <c r="K12" s="31">
        <f>Other!$C$2*I12*J12/12</f>
        <v>1.2294542217680968</v>
      </c>
      <c r="L12">
        <f t="shared" si="0"/>
        <v>2.4</v>
      </c>
      <c r="M12" s="21">
        <f>ROUND((2.721*K12*H12)+(Other!$B$2*'230108-1 Pond 4'!J12),1)</f>
        <v>0.7</v>
      </c>
    </row>
    <row r="13" spans="1:13">
      <c r="A13" s="22">
        <v>4</v>
      </c>
      <c r="B13" s="22" t="s">
        <v>7</v>
      </c>
      <c r="C13" s="22" t="s">
        <v>121</v>
      </c>
      <c r="D13" s="22">
        <v>8300</v>
      </c>
      <c r="E13" s="32" t="s">
        <v>189</v>
      </c>
      <c r="F13" s="22" t="s">
        <v>122</v>
      </c>
      <c r="G13" s="27">
        <f>EMCs!$B$6</f>
        <v>0.72147488707517293</v>
      </c>
      <c r="H13" s="27">
        <f>EMCs!$C$6</f>
        <v>0.16951643581122938</v>
      </c>
      <c r="I13" s="27">
        <f>ROCs!$H$3</f>
        <v>0.43140989244743805</v>
      </c>
      <c r="J13" s="23">
        <v>0.14829016325200001</v>
      </c>
      <c r="K13" s="31">
        <f>Other!$C$2*I13*J13/12</f>
        <v>0.27082260364013039</v>
      </c>
      <c r="L13">
        <f t="shared" si="0"/>
        <v>0.5</v>
      </c>
      <c r="M13" s="21">
        <f>ROUND((2.721*K13*H13)+(Other!$B$2*'230108-1 Pond 4'!J13),1)</f>
        <v>0.2</v>
      </c>
    </row>
    <row r="14" spans="1:13">
      <c r="J14" s="23">
        <f>SUM(J2:J13)</f>
        <v>4.0275472688683207</v>
      </c>
      <c r="K14" s="31">
        <f>SUM(K2:K13)</f>
        <v>7.3531479288035326</v>
      </c>
      <c r="L14">
        <f>SUM(L2:L13)</f>
        <v>14.299999999999999</v>
      </c>
      <c r="M14">
        <f>SUM(M2:M13)</f>
        <v>3.5</v>
      </c>
    </row>
  </sheetData>
  <sortState ref="A2:F13">
    <sortCondition ref="D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pane ySplit="1" topLeftCell="A23" activePane="bottomLeft" state="frozen"/>
      <selection pane="bottomLeft" activeCell="M23" sqref="M23"/>
    </sheetView>
  </sheetViews>
  <sheetFormatPr defaultRowHeight="15"/>
  <cols>
    <col min="1" max="1" width="9.85546875" bestFit="1" customWidth="1"/>
    <col min="2" max="2" width="12.85546875" bestFit="1" customWidth="1"/>
    <col min="3" max="3" width="12.7109375" bestFit="1" customWidth="1"/>
    <col min="4" max="4" width="7.85546875" bestFit="1" customWidth="1"/>
    <col min="5" max="5" width="28" style="32" bestFit="1" customWidth="1"/>
    <col min="6" max="6" width="8.140625" bestFit="1" customWidth="1"/>
    <col min="7" max="9" width="8.140625" style="27" customWidth="1"/>
    <col min="10" max="10" width="15.7109375" bestFit="1" customWidth="1"/>
    <col min="11" max="11" width="13.140625" customWidth="1"/>
  </cols>
  <sheetData>
    <row r="1" spans="1:13">
      <c r="A1" s="22" t="s">
        <v>114</v>
      </c>
      <c r="B1" s="22" t="s">
        <v>115</v>
      </c>
      <c r="C1" s="22" t="s">
        <v>153</v>
      </c>
      <c r="D1" s="22" t="s">
        <v>118</v>
      </c>
      <c r="E1" s="58" t="s">
        <v>161</v>
      </c>
      <c r="F1" s="22" t="s">
        <v>116</v>
      </c>
      <c r="G1" s="44" t="s">
        <v>163</v>
      </c>
      <c r="H1" s="44" t="s">
        <v>164</v>
      </c>
      <c r="I1" s="44" t="s">
        <v>165</v>
      </c>
      <c r="J1" s="23" t="s">
        <v>179</v>
      </c>
      <c r="K1" s="35" t="s">
        <v>180</v>
      </c>
      <c r="L1" s="36" t="s">
        <v>181</v>
      </c>
      <c r="M1" s="36" t="s">
        <v>182</v>
      </c>
    </row>
    <row r="2" spans="1:13">
      <c r="A2" s="22">
        <v>6</v>
      </c>
      <c r="B2" s="22" t="s">
        <v>10</v>
      </c>
      <c r="C2" s="22" t="s">
        <v>121</v>
      </c>
      <c r="D2" s="22">
        <v>2110</v>
      </c>
      <c r="E2" s="32" t="s">
        <v>191</v>
      </c>
      <c r="F2" s="22" t="s">
        <v>122</v>
      </c>
      <c r="G2" s="27">
        <f>EMCs!$B$11</f>
        <v>2.0141173930848577</v>
      </c>
      <c r="H2" s="27">
        <f>EMCs!$C$11</f>
        <v>0.28687396829592665</v>
      </c>
      <c r="I2" s="27">
        <f>ROCs!$H$9</f>
        <v>0.31492922148662977</v>
      </c>
      <c r="J2" s="23">
        <v>0.116268242454</v>
      </c>
      <c r="K2" s="31">
        <f>Other!$C$2*I2*J2/12</f>
        <v>0.15500886397054767</v>
      </c>
      <c r="L2">
        <f>ROUND(2.721*K2*G2,1)</f>
        <v>0.8</v>
      </c>
      <c r="M2">
        <f>ROUND((2.721*K2*H2)+(Other!$B$2*'230262-4'!J2),1)</f>
        <v>0.1</v>
      </c>
    </row>
    <row r="3" spans="1:13">
      <c r="A3" s="22">
        <v>6</v>
      </c>
      <c r="B3" s="22" t="s">
        <v>10</v>
      </c>
      <c r="C3" s="22" t="s">
        <v>121</v>
      </c>
      <c r="D3" s="22">
        <v>2110</v>
      </c>
      <c r="E3" s="32" t="s">
        <v>191</v>
      </c>
      <c r="F3" s="22" t="s">
        <v>122</v>
      </c>
      <c r="G3" s="27">
        <f>EMCs!$B$11</f>
        <v>2.0141173930848577</v>
      </c>
      <c r="H3" s="27">
        <f>EMCs!$C$11</f>
        <v>0.28687396829592665</v>
      </c>
      <c r="I3" s="27">
        <f>ROCs!$H$9</f>
        <v>0.31492922148662977</v>
      </c>
      <c r="J3" s="23">
        <v>0.29855971659800001</v>
      </c>
      <c r="K3" s="31">
        <f>Other!$C$2*I3*J3/12</f>
        <v>0.39803992492218576</v>
      </c>
      <c r="L3">
        <f t="shared" ref="L3:L46" si="0">ROUND(2.721*K3*G3,1)</f>
        <v>2.2000000000000002</v>
      </c>
      <c r="M3">
        <f>ROUND((2.721*K3*H3)+(Other!$B$2*'230262-4'!J3),1)</f>
        <v>0.4</v>
      </c>
    </row>
    <row r="4" spans="1:13">
      <c r="A4" s="22">
        <v>6</v>
      </c>
      <c r="B4" s="22" t="s">
        <v>10</v>
      </c>
      <c r="C4" s="22" t="s">
        <v>121</v>
      </c>
      <c r="D4" s="22">
        <v>2110</v>
      </c>
      <c r="E4" s="32" t="s">
        <v>191</v>
      </c>
      <c r="F4" s="22" t="s">
        <v>122</v>
      </c>
      <c r="G4" s="27">
        <f>EMCs!$B$11</f>
        <v>2.0141173930848577</v>
      </c>
      <c r="H4" s="27">
        <f>EMCs!$C$11</f>
        <v>0.28687396829592665</v>
      </c>
      <c r="I4" s="27">
        <f>ROCs!$H$9</f>
        <v>0.31492922148662977</v>
      </c>
      <c r="J4" s="23">
        <v>1.3301261527200001E-2</v>
      </c>
      <c r="K4" s="31">
        <f>Other!$C$2*I4*J4/12</f>
        <v>1.7733246802299894E-2</v>
      </c>
      <c r="L4">
        <f t="shared" si="0"/>
        <v>0.1</v>
      </c>
      <c r="M4">
        <f>ROUND((2.721*K4*H4)+(Other!$B$2*'230262-4'!J4),1)</f>
        <v>0</v>
      </c>
    </row>
    <row r="5" spans="1:13">
      <c r="A5" s="22">
        <v>6</v>
      </c>
      <c r="B5" s="22" t="s">
        <v>10</v>
      </c>
      <c r="C5" s="22" t="s">
        <v>121</v>
      </c>
      <c r="D5" s="22">
        <v>2210</v>
      </c>
      <c r="E5" s="32" t="s">
        <v>193</v>
      </c>
      <c r="F5" s="22" t="s">
        <v>122</v>
      </c>
      <c r="G5" s="27">
        <f>EMCs!$B$2</f>
        <v>1.3467531225403229</v>
      </c>
      <c r="H5" s="27">
        <f>EMCs!$C$2</f>
        <v>0.27383424246429361</v>
      </c>
      <c r="I5" s="27">
        <f>ROCs!$H$2</f>
        <v>0.31492922148662977</v>
      </c>
      <c r="J5" s="23">
        <v>6.8569534738200004E-3</v>
      </c>
      <c r="K5" s="31">
        <f>Other!$C$2*I5*J5/12</f>
        <v>9.1416929149527367E-3</v>
      </c>
      <c r="L5">
        <f t="shared" si="0"/>
        <v>0</v>
      </c>
      <c r="M5">
        <f>ROUND((2.721*K5*H5)+(Other!$B$2*'230262-4'!J5),1)</f>
        <v>0</v>
      </c>
    </row>
    <row r="6" spans="1:13">
      <c r="A6" s="22">
        <v>6</v>
      </c>
      <c r="B6" s="22" t="s">
        <v>10</v>
      </c>
      <c r="C6" s="22" t="s">
        <v>121</v>
      </c>
      <c r="D6" s="22">
        <v>2210</v>
      </c>
      <c r="E6" s="32" t="s">
        <v>193</v>
      </c>
      <c r="F6" s="22" t="s">
        <v>120</v>
      </c>
      <c r="G6" s="27">
        <f>EMCs!$B$2</f>
        <v>1.3467531225403229</v>
      </c>
      <c r="H6" s="27">
        <f>EMCs!$C$2</f>
        <v>0.27383424246429361</v>
      </c>
      <c r="I6" s="27">
        <f>ROCs!$G$2</f>
        <v>0.31492922148662977</v>
      </c>
      <c r="J6" s="23">
        <v>0.61134812494500002</v>
      </c>
      <c r="K6" s="31">
        <f>Other!$C$2*I6*J6/12</f>
        <v>0.81504954696241472</v>
      </c>
      <c r="L6">
        <f t="shared" si="0"/>
        <v>3</v>
      </c>
      <c r="M6">
        <f>ROUND((2.721*K6*H6)+(Other!$B$2*'230262-4'!J6),1)</f>
        <v>0.7</v>
      </c>
    </row>
    <row r="7" spans="1:13">
      <c r="A7" s="22">
        <v>6</v>
      </c>
      <c r="B7" s="22" t="s">
        <v>10</v>
      </c>
      <c r="C7" s="22" t="s">
        <v>121</v>
      </c>
      <c r="D7" s="22">
        <v>2210</v>
      </c>
      <c r="E7" s="32" t="s">
        <v>193</v>
      </c>
      <c r="F7" s="22" t="s">
        <v>122</v>
      </c>
      <c r="G7" s="27">
        <f>EMCs!$B$2</f>
        <v>1.3467531225403229</v>
      </c>
      <c r="H7" s="27">
        <f>EMCs!$C$2</f>
        <v>0.27383424246429361</v>
      </c>
      <c r="I7" s="27">
        <f>ROCs!$H$2</f>
        <v>0.31492922148662977</v>
      </c>
      <c r="J7" s="23">
        <v>25.7240745836</v>
      </c>
      <c r="K7" s="31">
        <f>Other!$C$2*I7*J7/12</f>
        <v>34.295345777459922</v>
      </c>
      <c r="L7">
        <f t="shared" si="0"/>
        <v>125.7</v>
      </c>
      <c r="M7">
        <f>ROUND((2.721*K7*H7)+(Other!$B$2*'230262-4'!J7),1)</f>
        <v>31.1</v>
      </c>
    </row>
    <row r="8" spans="1:13">
      <c r="A8" s="22">
        <v>6</v>
      </c>
      <c r="B8" s="22" t="s">
        <v>10</v>
      </c>
      <c r="C8" s="22" t="s">
        <v>121</v>
      </c>
      <c r="D8" s="22">
        <v>2210</v>
      </c>
      <c r="E8" s="32" t="s">
        <v>193</v>
      </c>
      <c r="F8" s="22" t="s">
        <v>122</v>
      </c>
      <c r="G8" s="27">
        <f>EMCs!$B$2</f>
        <v>1.3467531225403229</v>
      </c>
      <c r="H8" s="27">
        <f>EMCs!$C$2</f>
        <v>0.27383424246429361</v>
      </c>
      <c r="I8" s="27">
        <f>ROCs!$H$2</f>
        <v>0.31492922148662977</v>
      </c>
      <c r="J8" s="23">
        <v>5.6374608466499998</v>
      </c>
      <c r="K8" s="31">
        <f>Other!$C$2*I8*J8/12</f>
        <v>7.5158648920266273</v>
      </c>
      <c r="L8">
        <f t="shared" si="0"/>
        <v>27.5</v>
      </c>
      <c r="M8">
        <f>ROUND((2.721*K8*H8)+(Other!$B$2*'230262-4'!J8),1)</f>
        <v>6.8</v>
      </c>
    </row>
    <row r="9" spans="1:13">
      <c r="A9" s="22">
        <v>6</v>
      </c>
      <c r="B9" s="22" t="s">
        <v>10</v>
      </c>
      <c r="C9" s="22" t="s">
        <v>121</v>
      </c>
      <c r="D9" s="22">
        <v>2210</v>
      </c>
      <c r="E9" s="32" t="s">
        <v>193</v>
      </c>
      <c r="F9" s="22" t="s">
        <v>122</v>
      </c>
      <c r="G9" s="27">
        <f>EMCs!$B$2</f>
        <v>1.3467531225403229</v>
      </c>
      <c r="H9" s="27">
        <f>EMCs!$C$2</f>
        <v>0.27383424246429361</v>
      </c>
      <c r="I9" s="27">
        <f>ROCs!$H$2</f>
        <v>0.31492922148662977</v>
      </c>
      <c r="J9" s="23">
        <v>2.2209216345199998</v>
      </c>
      <c r="K9" s="31">
        <f>Other!$C$2*I9*J9/12</f>
        <v>2.9609335470152995</v>
      </c>
      <c r="L9">
        <f t="shared" si="0"/>
        <v>10.9</v>
      </c>
      <c r="M9">
        <f>ROUND((2.721*K9*H9)+(Other!$B$2*'230262-4'!J9),1)</f>
        <v>2.7</v>
      </c>
    </row>
    <row r="10" spans="1:13">
      <c r="A10" s="22">
        <v>6</v>
      </c>
      <c r="B10" s="22" t="s">
        <v>10</v>
      </c>
      <c r="C10" s="22" t="s">
        <v>121</v>
      </c>
      <c r="D10" s="22">
        <v>2210</v>
      </c>
      <c r="E10" s="32" t="s">
        <v>193</v>
      </c>
      <c r="F10" s="22" t="s">
        <v>120</v>
      </c>
      <c r="G10" s="27">
        <f>EMCs!$B$2</f>
        <v>1.3467531225403229</v>
      </c>
      <c r="H10" s="27">
        <f>EMCs!$C$2</f>
        <v>0.27383424246429361</v>
      </c>
      <c r="I10" s="27">
        <f>ROCs!$G$2</f>
        <v>0.31492922148662977</v>
      </c>
      <c r="J10" s="23">
        <v>1.2039167753000001E-2</v>
      </c>
      <c r="K10" s="31">
        <f>Other!$C$2*I10*J10/12</f>
        <v>1.6050622914350065E-2</v>
      </c>
      <c r="L10">
        <f t="shared" si="0"/>
        <v>0.1</v>
      </c>
      <c r="M10">
        <f>ROUND((2.721*K10*H10)+(Other!$B$2*'230262-4'!J10),1)</f>
        <v>0</v>
      </c>
    </row>
    <row r="11" spans="1:13">
      <c r="A11" s="22">
        <v>6</v>
      </c>
      <c r="B11" s="22" t="s">
        <v>10</v>
      </c>
      <c r="C11" s="22" t="s">
        <v>121</v>
      </c>
      <c r="D11" s="22">
        <v>2210</v>
      </c>
      <c r="E11" s="32" t="s">
        <v>193</v>
      </c>
      <c r="F11" s="22" t="s">
        <v>122</v>
      </c>
      <c r="G11" s="27">
        <f>EMCs!$B$2</f>
        <v>1.3467531225403229</v>
      </c>
      <c r="H11" s="27">
        <f>EMCs!$C$2</f>
        <v>0.27383424246429361</v>
      </c>
      <c r="I11" s="27">
        <f>ROCs!$H$2</f>
        <v>0.31492922148662977</v>
      </c>
      <c r="J11" s="23">
        <v>2.6747698894999998</v>
      </c>
      <c r="K11" s="31">
        <f>Other!$C$2*I11*J11/12</f>
        <v>3.5660042089142148</v>
      </c>
      <c r="L11">
        <f t="shared" si="0"/>
        <v>13.1</v>
      </c>
      <c r="M11">
        <f>ROUND((2.721*K11*H11)+(Other!$B$2*'230262-4'!J11),1)</f>
        <v>3.2</v>
      </c>
    </row>
    <row r="12" spans="1:13">
      <c r="A12" s="22">
        <v>6</v>
      </c>
      <c r="B12" s="22" t="s">
        <v>10</v>
      </c>
      <c r="C12" s="22" t="s">
        <v>121</v>
      </c>
      <c r="D12" s="22">
        <v>2210</v>
      </c>
      <c r="E12" s="32" t="s">
        <v>193</v>
      </c>
      <c r="F12" s="22" t="s">
        <v>122</v>
      </c>
      <c r="G12" s="27">
        <f>EMCs!$B$2</f>
        <v>1.3467531225403229</v>
      </c>
      <c r="H12" s="27">
        <f>EMCs!$C$2</f>
        <v>0.27383424246429361</v>
      </c>
      <c r="I12" s="27">
        <f>ROCs!$H$2</f>
        <v>0.31492922148662977</v>
      </c>
      <c r="J12" s="23">
        <v>0.31311687980500003</v>
      </c>
      <c r="K12" s="31">
        <f>Other!$C$2*I12*J12/12</f>
        <v>0.41744754030988446</v>
      </c>
      <c r="L12">
        <f t="shared" si="0"/>
        <v>1.5</v>
      </c>
      <c r="M12">
        <f>ROUND((2.721*K12*H12)+(Other!$B$2*'230262-4'!J12),1)</f>
        <v>0.4</v>
      </c>
    </row>
    <row r="13" spans="1:13">
      <c r="A13" s="22">
        <v>6</v>
      </c>
      <c r="B13" s="22" t="s">
        <v>10</v>
      </c>
      <c r="C13" s="22" t="s">
        <v>121</v>
      </c>
      <c r="D13" s="22">
        <v>2210</v>
      </c>
      <c r="E13" s="32" t="s">
        <v>193</v>
      </c>
      <c r="F13" s="22" t="s">
        <v>120</v>
      </c>
      <c r="G13" s="27">
        <f>EMCs!$B$2</f>
        <v>1.3467531225403229</v>
      </c>
      <c r="H13" s="27">
        <f>EMCs!$C$2</f>
        <v>0.27383424246429361</v>
      </c>
      <c r="I13" s="27">
        <f>ROCs!$G$2</f>
        <v>0.31492922148662977</v>
      </c>
      <c r="J13" s="23">
        <v>0.68672771812300004</v>
      </c>
      <c r="K13" s="31">
        <f>Other!$C$2*I13*J13/12</f>
        <v>0.9155456485501432</v>
      </c>
      <c r="L13">
        <f t="shared" si="0"/>
        <v>3.4</v>
      </c>
      <c r="M13">
        <f>ROUND((2.721*K13*H13)+(Other!$B$2*'230262-4'!J13),1)</f>
        <v>0.8</v>
      </c>
    </row>
    <row r="14" spans="1:13">
      <c r="A14" s="22">
        <v>6</v>
      </c>
      <c r="B14" s="22" t="s">
        <v>10</v>
      </c>
      <c r="C14" s="22" t="s">
        <v>121</v>
      </c>
      <c r="D14" s="22">
        <v>4110</v>
      </c>
      <c r="E14" s="32" t="s">
        <v>195</v>
      </c>
      <c r="F14" s="22" t="s">
        <v>122</v>
      </c>
      <c r="G14" s="27">
        <f>EMCs!$B$14</f>
        <v>0.69141343344704065</v>
      </c>
      <c r="H14" s="27">
        <f>EMCs!$C$14</f>
        <v>3.5859246036990831E-2</v>
      </c>
      <c r="I14" s="27">
        <f>ROCs!$H$13</f>
        <v>0.26229721460804234</v>
      </c>
      <c r="J14" s="23">
        <v>0.30006658616199999</v>
      </c>
      <c r="K14" s="31">
        <f>Other!$C$2*I14*J14/12</f>
        <v>0.33319139926330216</v>
      </c>
      <c r="L14">
        <f t="shared" si="0"/>
        <v>0.6</v>
      </c>
      <c r="M14">
        <f>ROUND((2.721*K14*H14)+(Other!$B$2*'230262-4'!J14),1)</f>
        <v>0.1</v>
      </c>
    </row>
    <row r="15" spans="1:13">
      <c r="A15" s="22">
        <v>6</v>
      </c>
      <c r="B15" s="22" t="s">
        <v>10</v>
      </c>
      <c r="C15" s="22" t="s">
        <v>121</v>
      </c>
      <c r="D15" s="22">
        <v>4110</v>
      </c>
      <c r="E15" s="32" t="s">
        <v>195</v>
      </c>
      <c r="F15" s="22" t="s">
        <v>120</v>
      </c>
      <c r="G15" s="27">
        <f>EMCs!$B$14</f>
        <v>0.69141343344704065</v>
      </c>
      <c r="H15" s="27">
        <f>EMCs!$C$14</f>
        <v>3.5859246036990831E-2</v>
      </c>
      <c r="I15" s="27">
        <f>ROCs!$G$13</f>
        <v>0.26229721460804234</v>
      </c>
      <c r="J15" s="23">
        <v>8.7657092335599997E-4</v>
      </c>
      <c r="K15" s="31">
        <f>Other!$C$2*I15*J15/12</f>
        <v>9.733369391180059E-4</v>
      </c>
      <c r="L15">
        <f t="shared" si="0"/>
        <v>0</v>
      </c>
      <c r="M15">
        <f>ROUND((2.721*K15*H15)+(Other!$B$2*'230262-4'!J15),1)</f>
        <v>0</v>
      </c>
    </row>
    <row r="16" spans="1:13">
      <c r="A16" s="22">
        <v>6</v>
      </c>
      <c r="B16" s="22" t="s">
        <v>10</v>
      </c>
      <c r="C16" s="22" t="s">
        <v>121</v>
      </c>
      <c r="D16" s="22">
        <v>4340</v>
      </c>
      <c r="E16" s="32" t="s">
        <v>194</v>
      </c>
      <c r="F16" s="22" t="s">
        <v>122</v>
      </c>
      <c r="G16" s="27">
        <f>EMCs!$B$14</f>
        <v>0.69141343344704065</v>
      </c>
      <c r="H16" s="27">
        <f>EMCs!$C$14</f>
        <v>3.5859246036990831E-2</v>
      </c>
      <c r="I16" s="27">
        <f>ROCs!$H$13</f>
        <v>0.26229721460804234</v>
      </c>
      <c r="J16" s="23">
        <v>5.9604817320699999E-2</v>
      </c>
      <c r="K16" s="31">
        <f>Other!$C$2*I16*J16/12</f>
        <v>6.6184685005866078E-2</v>
      </c>
      <c r="L16">
        <f t="shared" si="0"/>
        <v>0.1</v>
      </c>
      <c r="M16">
        <f>ROUND((2.721*K16*H16)+(Other!$B$2*'230262-4'!J16),1)</f>
        <v>0</v>
      </c>
    </row>
    <row r="17" spans="1:13">
      <c r="A17" s="22">
        <v>6</v>
      </c>
      <c r="B17" s="22" t="s">
        <v>10</v>
      </c>
      <c r="C17" s="22" t="s">
        <v>121</v>
      </c>
      <c r="D17" s="22">
        <v>4340</v>
      </c>
      <c r="E17" s="32" t="s">
        <v>194</v>
      </c>
      <c r="F17" s="22" t="s">
        <v>122</v>
      </c>
      <c r="G17" s="27">
        <f>EMCs!$B$14</f>
        <v>0.69141343344704065</v>
      </c>
      <c r="H17" s="27">
        <f>EMCs!$C$14</f>
        <v>3.5859246036990831E-2</v>
      </c>
      <c r="I17" s="27">
        <f>ROCs!$H$13</f>
        <v>0.26229721460804234</v>
      </c>
      <c r="J17" s="23">
        <v>0.23227860363399999</v>
      </c>
      <c r="K17" s="31">
        <f>Other!$C$2*I17*J17/12</f>
        <v>0.257920196825765</v>
      </c>
      <c r="L17">
        <f t="shared" si="0"/>
        <v>0.5</v>
      </c>
      <c r="M17">
        <f>ROUND((2.721*K17*H17)+(Other!$B$2*'230262-4'!J17),1)</f>
        <v>0.1</v>
      </c>
    </row>
    <row r="18" spans="1:13">
      <c r="A18" s="22">
        <v>6</v>
      </c>
      <c r="B18" s="22" t="s">
        <v>10</v>
      </c>
      <c r="C18" s="22" t="s">
        <v>121</v>
      </c>
      <c r="D18" s="22">
        <v>6430</v>
      </c>
      <c r="E18" s="32" t="s">
        <v>196</v>
      </c>
      <c r="F18" s="22" t="s">
        <v>122</v>
      </c>
      <c r="G18" s="27">
        <f>EMCs!$B$14</f>
        <v>0.69141343344704065</v>
      </c>
      <c r="H18" s="27">
        <f>EMCs!$C$14</f>
        <v>3.5859246036990831E-2</v>
      </c>
      <c r="I18" s="27">
        <f>ROCs!$H$13</f>
        <v>0.26229721460804234</v>
      </c>
      <c r="J18" s="23">
        <v>0.136266591839</v>
      </c>
      <c r="K18" s="31">
        <f>Other!$C$2*I18*J18/12</f>
        <v>0.15130927101348626</v>
      </c>
      <c r="L18">
        <f t="shared" si="0"/>
        <v>0.3</v>
      </c>
      <c r="M18">
        <f>ROUND((2.721*K18*H18)+(Other!$B$2*'230262-4'!J18),1)</f>
        <v>0</v>
      </c>
    </row>
    <row r="19" spans="1:13">
      <c r="A19" s="22">
        <v>6</v>
      </c>
      <c r="B19" s="22" t="s">
        <v>10</v>
      </c>
      <c r="C19" s="22" t="s">
        <v>124</v>
      </c>
      <c r="D19" s="22">
        <v>2110</v>
      </c>
      <c r="E19" s="32" t="s">
        <v>191</v>
      </c>
      <c r="F19" s="22" t="s">
        <v>122</v>
      </c>
      <c r="G19" s="27">
        <f>EMCs!$B$11</f>
        <v>2.0141173930848577</v>
      </c>
      <c r="H19" s="27">
        <f>EMCs!$C$11</f>
        <v>0.28687396829592665</v>
      </c>
      <c r="I19" s="27">
        <f>ROCs!$H$9</f>
        <v>0.31492922148662977</v>
      </c>
      <c r="J19" s="23">
        <v>1.95057026711</v>
      </c>
      <c r="K19" s="31">
        <f>Other!$C$4*I19*J19/12+(Other!$D$4*'230262-4'!J19)</f>
        <v>4.031041948464483</v>
      </c>
      <c r="L19">
        <f t="shared" si="0"/>
        <v>22.1</v>
      </c>
      <c r="M19">
        <f>ROUND((2.721*K19*H19)+(Other!$B$4*'230262-4'!J19),1)</f>
        <v>4.4000000000000004</v>
      </c>
    </row>
    <row r="20" spans="1:13">
      <c r="A20" s="22">
        <v>6</v>
      </c>
      <c r="B20" s="22" t="s">
        <v>10</v>
      </c>
      <c r="C20" s="22" t="s">
        <v>124</v>
      </c>
      <c r="D20" s="22">
        <v>2110</v>
      </c>
      <c r="E20" s="32" t="s">
        <v>191</v>
      </c>
      <c r="F20" s="22" t="s">
        <v>122</v>
      </c>
      <c r="G20" s="27">
        <f>EMCs!$B$11</f>
        <v>2.0141173930848577</v>
      </c>
      <c r="H20" s="27">
        <f>EMCs!$C$11</f>
        <v>0.28687396829592665</v>
      </c>
      <c r="I20" s="27">
        <f>ROCs!$H$9</f>
        <v>0.31492922148662977</v>
      </c>
      <c r="J20" s="23">
        <v>5.9219281804500001</v>
      </c>
      <c r="K20" s="31">
        <f>Other!$C$4*I20*J20/12+(Other!$D$4*'230262-4'!J20)</f>
        <v>12.238236844733823</v>
      </c>
      <c r="L20">
        <f t="shared" si="0"/>
        <v>67.099999999999994</v>
      </c>
      <c r="M20">
        <f>ROUND((2.721*K20*H20)+(Other!$B$4*'230262-4'!J20),1)</f>
        <v>13.3</v>
      </c>
    </row>
    <row r="21" spans="1:13">
      <c r="A21" s="22">
        <v>6</v>
      </c>
      <c r="B21" s="22" t="s">
        <v>10</v>
      </c>
      <c r="C21" s="22" t="s">
        <v>124</v>
      </c>
      <c r="D21" s="22">
        <v>2110</v>
      </c>
      <c r="E21" s="32" t="s">
        <v>191</v>
      </c>
      <c r="F21" s="22" t="s">
        <v>122</v>
      </c>
      <c r="G21" s="27">
        <f>EMCs!$B$11</f>
        <v>2.0141173930848577</v>
      </c>
      <c r="H21" s="27">
        <f>EMCs!$C$11</f>
        <v>0.28687396829592665</v>
      </c>
      <c r="I21" s="27">
        <f>ROCs!$H$9</f>
        <v>0.31492922148662977</v>
      </c>
      <c r="J21" s="23">
        <v>0.114428687441</v>
      </c>
      <c r="K21" s="31">
        <f>Other!$C$4*I21*J21/12+(Other!$D$4*'230262-4'!J21)</f>
        <v>0.23647794030297775</v>
      </c>
      <c r="L21">
        <f t="shared" si="0"/>
        <v>1.3</v>
      </c>
      <c r="M21">
        <f>ROUND((2.721*K21*H21)+(Other!$B$4*'230262-4'!J21),1)</f>
        <v>0.3</v>
      </c>
    </row>
    <row r="22" spans="1:13">
      <c r="A22" s="22">
        <v>6</v>
      </c>
      <c r="B22" s="22" t="s">
        <v>10</v>
      </c>
      <c r="C22" s="22" t="s">
        <v>124</v>
      </c>
      <c r="D22" s="22">
        <v>2110</v>
      </c>
      <c r="E22" s="32" t="s">
        <v>191</v>
      </c>
      <c r="F22" s="22" t="s">
        <v>125</v>
      </c>
      <c r="G22" s="27">
        <f>EMCs!$B$11</f>
        <v>2.0141173930848577</v>
      </c>
      <c r="H22" s="27">
        <f>EMCs!$C$11</f>
        <v>0.28687396829592665</v>
      </c>
      <c r="I22" s="27">
        <f>ROCs!$B$9</f>
        <v>0.31492922148662977</v>
      </c>
      <c r="J22" s="23">
        <v>0.15471345536100001</v>
      </c>
      <c r="K22" s="31">
        <f>Other!$C$4*I22*J22/12+(Other!$D$4*'230262-4'!J22)</f>
        <v>0.31973030608945907</v>
      </c>
      <c r="L22">
        <f t="shared" si="0"/>
        <v>1.8</v>
      </c>
      <c r="M22">
        <f>ROUND((2.721*K22*H22)+(Other!$B$4*'230262-4'!J22),1)</f>
        <v>0.3</v>
      </c>
    </row>
    <row r="23" spans="1:13">
      <c r="A23" s="22">
        <v>6</v>
      </c>
      <c r="B23" s="22" t="s">
        <v>10</v>
      </c>
      <c r="C23" s="22" t="s">
        <v>124</v>
      </c>
      <c r="D23" s="22">
        <v>2110</v>
      </c>
      <c r="E23" s="32" t="s">
        <v>191</v>
      </c>
      <c r="F23" s="22" t="s">
        <v>122</v>
      </c>
      <c r="G23" s="27">
        <f>EMCs!$B$11</f>
        <v>2.0141173930848577</v>
      </c>
      <c r="H23" s="27">
        <f>EMCs!$C$11</f>
        <v>0.28687396829592665</v>
      </c>
      <c r="I23" s="27">
        <f>ROCs!$H$9</f>
        <v>0.31492922148662977</v>
      </c>
      <c r="J23" s="23">
        <v>2.5445221119700001</v>
      </c>
      <c r="K23" s="31">
        <f>Other!$C$4*I23*J23/12+(Other!$D$4*'230262-4'!J23)</f>
        <v>5.2585008318329267</v>
      </c>
      <c r="L23">
        <f t="shared" si="0"/>
        <v>28.8</v>
      </c>
      <c r="M23">
        <f>ROUND((2.721*K23*H23)+(Other!$B$4*'230262-4'!J23),1)</f>
        <v>5.7</v>
      </c>
    </row>
    <row r="24" spans="1:13">
      <c r="A24" s="22">
        <v>6</v>
      </c>
      <c r="B24" s="22" t="s">
        <v>10</v>
      </c>
      <c r="C24" s="22" t="s">
        <v>124</v>
      </c>
      <c r="D24" s="22">
        <v>2110</v>
      </c>
      <c r="E24" s="32" t="s">
        <v>191</v>
      </c>
      <c r="F24" s="22" t="s">
        <v>122</v>
      </c>
      <c r="G24" s="27">
        <f>EMCs!$B$11</f>
        <v>2.0141173930848577</v>
      </c>
      <c r="H24" s="27">
        <f>EMCs!$C$11</f>
        <v>0.28687396829592665</v>
      </c>
      <c r="I24" s="27">
        <f>ROCs!$H$9</f>
        <v>0.31492922148662977</v>
      </c>
      <c r="J24" s="23">
        <v>0.358391778386</v>
      </c>
      <c r="K24" s="31">
        <f>Other!$C$4*I24*J24/12+(Other!$D$4*'230262-4'!J24)</f>
        <v>0.74065124287946549</v>
      </c>
      <c r="L24">
        <f t="shared" si="0"/>
        <v>4.0999999999999996</v>
      </c>
      <c r="M24">
        <f>ROUND((2.721*K24*H24)+(Other!$B$4*'230262-4'!J24),1)</f>
        <v>0.8</v>
      </c>
    </row>
    <row r="25" spans="1:13">
      <c r="A25" s="22">
        <v>6</v>
      </c>
      <c r="B25" s="22" t="s">
        <v>10</v>
      </c>
      <c r="C25" s="22" t="s">
        <v>124</v>
      </c>
      <c r="D25" s="22">
        <v>2110</v>
      </c>
      <c r="E25" s="32" t="s">
        <v>191</v>
      </c>
      <c r="F25" s="22" t="s">
        <v>4</v>
      </c>
      <c r="G25" s="27">
        <f>EMCs!$B$11</f>
        <v>2.0141173930848577</v>
      </c>
      <c r="H25" s="27">
        <f>EMCs!$C$11</f>
        <v>0.28687396829592665</v>
      </c>
      <c r="I25" s="27">
        <f>ROCs!$I$9</f>
        <v>0.31492922148662977</v>
      </c>
      <c r="J25" s="23">
        <v>5.3933141678699998E-3</v>
      </c>
      <c r="K25" s="31">
        <f>Other!$C$4*I25*J25/12+(Other!$D$4*'230262-4'!J25)</f>
        <v>1.1145804905630578E-2</v>
      </c>
      <c r="L25">
        <f t="shared" si="0"/>
        <v>0.1</v>
      </c>
      <c r="M25">
        <f>ROUND((2.721*K25*H25)+(Other!$B$4*'230262-4'!J25),1)</f>
        <v>0</v>
      </c>
    </row>
    <row r="26" spans="1:13">
      <c r="A26" s="22">
        <v>6</v>
      </c>
      <c r="B26" s="22" t="s">
        <v>10</v>
      </c>
      <c r="C26" s="22" t="s">
        <v>124</v>
      </c>
      <c r="D26" s="22">
        <v>2130</v>
      </c>
      <c r="E26" s="32" t="s">
        <v>197</v>
      </c>
      <c r="F26" s="22" t="s">
        <v>122</v>
      </c>
      <c r="G26" s="27">
        <f>EMCs!$B$15</f>
        <v>1.022089423356495</v>
      </c>
      <c r="H26" s="27">
        <f>EMCs!$C$15</f>
        <v>0.19559588747449544</v>
      </c>
      <c r="I26" s="27">
        <f>ROCs!$H$14</f>
        <v>0.26229721460804234</v>
      </c>
      <c r="J26" s="23">
        <v>0.73822096120199998</v>
      </c>
      <c r="K26" s="31">
        <f>Other!$C$4*I26*J26/12+(Other!$D$4*'230262-4'!J26)</f>
        <v>1.352056860434526</v>
      </c>
      <c r="L26">
        <f t="shared" si="0"/>
        <v>3.8</v>
      </c>
      <c r="M26">
        <f>ROUND((2.721*K26*H26)+(Other!$B$4*'230262-4'!J26),1)</f>
        <v>1.2</v>
      </c>
    </row>
    <row r="27" spans="1:13">
      <c r="A27" s="22">
        <v>6</v>
      </c>
      <c r="B27" s="22" t="s">
        <v>10</v>
      </c>
      <c r="C27" s="22" t="s">
        <v>124</v>
      </c>
      <c r="D27" s="22">
        <v>2130</v>
      </c>
      <c r="E27" s="32" t="s">
        <v>197</v>
      </c>
      <c r="F27" s="22" t="s">
        <v>122</v>
      </c>
      <c r="G27" s="27">
        <f>EMCs!$B$15</f>
        <v>1.022089423356495</v>
      </c>
      <c r="H27" s="27">
        <f>EMCs!$C$15</f>
        <v>0.19559588747449544</v>
      </c>
      <c r="I27" s="27">
        <f>ROCs!$H$14</f>
        <v>0.26229721460804234</v>
      </c>
      <c r="J27" s="23">
        <v>0.40770710989999998</v>
      </c>
      <c r="K27" s="31">
        <f>Other!$C$4*I27*J27/12+(Other!$D$4*'230262-4'!J27)</f>
        <v>0.74671842708268898</v>
      </c>
      <c r="L27">
        <f t="shared" si="0"/>
        <v>2.1</v>
      </c>
      <c r="M27">
        <f>ROUND((2.721*K27*H27)+(Other!$B$4*'230262-4'!J27),1)</f>
        <v>0.7</v>
      </c>
    </row>
    <row r="28" spans="1:13">
      <c r="A28" s="22">
        <v>6</v>
      </c>
      <c r="B28" s="22" t="s">
        <v>10</v>
      </c>
      <c r="C28" s="22" t="s">
        <v>124</v>
      </c>
      <c r="D28" s="22">
        <v>2140</v>
      </c>
      <c r="E28" s="32" t="s">
        <v>151</v>
      </c>
      <c r="F28" s="22" t="s">
        <v>122</v>
      </c>
      <c r="G28" s="27">
        <f>EMCs!$B$12</f>
        <v>1.7435643104316678</v>
      </c>
      <c r="H28" s="27">
        <f>EMCs!$C$12</f>
        <v>0.58026779950766982</v>
      </c>
      <c r="I28" s="27">
        <f>ROCs!$H$10</f>
        <v>0.36669840858032232</v>
      </c>
      <c r="J28" s="23">
        <v>0.51089246951900003</v>
      </c>
      <c r="K28" s="31">
        <f>Other!$C$4*I28*J28/12+(Other!$D$4*'230262-4'!J28)</f>
        <v>1.173945236878905</v>
      </c>
      <c r="L28">
        <f t="shared" si="0"/>
        <v>5.6</v>
      </c>
      <c r="M28">
        <f>ROUND((2.721*K28*H28)+(Other!$B$4*'230262-4'!J28),1)</f>
        <v>2.2000000000000002</v>
      </c>
    </row>
    <row r="29" spans="1:13">
      <c r="A29" s="22">
        <v>6</v>
      </c>
      <c r="B29" s="22" t="s">
        <v>10</v>
      </c>
      <c r="C29" s="22" t="s">
        <v>124</v>
      </c>
      <c r="D29" s="22">
        <v>2210</v>
      </c>
      <c r="E29" s="32" t="s">
        <v>193</v>
      </c>
      <c r="F29" s="22" t="s">
        <v>120</v>
      </c>
      <c r="G29" s="27">
        <f>EMCs!$B$2</f>
        <v>1.3467531225403229</v>
      </c>
      <c r="H29" s="27">
        <f>EMCs!$C$2</f>
        <v>0.27383424246429361</v>
      </c>
      <c r="I29" s="27">
        <f>ROCs!$G$2</f>
        <v>0.31492922148662977</v>
      </c>
      <c r="J29" s="23">
        <v>1.9327949098999999</v>
      </c>
      <c r="K29" s="31">
        <f>Other!$C$4*I29*J29/12+(Other!$D$4*'230262-4'!J29)</f>
        <v>3.9943074550854698</v>
      </c>
      <c r="L29">
        <f t="shared" si="0"/>
        <v>14.6</v>
      </c>
      <c r="M29">
        <f>ROUND((2.721*K29*H29)+(Other!$B$4*'230262-4'!J29),1)</f>
        <v>4.2</v>
      </c>
    </row>
    <row r="30" spans="1:13">
      <c r="A30" s="22">
        <v>6</v>
      </c>
      <c r="B30" s="22" t="s">
        <v>10</v>
      </c>
      <c r="C30" s="22" t="s">
        <v>124</v>
      </c>
      <c r="D30" s="22">
        <v>2210</v>
      </c>
      <c r="E30" s="32" t="s">
        <v>193</v>
      </c>
      <c r="F30" s="22" t="s">
        <v>122</v>
      </c>
      <c r="G30" s="27">
        <f>EMCs!$B$2</f>
        <v>1.3467531225403229</v>
      </c>
      <c r="H30" s="27">
        <f>EMCs!$C$2</f>
        <v>0.27383424246429361</v>
      </c>
      <c r="I30" s="27">
        <f>ROCs!$H$2</f>
        <v>0.31492922148662977</v>
      </c>
      <c r="J30" s="23">
        <v>15.4634984145</v>
      </c>
      <c r="K30" s="31">
        <f>Other!$C$4*I30*J30/12+(Other!$D$4*'230262-4'!J30)</f>
        <v>31.956813773860457</v>
      </c>
      <c r="L30">
        <f t="shared" si="0"/>
        <v>117.1</v>
      </c>
      <c r="M30">
        <f>ROUND((2.721*K30*H30)+(Other!$B$4*'230262-4'!J30),1)</f>
        <v>33.5</v>
      </c>
    </row>
    <row r="31" spans="1:13">
      <c r="A31" s="22">
        <v>6</v>
      </c>
      <c r="B31" s="22" t="s">
        <v>10</v>
      </c>
      <c r="C31" s="22" t="s">
        <v>124</v>
      </c>
      <c r="D31" s="22">
        <v>2210</v>
      </c>
      <c r="E31" s="32" t="s">
        <v>193</v>
      </c>
      <c r="F31" s="22" t="s">
        <v>122</v>
      </c>
      <c r="G31" s="27">
        <f>EMCs!$B$2</f>
        <v>1.3467531225403229</v>
      </c>
      <c r="H31" s="27">
        <f>EMCs!$C$2</f>
        <v>0.27383424246429361</v>
      </c>
      <c r="I31" s="27">
        <f>ROCs!$H$2</f>
        <v>0.31492922148662977</v>
      </c>
      <c r="J31" s="23">
        <v>15.2363333797</v>
      </c>
      <c r="K31" s="31">
        <f>Other!$C$4*I31*J31/12+(Other!$D$4*'230262-4'!J31)</f>
        <v>31.487355277571609</v>
      </c>
      <c r="L31">
        <f t="shared" si="0"/>
        <v>115.4</v>
      </c>
      <c r="M31">
        <f>ROUND((2.721*K31*H31)+(Other!$B$4*'230262-4'!J31),1)</f>
        <v>33</v>
      </c>
    </row>
    <row r="32" spans="1:13">
      <c r="A32" s="22">
        <v>6</v>
      </c>
      <c r="B32" s="22" t="s">
        <v>10</v>
      </c>
      <c r="C32" s="22" t="s">
        <v>124</v>
      </c>
      <c r="D32" s="22">
        <v>2210</v>
      </c>
      <c r="E32" s="32" t="s">
        <v>193</v>
      </c>
      <c r="F32" s="22" t="s">
        <v>122</v>
      </c>
      <c r="G32" s="27">
        <f>EMCs!$B$2</f>
        <v>1.3467531225403229</v>
      </c>
      <c r="H32" s="27">
        <f>EMCs!$C$2</f>
        <v>0.27383424246429361</v>
      </c>
      <c r="I32" s="27">
        <f>ROCs!$H$2</f>
        <v>0.31492922148662977</v>
      </c>
      <c r="J32" s="23">
        <v>2.6993310208100001E-3</v>
      </c>
      <c r="K32" s="31">
        <f>Other!$C$4*I32*J32/12+(Other!$D$4*'230262-4'!J32)</f>
        <v>5.5784284017607946E-3</v>
      </c>
      <c r="L32">
        <f t="shared" si="0"/>
        <v>0</v>
      </c>
      <c r="M32">
        <f>ROUND((2.721*K32*H32)+(Other!$B$4*'230262-4'!J32),1)</f>
        <v>0</v>
      </c>
    </row>
    <row r="33" spans="1:13">
      <c r="A33" s="22">
        <v>6</v>
      </c>
      <c r="B33" s="22" t="s">
        <v>10</v>
      </c>
      <c r="C33" s="22" t="s">
        <v>124</v>
      </c>
      <c r="D33" s="22">
        <v>2210</v>
      </c>
      <c r="E33" s="32" t="s">
        <v>193</v>
      </c>
      <c r="F33" s="22" t="s">
        <v>122</v>
      </c>
      <c r="G33" s="27">
        <f>EMCs!$B$2</f>
        <v>1.3467531225403229</v>
      </c>
      <c r="H33" s="27">
        <f>EMCs!$C$2</f>
        <v>0.27383424246429361</v>
      </c>
      <c r="I33" s="27">
        <f>ROCs!$H$2</f>
        <v>0.31492922148662977</v>
      </c>
      <c r="J33" s="23">
        <v>2.0116426526300001E-3</v>
      </c>
      <c r="K33" s="31">
        <f>Other!$C$4*I33*J33/12+(Other!$D$4*'230262-4'!J33)</f>
        <v>4.1572539348127971E-3</v>
      </c>
      <c r="L33">
        <f t="shared" si="0"/>
        <v>0</v>
      </c>
      <c r="M33">
        <f>ROUND((2.721*K33*H33)+(Other!$B$4*'230262-4'!J33),1)</f>
        <v>0</v>
      </c>
    </row>
    <row r="34" spans="1:13">
      <c r="A34" s="22">
        <v>6</v>
      </c>
      <c r="B34" s="22" t="s">
        <v>10</v>
      </c>
      <c r="C34" s="22" t="s">
        <v>124</v>
      </c>
      <c r="D34" s="22">
        <v>2210</v>
      </c>
      <c r="E34" s="32" t="s">
        <v>193</v>
      </c>
      <c r="F34" s="22" t="s">
        <v>122</v>
      </c>
      <c r="G34" s="27">
        <f>EMCs!$B$2</f>
        <v>1.3467531225403229</v>
      </c>
      <c r="H34" s="27">
        <f>EMCs!$C$2</f>
        <v>0.27383424246429361</v>
      </c>
      <c r="I34" s="27">
        <f>ROCs!$H$2</f>
        <v>0.31492922148662977</v>
      </c>
      <c r="J34" s="23">
        <v>5.4103593410500004</v>
      </c>
      <c r="K34" s="31">
        <f>Other!$C$4*I34*J34/12+(Other!$D$4*'230262-4'!J34)</f>
        <v>11.181030403150965</v>
      </c>
      <c r="L34">
        <f t="shared" si="0"/>
        <v>41</v>
      </c>
      <c r="M34">
        <f>ROUND((2.721*K34*H34)+(Other!$B$4*'230262-4'!J34),1)</f>
        <v>11.7</v>
      </c>
    </row>
    <row r="35" spans="1:13">
      <c r="A35" s="22">
        <v>6</v>
      </c>
      <c r="B35" s="22" t="s">
        <v>10</v>
      </c>
      <c r="C35" s="22" t="s">
        <v>124</v>
      </c>
      <c r="D35" s="22">
        <v>2210</v>
      </c>
      <c r="E35" s="32" t="s">
        <v>193</v>
      </c>
      <c r="F35" s="22" t="s">
        <v>122</v>
      </c>
      <c r="G35" s="27">
        <f>EMCs!$B$2</f>
        <v>1.3467531225403229</v>
      </c>
      <c r="H35" s="27">
        <f>EMCs!$C$2</f>
        <v>0.27383424246429361</v>
      </c>
      <c r="I35" s="27">
        <f>ROCs!$H$2</f>
        <v>0.31492922148662977</v>
      </c>
      <c r="J35" s="23">
        <v>0.88769662389799997</v>
      </c>
      <c r="K35" s="31">
        <f>Other!$C$4*I35*J35/12+(Other!$D$4*'230262-4'!J35)</f>
        <v>1.8345108549946643</v>
      </c>
      <c r="L35">
        <f t="shared" si="0"/>
        <v>6.7</v>
      </c>
      <c r="M35">
        <f>ROUND((2.721*K35*H35)+(Other!$B$4*'230262-4'!J35),1)</f>
        <v>1.9</v>
      </c>
    </row>
    <row r="36" spans="1:13">
      <c r="A36" s="22">
        <v>6</v>
      </c>
      <c r="B36" s="22" t="s">
        <v>10</v>
      </c>
      <c r="C36" s="22" t="s">
        <v>124</v>
      </c>
      <c r="D36" s="22">
        <v>2210</v>
      </c>
      <c r="E36" s="32" t="s">
        <v>193</v>
      </c>
      <c r="F36" s="22" t="s">
        <v>122</v>
      </c>
      <c r="G36" s="27">
        <f>EMCs!$B$2</f>
        <v>1.3467531225403229</v>
      </c>
      <c r="H36" s="27">
        <f>EMCs!$C$2</f>
        <v>0.27383424246429361</v>
      </c>
      <c r="I36" s="27">
        <f>ROCs!$H$2</f>
        <v>0.31492922148662977</v>
      </c>
      <c r="J36" s="23">
        <v>0.49874014089199997</v>
      </c>
      <c r="K36" s="31">
        <f>Other!$C$4*I36*J36/12+(Other!$D$4*'230262-4'!J36)</f>
        <v>1.0306946964271355</v>
      </c>
      <c r="L36">
        <f t="shared" si="0"/>
        <v>3.8</v>
      </c>
      <c r="M36">
        <f>ROUND((2.721*K36*H36)+(Other!$B$4*'230262-4'!J36),1)</f>
        <v>1.1000000000000001</v>
      </c>
    </row>
    <row r="37" spans="1:13">
      <c r="A37" s="22">
        <v>6</v>
      </c>
      <c r="B37" s="22" t="s">
        <v>10</v>
      </c>
      <c r="C37" s="22" t="s">
        <v>124</v>
      </c>
      <c r="D37" s="22">
        <v>2210</v>
      </c>
      <c r="E37" s="32" t="s">
        <v>193</v>
      </c>
      <c r="F37" s="22" t="s">
        <v>125</v>
      </c>
      <c r="G37" s="27">
        <f>EMCs!$B$2</f>
        <v>1.3467531225403229</v>
      </c>
      <c r="H37" s="27">
        <f>EMCs!$C$2</f>
        <v>0.27383424246429361</v>
      </c>
      <c r="I37" s="27">
        <f>ROCs!$B$2</f>
        <v>0.31492922148662977</v>
      </c>
      <c r="J37" s="23">
        <v>0.14503927659599999</v>
      </c>
      <c r="K37" s="31">
        <f>Other!$C$4*I37*J37/12+(Other!$D$4*'230262-4'!J37)</f>
        <v>0.29973768081662638</v>
      </c>
      <c r="L37">
        <f t="shared" si="0"/>
        <v>1.1000000000000001</v>
      </c>
      <c r="M37">
        <f>ROUND((2.721*K37*H37)+(Other!$B$4*'230262-4'!J37),1)</f>
        <v>0.3</v>
      </c>
    </row>
    <row r="38" spans="1:13">
      <c r="A38" s="22">
        <v>6</v>
      </c>
      <c r="B38" s="22" t="s">
        <v>10</v>
      </c>
      <c r="C38" s="22" t="s">
        <v>124</v>
      </c>
      <c r="D38" s="22">
        <v>2210</v>
      </c>
      <c r="E38" s="32" t="s">
        <v>193</v>
      </c>
      <c r="F38" s="22" t="s">
        <v>122</v>
      </c>
      <c r="G38" s="27">
        <f>EMCs!$B$2</f>
        <v>1.3467531225403229</v>
      </c>
      <c r="H38" s="27">
        <f>EMCs!$C$2</f>
        <v>0.27383424246429361</v>
      </c>
      <c r="I38" s="27">
        <f>ROCs!$H$2</f>
        <v>0.31492922148662977</v>
      </c>
      <c r="J38" s="23">
        <v>0.41986285692999997</v>
      </c>
      <c r="K38" s="31">
        <f>Other!$C$4*I38*J38/12+(Other!$D$4*'230262-4'!J38)</f>
        <v>0.86768716688919256</v>
      </c>
      <c r="L38">
        <f t="shared" si="0"/>
        <v>3.2</v>
      </c>
      <c r="M38">
        <f>ROUND((2.721*K38*H38)+(Other!$B$4*'230262-4'!J38),1)</f>
        <v>0.9</v>
      </c>
    </row>
    <row r="39" spans="1:13">
      <c r="A39" s="22">
        <v>6</v>
      </c>
      <c r="B39" s="22" t="s">
        <v>10</v>
      </c>
      <c r="C39" s="22" t="s">
        <v>124</v>
      </c>
      <c r="D39" s="22">
        <v>2210</v>
      </c>
      <c r="E39" s="32" t="s">
        <v>193</v>
      </c>
      <c r="F39" s="22" t="s">
        <v>122</v>
      </c>
      <c r="G39" s="27">
        <f>EMCs!$B$2</f>
        <v>1.3467531225403229</v>
      </c>
      <c r="H39" s="27">
        <f>EMCs!$C$2</f>
        <v>0.27383424246429361</v>
      </c>
      <c r="I39" s="27">
        <f>ROCs!$H$2</f>
        <v>0.31492922148662977</v>
      </c>
      <c r="J39" s="23">
        <v>5.6610262588899998</v>
      </c>
      <c r="K39" s="31">
        <f>Other!$C$4*I39*J39/12+(Other!$D$4*'230262-4'!J39)</f>
        <v>11.699057811823833</v>
      </c>
      <c r="L39">
        <f t="shared" si="0"/>
        <v>42.9</v>
      </c>
      <c r="M39">
        <f>ROUND((2.721*K39*H39)+(Other!$B$4*'230262-4'!J39),1)</f>
        <v>12.3</v>
      </c>
    </row>
    <row r="40" spans="1:13">
      <c r="A40" s="22">
        <v>6</v>
      </c>
      <c r="B40" s="22" t="s">
        <v>10</v>
      </c>
      <c r="C40" s="22" t="s">
        <v>124</v>
      </c>
      <c r="D40" s="22">
        <v>2210</v>
      </c>
      <c r="E40" s="32" t="s">
        <v>193</v>
      </c>
      <c r="F40" s="22" t="s">
        <v>4</v>
      </c>
      <c r="G40" s="27">
        <f>EMCs!$B$2</f>
        <v>1.3467531225403229</v>
      </c>
      <c r="H40" s="27">
        <f>EMCs!$C$2</f>
        <v>0.27383424246429361</v>
      </c>
      <c r="I40" s="27">
        <f>ROCs!$I$2</f>
        <v>0.31492922148662977</v>
      </c>
      <c r="J40" s="23">
        <v>4.8881693112000002E-3</v>
      </c>
      <c r="K40" s="31">
        <f>Other!$C$4*I40*J40/12+(Other!$D$4*'230262-4'!J40)</f>
        <v>1.0101874245134656E-2</v>
      </c>
      <c r="L40">
        <f t="shared" si="0"/>
        <v>0</v>
      </c>
      <c r="M40">
        <f>ROUND((2.721*K40*H40)+(Other!$B$4*'230262-4'!J40),1)</f>
        <v>0</v>
      </c>
    </row>
    <row r="41" spans="1:13">
      <c r="A41" s="22">
        <v>6</v>
      </c>
      <c r="B41" s="22" t="s">
        <v>10</v>
      </c>
      <c r="C41" s="22" t="s">
        <v>124</v>
      </c>
      <c r="D41" s="22">
        <v>2210</v>
      </c>
      <c r="E41" s="32" t="s">
        <v>193</v>
      </c>
      <c r="F41" s="22" t="s">
        <v>4</v>
      </c>
      <c r="G41" s="27">
        <f>EMCs!$B$2</f>
        <v>1.3467531225403229</v>
      </c>
      <c r="H41" s="27">
        <f>EMCs!$C$2</f>
        <v>0.27383424246429361</v>
      </c>
      <c r="I41" s="27">
        <f>ROCs!$I$2</f>
        <v>0.31492922148662977</v>
      </c>
      <c r="J41" s="23">
        <v>1.28661370728E-2</v>
      </c>
      <c r="K41" s="31">
        <f>Other!$C$4*I41*J41/12+(Other!$D$4*'230262-4'!J41)</f>
        <v>2.6589115567722338E-2</v>
      </c>
      <c r="L41">
        <f t="shared" si="0"/>
        <v>0.1</v>
      </c>
      <c r="M41">
        <f>ROUND((2.721*K41*H41)+(Other!$B$4*'230262-4'!J41),1)</f>
        <v>0</v>
      </c>
    </row>
    <row r="42" spans="1:13">
      <c r="A42" s="22">
        <v>6</v>
      </c>
      <c r="B42" s="22" t="s">
        <v>10</v>
      </c>
      <c r="C42" s="22" t="s">
        <v>124</v>
      </c>
      <c r="D42" s="22">
        <v>2210</v>
      </c>
      <c r="E42" s="32" t="s">
        <v>193</v>
      </c>
      <c r="F42" s="22" t="s">
        <v>122</v>
      </c>
      <c r="G42" s="27">
        <f>EMCs!$B$2</f>
        <v>1.3467531225403229</v>
      </c>
      <c r="H42" s="27">
        <f>EMCs!$C$2</f>
        <v>0.27383424246429361</v>
      </c>
      <c r="I42" s="27">
        <f>ROCs!$H$2</f>
        <v>0.31492922148662977</v>
      </c>
      <c r="J42" s="23">
        <v>0.65728112242799996</v>
      </c>
      <c r="K42" s="31">
        <f>Other!$C$4*I42*J42/12+(Other!$D$4*'230262-4'!J42)</f>
        <v>1.3583349552265427</v>
      </c>
      <c r="L42">
        <f t="shared" si="0"/>
        <v>5</v>
      </c>
      <c r="M42">
        <f>ROUND((2.721*K42*H42)+(Other!$B$4*'230262-4'!J42),1)</f>
        <v>1.4</v>
      </c>
    </row>
    <row r="43" spans="1:13">
      <c r="A43" s="22">
        <v>6</v>
      </c>
      <c r="B43" s="22" t="s">
        <v>10</v>
      </c>
      <c r="C43" s="22" t="s">
        <v>124</v>
      </c>
      <c r="D43" s="22">
        <v>2210</v>
      </c>
      <c r="E43" s="32" t="s">
        <v>193</v>
      </c>
      <c r="F43" s="22" t="s">
        <v>120</v>
      </c>
      <c r="G43" s="27">
        <f>EMCs!$B$2</f>
        <v>1.3467531225403229</v>
      </c>
      <c r="H43" s="27">
        <f>EMCs!$C$2</f>
        <v>0.27383424246429361</v>
      </c>
      <c r="I43" s="27">
        <f>ROCs!$G$2</f>
        <v>0.31492922148662977</v>
      </c>
      <c r="J43" s="23">
        <v>0.28946510448500001</v>
      </c>
      <c r="K43" s="31">
        <f>Other!$C$4*I43*J43/12+(Other!$D$4*'230262-4'!J43)</f>
        <v>0.59820761060021155</v>
      </c>
      <c r="L43">
        <f t="shared" si="0"/>
        <v>2.2000000000000002</v>
      </c>
      <c r="M43">
        <f>ROUND((2.721*K43*H43)+(Other!$B$4*'230262-4'!J43),1)</f>
        <v>0.6</v>
      </c>
    </row>
    <row r="44" spans="1:13">
      <c r="A44" s="22">
        <v>6</v>
      </c>
      <c r="B44" s="22" t="s">
        <v>10</v>
      </c>
      <c r="C44" s="22" t="s">
        <v>124</v>
      </c>
      <c r="D44" s="22">
        <v>4340</v>
      </c>
      <c r="E44" s="32" t="s">
        <v>194</v>
      </c>
      <c r="F44" s="22" t="s">
        <v>122</v>
      </c>
      <c r="G44" s="27">
        <f>EMCs!$B$14</f>
        <v>0.69141343344704065</v>
      </c>
      <c r="H44" s="27">
        <f>EMCs!$C$14</f>
        <v>3.5859246036990831E-2</v>
      </c>
      <c r="I44" s="27">
        <f>ROCs!$H$13</f>
        <v>0.26229721460804234</v>
      </c>
      <c r="J44" s="23">
        <v>1.0054471758400001</v>
      </c>
      <c r="K44" s="31">
        <f>Other!$C$4*I44*J44/12+(Other!$D$4*'230262-4'!J44)</f>
        <v>1.8414835440130664</v>
      </c>
      <c r="L44">
        <f t="shared" si="0"/>
        <v>3.5</v>
      </c>
      <c r="M44">
        <f>ROUND((2.721*K44*H44)+(Other!$B$4*'230262-4'!J44),1)</f>
        <v>0.8</v>
      </c>
    </row>
    <row r="45" spans="1:13">
      <c r="A45" s="22">
        <v>6</v>
      </c>
      <c r="B45" s="22" t="s">
        <v>10</v>
      </c>
      <c r="C45" s="22" t="s">
        <v>124</v>
      </c>
      <c r="D45" s="22">
        <v>4340</v>
      </c>
      <c r="E45" s="32" t="s">
        <v>194</v>
      </c>
      <c r="F45" s="22" t="s">
        <v>122</v>
      </c>
      <c r="G45" s="27">
        <f>EMCs!$B$14</f>
        <v>0.69141343344704065</v>
      </c>
      <c r="H45" s="27">
        <f>EMCs!$C$14</f>
        <v>3.5859246036990831E-2</v>
      </c>
      <c r="I45" s="27">
        <f>ROCs!$H$13</f>
        <v>0.26229721460804234</v>
      </c>
      <c r="J45" s="23">
        <v>2.39101606372</v>
      </c>
      <c r="K45" s="31">
        <f>Other!$C$4*I45*J45/12+(Other!$D$4*'230262-4'!J45)</f>
        <v>4.3791626657390328</v>
      </c>
      <c r="L45">
        <f t="shared" si="0"/>
        <v>8.1999999999999993</v>
      </c>
      <c r="M45">
        <f>ROUND((2.721*K45*H45)+(Other!$B$4*'230262-4'!J45),1)</f>
        <v>1.9</v>
      </c>
    </row>
    <row r="46" spans="1:13">
      <c r="A46" s="22">
        <v>6</v>
      </c>
      <c r="B46" s="22" t="s">
        <v>10</v>
      </c>
      <c r="C46" s="22" t="s">
        <v>124</v>
      </c>
      <c r="D46" s="22">
        <v>5120</v>
      </c>
      <c r="E46" s="32" t="e">
        <v>#N/A</v>
      </c>
      <c r="F46" s="22" t="s">
        <v>4</v>
      </c>
      <c r="G46" s="27">
        <f>EMCs!$B$16</f>
        <v>0.50503242095262102</v>
      </c>
      <c r="H46" s="27">
        <f>EMCs!$C$16</f>
        <v>6.8458560616073402E-2</v>
      </c>
      <c r="I46" s="27">
        <f>ROCs!$I$15</f>
        <v>5.2632006878587441E-2</v>
      </c>
      <c r="J46" s="23">
        <v>0.19861486813500001</v>
      </c>
      <c r="K46" s="31">
        <f>Other!$C$4*I46*J46/12+(Other!$D$4*'230262-4'!J46)</f>
        <v>0.17776078540211987</v>
      </c>
      <c r="L46">
        <f t="shared" si="0"/>
        <v>0.2</v>
      </c>
      <c r="M46">
        <f>ROUND((2.721*K46*H46)+(Other!$B$4*'230262-4'!J46),1)</f>
        <v>0.2</v>
      </c>
    </row>
    <row r="47" spans="1:13">
      <c r="J47" s="23">
        <f>SUM(J2:J46)</f>
        <v>101.97094734135638</v>
      </c>
      <c r="L47">
        <f>SUM(L2:L46)</f>
        <v>691.60000000000036</v>
      </c>
      <c r="M47">
        <f>SUM(M2:M46)</f>
        <v>179.10000000000002</v>
      </c>
    </row>
  </sheetData>
  <sortState ref="A2:G46">
    <sortCondition descending="1" ref="C2:C46"/>
    <sortCondition ref="D2:D4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45"/>
  <sheetViews>
    <sheetView workbookViewId="0">
      <pane ySplit="1" topLeftCell="A7" activePane="bottomLeft" state="frozen"/>
      <selection pane="bottomLeft" activeCell="M2" sqref="M2:M44"/>
    </sheetView>
  </sheetViews>
  <sheetFormatPr defaultRowHeight="15"/>
  <cols>
    <col min="1" max="1" width="9.85546875" bestFit="1" customWidth="1"/>
    <col min="2" max="2" width="12.85546875" bestFit="1" customWidth="1"/>
    <col min="3" max="3" width="12.7109375" bestFit="1" customWidth="1"/>
    <col min="4" max="4" width="7.85546875" bestFit="1" customWidth="1"/>
    <col min="5" max="5" width="23.42578125" bestFit="1" customWidth="1"/>
    <col min="6" max="6" width="8.140625" bestFit="1" customWidth="1"/>
    <col min="7" max="9" width="8.140625" style="27" customWidth="1"/>
    <col min="10" max="10" width="14.7109375" bestFit="1" customWidth="1"/>
    <col min="11" max="11" width="14.7109375" customWidth="1"/>
  </cols>
  <sheetData>
    <row r="1" spans="1:13">
      <c r="A1" s="22" t="s">
        <v>114</v>
      </c>
      <c r="B1" s="22" t="s">
        <v>115</v>
      </c>
      <c r="C1" s="22" t="s">
        <v>153</v>
      </c>
      <c r="D1" s="22" t="s">
        <v>118</v>
      </c>
      <c r="E1" s="22" t="s">
        <v>161</v>
      </c>
      <c r="F1" s="22" t="s">
        <v>116</v>
      </c>
      <c r="G1" s="44" t="s">
        <v>163</v>
      </c>
      <c r="H1" s="44" t="s">
        <v>164</v>
      </c>
      <c r="I1" s="44" t="s">
        <v>165</v>
      </c>
      <c r="J1" s="23" t="s">
        <v>179</v>
      </c>
      <c r="K1" s="35" t="s">
        <v>180</v>
      </c>
      <c r="L1" s="36" t="s">
        <v>181</v>
      </c>
      <c r="M1" s="36" t="s">
        <v>182</v>
      </c>
    </row>
    <row r="2" spans="1:13">
      <c r="A2" s="22">
        <v>7</v>
      </c>
      <c r="B2" s="22" t="s">
        <v>11</v>
      </c>
      <c r="C2" s="22" t="s">
        <v>121</v>
      </c>
      <c r="D2" s="22">
        <v>1110</v>
      </c>
      <c r="E2" s="22" t="s">
        <v>198</v>
      </c>
      <c r="F2" s="22" t="s">
        <v>122</v>
      </c>
      <c r="G2" s="27">
        <f>EMCs!$B$7</f>
        <v>0.96797880682585713</v>
      </c>
      <c r="H2" s="27">
        <f>EMCs!$C$7</f>
        <v>0.12452938169209543</v>
      </c>
      <c r="I2" s="27">
        <f>ROCs!$H$11</f>
        <v>0.28818180815488864</v>
      </c>
      <c r="J2" s="23">
        <v>1.6226029608799999</v>
      </c>
      <c r="K2" s="31">
        <f>Other!$C$2*I2*J2/12</f>
        <v>1.979526373611735</v>
      </c>
      <c r="L2">
        <f>ROUND(2.721*K2*G2,1)</f>
        <v>5.2</v>
      </c>
      <c r="M2">
        <f>ROUND((2.721*K2*H2)+(Other!$B$2*J2),1)</f>
        <v>1</v>
      </c>
    </row>
    <row r="3" spans="1:13">
      <c r="A3" s="22">
        <v>7</v>
      </c>
      <c r="B3" s="22" t="s">
        <v>11</v>
      </c>
      <c r="C3" s="22" t="s">
        <v>121</v>
      </c>
      <c r="D3" s="22">
        <v>1550</v>
      </c>
      <c r="E3" s="32" t="s">
        <v>190</v>
      </c>
      <c r="F3" s="22" t="s">
        <v>122</v>
      </c>
      <c r="G3" s="27">
        <f>EMCs!B5</f>
        <v>0.98601567900273634</v>
      </c>
      <c r="H3" s="27">
        <f>EMCs!C5</f>
        <v>0.14343698414796333</v>
      </c>
      <c r="I3" s="27">
        <f>ROCs!H2</f>
        <v>0.31492922148662977</v>
      </c>
      <c r="J3" s="23">
        <v>0.791073172283</v>
      </c>
      <c r="K3" s="31">
        <f>Other!$C$2*I3*J3/12</f>
        <v>1.0546590467442518</v>
      </c>
      <c r="L3">
        <f t="shared" ref="L3:L44" si="0">ROUND(2.721*K3*G3,1)</f>
        <v>2.8</v>
      </c>
      <c r="M3">
        <f>ROUND((2.721*K3*H3)+(Other!$B$2*J3),1)</f>
        <v>0.6</v>
      </c>
    </row>
    <row r="4" spans="1:13">
      <c r="A4" s="22">
        <v>7</v>
      </c>
      <c r="B4" s="22" t="s">
        <v>11</v>
      </c>
      <c r="C4" s="22" t="s">
        <v>121</v>
      </c>
      <c r="D4" s="22">
        <v>2130</v>
      </c>
      <c r="E4" s="32" t="s">
        <v>197</v>
      </c>
      <c r="F4" s="22" t="s">
        <v>122</v>
      </c>
      <c r="G4" s="27">
        <f>EMCs!$B$15</f>
        <v>1.022089423356495</v>
      </c>
      <c r="H4" s="27">
        <f>EMCs!$C$15</f>
        <v>0.19559588747449544</v>
      </c>
      <c r="I4" s="27">
        <f>ROCs!$H$14</f>
        <v>0.26229721460804234</v>
      </c>
      <c r="J4" s="23">
        <v>0.25988217437400002</v>
      </c>
      <c r="K4" s="31">
        <f>Other!$C$2*I4*J4/12</f>
        <v>0.28857096830006279</v>
      </c>
      <c r="L4">
        <f t="shared" si="0"/>
        <v>0.8</v>
      </c>
      <c r="M4">
        <f>ROUND((2.721*K4*H4)+(Other!$B$2*J4),1)</f>
        <v>0.2</v>
      </c>
    </row>
    <row r="5" spans="1:13">
      <c r="A5" s="22">
        <v>7</v>
      </c>
      <c r="B5" s="22" t="s">
        <v>11</v>
      </c>
      <c r="C5" s="22" t="s">
        <v>121</v>
      </c>
      <c r="D5" s="22">
        <v>2130</v>
      </c>
      <c r="E5" s="32" t="s">
        <v>197</v>
      </c>
      <c r="F5" s="22" t="s">
        <v>122</v>
      </c>
      <c r="G5" s="27">
        <f>EMCs!$B$15</f>
        <v>1.022089423356495</v>
      </c>
      <c r="H5" s="27">
        <f>EMCs!$C$15</f>
        <v>0.19559588747449544</v>
      </c>
      <c r="I5" s="27">
        <f>ROCs!$H$14</f>
        <v>0.26229721460804234</v>
      </c>
      <c r="J5" s="23">
        <v>0.78110477934400002</v>
      </c>
      <c r="K5" s="31">
        <f>Other!$C$2*I5*J5/12</f>
        <v>0.86733214027493366</v>
      </c>
      <c r="L5">
        <f t="shared" si="0"/>
        <v>2.4</v>
      </c>
      <c r="M5">
        <f>ROUND((2.721*K5*H5)+(Other!$B$2*J5),1)</f>
        <v>0.6</v>
      </c>
    </row>
    <row r="6" spans="1:13">
      <c r="A6" s="22">
        <v>7</v>
      </c>
      <c r="B6" s="22" t="s">
        <v>11</v>
      </c>
      <c r="C6" s="22" t="s">
        <v>121</v>
      </c>
      <c r="D6" s="22">
        <v>2140</v>
      </c>
      <c r="E6" s="32" t="s">
        <v>151</v>
      </c>
      <c r="F6" s="22" t="s">
        <v>122</v>
      </c>
      <c r="G6" s="27">
        <f>EMCs!$B$12</f>
        <v>1.7435643104316678</v>
      </c>
      <c r="H6" s="27">
        <f>EMCs!$C$12</f>
        <v>0.58026779950766982</v>
      </c>
      <c r="I6" s="27">
        <f>ROCs!$H$10</f>
        <v>0.36669840858032232</v>
      </c>
      <c r="J6" s="23">
        <v>1.28638339195E-2</v>
      </c>
      <c r="K6" s="31">
        <f>Other!$C$2*I6*J6/12</f>
        <v>1.9969257438944066E-2</v>
      </c>
      <c r="L6">
        <f t="shared" si="0"/>
        <v>0.1</v>
      </c>
      <c r="M6">
        <f>ROUND((2.721*K6*H6)+(Other!$B$2*J6),1)</f>
        <v>0</v>
      </c>
    </row>
    <row r="7" spans="1:13">
      <c r="A7" s="22">
        <v>7</v>
      </c>
      <c r="B7" s="22" t="s">
        <v>11</v>
      </c>
      <c r="C7" s="22" t="s">
        <v>121</v>
      </c>
      <c r="D7" s="22">
        <v>2140</v>
      </c>
      <c r="E7" s="32" t="s">
        <v>151</v>
      </c>
      <c r="F7" s="22" t="s">
        <v>4</v>
      </c>
      <c r="G7" s="27">
        <f>EMCs!$B$12</f>
        <v>1.7435643104316678</v>
      </c>
      <c r="H7" s="27">
        <f>EMCs!$C$12</f>
        <v>0.58026779950766982</v>
      </c>
      <c r="I7" s="27">
        <f>ROCs!$I$10</f>
        <v>0.36669840858032232</v>
      </c>
      <c r="J7" s="23">
        <v>1.3450411675300001E-4</v>
      </c>
      <c r="K7" s="31">
        <f>Other!$C$2*I7*J7/12</f>
        <v>2.0879835287416752E-4</v>
      </c>
      <c r="L7">
        <f t="shared" si="0"/>
        <v>0</v>
      </c>
      <c r="M7">
        <f>ROUND((2.721*K7*H7)+(Other!$B$2*J7),1)</f>
        <v>0</v>
      </c>
    </row>
    <row r="8" spans="1:13">
      <c r="A8" s="22">
        <v>7</v>
      </c>
      <c r="B8" s="22" t="s">
        <v>11</v>
      </c>
      <c r="C8" s="22" t="s">
        <v>121</v>
      </c>
      <c r="D8" s="22">
        <v>2210</v>
      </c>
      <c r="E8" s="32" t="s">
        <v>193</v>
      </c>
      <c r="F8" s="22" t="s">
        <v>125</v>
      </c>
      <c r="G8" s="27">
        <f>EMCs!$B$2</f>
        <v>1.3467531225403229</v>
      </c>
      <c r="H8" s="27">
        <f>EMCs!$C$2</f>
        <v>0.27383424246429361</v>
      </c>
      <c r="I8" s="27">
        <f>ROCs!$B$2</f>
        <v>0.31492922148662977</v>
      </c>
      <c r="J8" s="23">
        <v>2.0574944744200001E-2</v>
      </c>
      <c r="K8" s="31">
        <f>Other!$C$2*I8*J8/12</f>
        <v>2.7430523965450301E-2</v>
      </c>
      <c r="L8">
        <f t="shared" si="0"/>
        <v>0.1</v>
      </c>
      <c r="M8">
        <f>ROUND((2.721*K8*H8)+(Other!$B$2*J8),1)</f>
        <v>0</v>
      </c>
    </row>
    <row r="9" spans="1:13">
      <c r="A9" s="22">
        <v>7</v>
      </c>
      <c r="B9" s="22" t="s">
        <v>11</v>
      </c>
      <c r="C9" s="22" t="s">
        <v>121</v>
      </c>
      <c r="D9" s="22">
        <v>2210</v>
      </c>
      <c r="E9" s="32" t="s">
        <v>193</v>
      </c>
      <c r="F9" s="22" t="s">
        <v>122</v>
      </c>
      <c r="G9" s="27">
        <f>EMCs!$B$2</f>
        <v>1.3467531225403229</v>
      </c>
      <c r="H9" s="27">
        <f>EMCs!$C$2</f>
        <v>0.27383424246429361</v>
      </c>
      <c r="I9" s="27">
        <f>ROCs!$H$2</f>
        <v>0.31492922148662977</v>
      </c>
      <c r="J9" s="23">
        <v>20.8640977405</v>
      </c>
      <c r="K9" s="31">
        <f>Other!$C$2*I9*J9/12</f>
        <v>27.816022847381674</v>
      </c>
      <c r="L9">
        <f t="shared" si="0"/>
        <v>101.9</v>
      </c>
      <c r="M9">
        <f>ROUND((2.721*K9*H9)+(Other!$B$2*J9),1)</f>
        <v>25.2</v>
      </c>
    </row>
    <row r="10" spans="1:13">
      <c r="A10" s="22">
        <v>7</v>
      </c>
      <c r="B10" s="22" t="s">
        <v>11</v>
      </c>
      <c r="C10" s="22" t="s">
        <v>121</v>
      </c>
      <c r="D10" s="22">
        <v>2210</v>
      </c>
      <c r="E10" s="32" t="s">
        <v>193</v>
      </c>
      <c r="F10" s="22" t="s">
        <v>122</v>
      </c>
      <c r="G10" s="27">
        <f>EMCs!$B$2</f>
        <v>1.3467531225403229</v>
      </c>
      <c r="H10" s="27">
        <f>EMCs!$C$2</f>
        <v>0.27383424246429361</v>
      </c>
      <c r="I10" s="27">
        <f>ROCs!$H$2</f>
        <v>0.31492922148662977</v>
      </c>
      <c r="J10" s="23">
        <v>32.035384604299999</v>
      </c>
      <c r="K10" s="31">
        <f>Other!$C$2*I10*J10/12</f>
        <v>42.709586638301147</v>
      </c>
      <c r="L10">
        <f t="shared" si="0"/>
        <v>156.5</v>
      </c>
      <c r="M10">
        <f>ROUND((2.721*K10*H10)+(Other!$B$2*J10),1)</f>
        <v>38.799999999999997</v>
      </c>
    </row>
    <row r="11" spans="1:13">
      <c r="A11" s="22">
        <v>7</v>
      </c>
      <c r="B11" s="22" t="s">
        <v>11</v>
      </c>
      <c r="C11" s="22" t="s">
        <v>121</v>
      </c>
      <c r="D11" s="22">
        <v>2210</v>
      </c>
      <c r="E11" s="32" t="s">
        <v>193</v>
      </c>
      <c r="F11" s="22" t="s">
        <v>122</v>
      </c>
      <c r="G11" s="27">
        <f>EMCs!$B$2</f>
        <v>1.3467531225403229</v>
      </c>
      <c r="H11" s="27">
        <f>EMCs!$C$2</f>
        <v>0.27383424246429361</v>
      </c>
      <c r="I11" s="27">
        <f>ROCs!$H$2</f>
        <v>0.31492922148662977</v>
      </c>
      <c r="J11" s="23">
        <v>1.2275146906400001E-2</v>
      </c>
      <c r="K11" s="31">
        <f>Other!$C$2*I11*J11/12</f>
        <v>1.6365230409201788E-2</v>
      </c>
      <c r="L11">
        <f t="shared" si="0"/>
        <v>0.1</v>
      </c>
      <c r="M11">
        <f>ROUND((2.721*K11*H11)+(Other!$B$2*J11),1)</f>
        <v>0</v>
      </c>
    </row>
    <row r="12" spans="1:13">
      <c r="A12" s="22">
        <v>7</v>
      </c>
      <c r="B12" s="22" t="s">
        <v>11</v>
      </c>
      <c r="C12" s="22" t="s">
        <v>121</v>
      </c>
      <c r="D12" s="22">
        <v>2210</v>
      </c>
      <c r="E12" s="32" t="s">
        <v>193</v>
      </c>
      <c r="F12" s="22" t="s">
        <v>122</v>
      </c>
      <c r="G12" s="27">
        <f>EMCs!$B$2</f>
        <v>1.3467531225403229</v>
      </c>
      <c r="H12" s="27">
        <f>EMCs!$C$2</f>
        <v>0.27383424246429361</v>
      </c>
      <c r="I12" s="27">
        <f>ROCs!$H$2</f>
        <v>0.31492922148662977</v>
      </c>
      <c r="J12" s="23">
        <v>3.0299294902999998</v>
      </c>
      <c r="K12" s="31">
        <f>Other!$C$2*I12*J12/12</f>
        <v>4.0395031204508038</v>
      </c>
      <c r="L12">
        <f t="shared" si="0"/>
        <v>14.8</v>
      </c>
      <c r="M12">
        <f>ROUND((2.721*K12*H12)+(Other!$B$2*J12),1)</f>
        <v>3.7</v>
      </c>
    </row>
    <row r="13" spans="1:13">
      <c r="A13" s="22">
        <v>7</v>
      </c>
      <c r="B13" s="22" t="s">
        <v>11</v>
      </c>
      <c r="C13" s="22" t="s">
        <v>121</v>
      </c>
      <c r="D13" s="22">
        <v>2210</v>
      </c>
      <c r="E13" s="32" t="s">
        <v>193</v>
      </c>
      <c r="F13" s="22" t="s">
        <v>122</v>
      </c>
      <c r="G13" s="27">
        <f>EMCs!$B$2</f>
        <v>1.3467531225403229</v>
      </c>
      <c r="H13" s="27">
        <f>EMCs!$C$2</f>
        <v>0.27383424246429361</v>
      </c>
      <c r="I13" s="27">
        <f>ROCs!$H$2</f>
        <v>0.31492922148662977</v>
      </c>
      <c r="J13" s="23">
        <v>0.29424193802300003</v>
      </c>
      <c r="K13" s="31">
        <f>Other!$C$2*I13*J13/12</f>
        <v>0.39228346092427241</v>
      </c>
      <c r="L13">
        <f t="shared" si="0"/>
        <v>1.4</v>
      </c>
      <c r="M13">
        <f>ROUND((2.721*K13*H13)+(Other!$B$2*J13),1)</f>
        <v>0.4</v>
      </c>
    </row>
    <row r="14" spans="1:13">
      <c r="A14" s="22">
        <v>7</v>
      </c>
      <c r="B14" s="22" t="s">
        <v>11</v>
      </c>
      <c r="C14" s="22" t="s">
        <v>121</v>
      </c>
      <c r="D14" s="22">
        <v>2210</v>
      </c>
      <c r="E14" s="32" t="s">
        <v>193</v>
      </c>
      <c r="F14" s="22" t="s">
        <v>122</v>
      </c>
      <c r="G14" s="27">
        <f>EMCs!$B$2</f>
        <v>1.3467531225403229</v>
      </c>
      <c r="H14" s="27">
        <f>EMCs!$C$2</f>
        <v>0.27383424246429361</v>
      </c>
      <c r="I14" s="27">
        <f>ROCs!$H$2</f>
        <v>0.31492922148662977</v>
      </c>
      <c r="J14" s="23">
        <v>27.8745404752</v>
      </c>
      <c r="K14" s="31">
        <f>Other!$C$2*I14*J14/12</f>
        <v>37.162347701878012</v>
      </c>
      <c r="L14">
        <f t="shared" si="0"/>
        <v>136.19999999999999</v>
      </c>
      <c r="M14">
        <f>ROUND((2.721*K14*H14)+(Other!$B$2*J14),1)</f>
        <v>33.700000000000003</v>
      </c>
    </row>
    <row r="15" spans="1:13">
      <c r="A15" s="22">
        <v>7</v>
      </c>
      <c r="B15" s="22" t="s">
        <v>11</v>
      </c>
      <c r="C15" s="22" t="s">
        <v>121</v>
      </c>
      <c r="D15" s="22">
        <v>2210</v>
      </c>
      <c r="E15" s="32" t="s">
        <v>193</v>
      </c>
      <c r="F15" s="22" t="s">
        <v>122</v>
      </c>
      <c r="G15" s="27">
        <f>EMCs!$B$2</f>
        <v>1.3467531225403229</v>
      </c>
      <c r="H15" s="27">
        <f>EMCs!$C$2</f>
        <v>0.27383424246429361</v>
      </c>
      <c r="I15" s="27">
        <f>ROCs!$H$2</f>
        <v>0.31492922148662977</v>
      </c>
      <c r="J15" s="23">
        <v>6.3740555680500002</v>
      </c>
      <c r="K15" s="31">
        <f>Other!$C$2*I15*J15/12</f>
        <v>8.497893247844333</v>
      </c>
      <c r="L15">
        <f t="shared" si="0"/>
        <v>31.1</v>
      </c>
      <c r="M15">
        <f>ROUND((2.721*K15*H15)+(Other!$B$2*J15),1)</f>
        <v>7.7</v>
      </c>
    </row>
    <row r="16" spans="1:13">
      <c r="A16" s="22">
        <v>7</v>
      </c>
      <c r="B16" s="22" t="s">
        <v>11</v>
      </c>
      <c r="C16" s="22" t="s">
        <v>121</v>
      </c>
      <c r="D16" s="22">
        <v>2210</v>
      </c>
      <c r="E16" s="32" t="s">
        <v>193</v>
      </c>
      <c r="F16" s="22" t="s">
        <v>122</v>
      </c>
      <c r="G16" s="27">
        <f>EMCs!$B$2</f>
        <v>1.3467531225403229</v>
      </c>
      <c r="H16" s="27">
        <f>EMCs!$C$2</f>
        <v>0.27383424246429361</v>
      </c>
      <c r="I16" s="27">
        <f>ROCs!$H$2</f>
        <v>0.31492922148662977</v>
      </c>
      <c r="J16" s="23">
        <v>0.12536423172200001</v>
      </c>
      <c r="K16" s="31">
        <f>Other!$C$2*I16*J16/12</f>
        <v>0.16713564023689409</v>
      </c>
      <c r="L16">
        <f t="shared" si="0"/>
        <v>0.6</v>
      </c>
      <c r="M16">
        <f>ROUND((2.721*K16*H16)+(Other!$B$2*J16),1)</f>
        <v>0.2</v>
      </c>
    </row>
    <row r="17" spans="1:13">
      <c r="A17" s="22">
        <v>7</v>
      </c>
      <c r="B17" s="22" t="s">
        <v>11</v>
      </c>
      <c r="C17" s="22" t="s">
        <v>121</v>
      </c>
      <c r="D17" s="22">
        <v>2210</v>
      </c>
      <c r="E17" s="32" t="s">
        <v>193</v>
      </c>
      <c r="F17" s="22" t="s">
        <v>122</v>
      </c>
      <c r="G17" s="27">
        <f>EMCs!$B$2</f>
        <v>1.3467531225403229</v>
      </c>
      <c r="H17" s="27">
        <f>EMCs!$C$2</f>
        <v>0.27383424246429361</v>
      </c>
      <c r="I17" s="27">
        <f>ROCs!$H$2</f>
        <v>0.31492922148662977</v>
      </c>
      <c r="J17" s="23">
        <v>5.7997535092900003</v>
      </c>
      <c r="K17" s="31">
        <f>Other!$C$2*I17*J17/12</f>
        <v>7.7322335300623726</v>
      </c>
      <c r="L17">
        <f t="shared" si="0"/>
        <v>28.3</v>
      </c>
      <c r="M17">
        <f>ROUND((2.721*K17*H17)+(Other!$B$2*J17),1)</f>
        <v>7</v>
      </c>
    </row>
    <row r="18" spans="1:13">
      <c r="A18" s="22">
        <v>7</v>
      </c>
      <c r="B18" s="22" t="s">
        <v>11</v>
      </c>
      <c r="C18" s="22" t="s">
        <v>121</v>
      </c>
      <c r="D18" s="22">
        <v>2210</v>
      </c>
      <c r="E18" s="32" t="s">
        <v>193</v>
      </c>
      <c r="F18" s="22" t="s">
        <v>122</v>
      </c>
      <c r="G18" s="27">
        <f>EMCs!$B$2</f>
        <v>1.3467531225403229</v>
      </c>
      <c r="H18" s="27">
        <f>EMCs!$C$2</f>
        <v>0.27383424246429361</v>
      </c>
      <c r="I18" s="27">
        <f>ROCs!$H$2</f>
        <v>0.31492922148662977</v>
      </c>
      <c r="J18" s="23">
        <v>2.59768160262E-3</v>
      </c>
      <c r="K18" s="31">
        <f>Other!$C$2*I18*J18/12</f>
        <v>3.4632300762491228E-3</v>
      </c>
      <c r="L18">
        <f t="shared" si="0"/>
        <v>0</v>
      </c>
      <c r="M18">
        <f>ROUND((2.721*K18*H18)+(Other!$B$2*J18),1)</f>
        <v>0</v>
      </c>
    </row>
    <row r="19" spans="1:13">
      <c r="A19" s="22">
        <v>7</v>
      </c>
      <c r="B19" s="22" t="s">
        <v>11</v>
      </c>
      <c r="C19" s="22" t="s">
        <v>121</v>
      </c>
      <c r="D19" s="22">
        <v>2210</v>
      </c>
      <c r="E19" s="32" t="s">
        <v>193</v>
      </c>
      <c r="F19" s="22" t="s">
        <v>122</v>
      </c>
      <c r="G19" s="27">
        <f>EMCs!$B$2</f>
        <v>1.3467531225403229</v>
      </c>
      <c r="H19" s="27">
        <f>EMCs!$C$2</f>
        <v>0.27383424246429361</v>
      </c>
      <c r="I19" s="27">
        <f>ROCs!$H$2</f>
        <v>0.31492922148662977</v>
      </c>
      <c r="J19" s="23">
        <v>0.50202563380999998</v>
      </c>
      <c r="K19" s="31">
        <f>Other!$C$2*I19*J19/12</f>
        <v>0.66930076122695414</v>
      </c>
      <c r="L19">
        <f t="shared" si="0"/>
        <v>2.5</v>
      </c>
      <c r="M19">
        <f>ROUND((2.721*K19*H19)+(Other!$B$2*J19),1)</f>
        <v>0.6</v>
      </c>
    </row>
    <row r="20" spans="1:13">
      <c r="A20" s="22">
        <v>7</v>
      </c>
      <c r="B20" s="22" t="s">
        <v>11</v>
      </c>
      <c r="C20" s="22" t="s">
        <v>121</v>
      </c>
      <c r="D20" s="22">
        <v>2210</v>
      </c>
      <c r="E20" s="32" t="s">
        <v>193</v>
      </c>
      <c r="F20" s="22" t="s">
        <v>4</v>
      </c>
      <c r="G20" s="27">
        <f>EMCs!$B$2</f>
        <v>1.3467531225403229</v>
      </c>
      <c r="H20" s="27">
        <f>EMCs!$C$2</f>
        <v>0.27383424246429361</v>
      </c>
      <c r="I20" s="27">
        <f>ROCs!$I$2</f>
        <v>0.31492922148662977</v>
      </c>
      <c r="J20" s="23">
        <v>0.111281859335</v>
      </c>
      <c r="K20" s="31">
        <f>Other!$C$2*I20*J20/12</f>
        <v>0.14836101614654787</v>
      </c>
      <c r="L20">
        <f t="shared" si="0"/>
        <v>0.5</v>
      </c>
      <c r="M20">
        <f>ROUND((2.721*K20*H20)+(Other!$B$2*J20),1)</f>
        <v>0.1</v>
      </c>
    </row>
    <row r="21" spans="1:13">
      <c r="A21" s="22">
        <v>7</v>
      </c>
      <c r="B21" s="22" t="s">
        <v>11</v>
      </c>
      <c r="C21" s="22" t="s">
        <v>121</v>
      </c>
      <c r="D21" s="22">
        <v>2210</v>
      </c>
      <c r="E21" s="32" t="s">
        <v>193</v>
      </c>
      <c r="F21" s="22" t="s">
        <v>4</v>
      </c>
      <c r="G21" s="27">
        <f>EMCs!$B$2</f>
        <v>1.3467531225403229</v>
      </c>
      <c r="H21" s="27">
        <f>EMCs!$C$2</f>
        <v>0.27383424246429361</v>
      </c>
      <c r="I21" s="27">
        <f>ROCs!$I$2</f>
        <v>0.31492922148662977</v>
      </c>
      <c r="J21" s="23">
        <v>4.6163838204299999E-2</v>
      </c>
      <c r="K21" s="31">
        <f>Other!$C$2*I21*J21/12</f>
        <v>6.1545646218913223E-2</v>
      </c>
      <c r="L21">
        <f t="shared" si="0"/>
        <v>0.2</v>
      </c>
      <c r="M21">
        <f>ROUND((2.721*K21*H21)+(Other!$B$2*J21),1)</f>
        <v>0.1</v>
      </c>
    </row>
    <row r="22" spans="1:13">
      <c r="A22" s="22">
        <v>7</v>
      </c>
      <c r="B22" s="22" t="s">
        <v>11</v>
      </c>
      <c r="C22" s="22" t="s">
        <v>121</v>
      </c>
      <c r="D22" s="22">
        <v>2210</v>
      </c>
      <c r="E22" s="32" t="s">
        <v>193</v>
      </c>
      <c r="F22" s="22" t="s">
        <v>4</v>
      </c>
      <c r="G22" s="27">
        <f>EMCs!$B$2</f>
        <v>1.3467531225403229</v>
      </c>
      <c r="H22" s="27">
        <f>EMCs!$C$2</f>
        <v>0.27383424246429361</v>
      </c>
      <c r="I22" s="27">
        <f>ROCs!$I$2</f>
        <v>0.31492922148662977</v>
      </c>
      <c r="J22" s="23">
        <v>2.1669365859499999E-4</v>
      </c>
      <c r="K22" s="31">
        <f>Other!$C$2*I22*J22/12</f>
        <v>2.8889606602354787E-4</v>
      </c>
      <c r="L22">
        <f t="shared" si="0"/>
        <v>0</v>
      </c>
      <c r="M22">
        <f>ROUND((2.721*K22*H22)+(Other!$B$2*J22),1)</f>
        <v>0</v>
      </c>
    </row>
    <row r="23" spans="1:13">
      <c r="A23" s="22">
        <v>7</v>
      </c>
      <c r="B23" s="22" t="s">
        <v>11</v>
      </c>
      <c r="C23" s="22" t="s">
        <v>121</v>
      </c>
      <c r="D23" s="22">
        <v>2500</v>
      </c>
      <c r="E23" s="22" t="s">
        <v>199</v>
      </c>
      <c r="F23" s="22" t="s">
        <v>122</v>
      </c>
      <c r="G23" s="27">
        <f>EMCs!$B$3</f>
        <v>1.6774291124497771</v>
      </c>
      <c r="H23" s="27">
        <f>EMCs!$C$3</f>
        <v>0.48898971868623858</v>
      </c>
      <c r="I23" s="27">
        <f>ROCs!$H$4</f>
        <v>0.28904462793978353</v>
      </c>
      <c r="J23" s="23">
        <v>2.80812009333E-2</v>
      </c>
      <c r="K23" s="31">
        <f>Other!$C$2*I23*J23/12</f>
        <v>3.4360782501174532E-2</v>
      </c>
      <c r="L23">
        <f t="shared" si="0"/>
        <v>0.2</v>
      </c>
      <c r="M23">
        <f>ROUND((2.721*K23*H23)+(Other!$B$2*J23),1)</f>
        <v>0.1</v>
      </c>
    </row>
    <row r="24" spans="1:13">
      <c r="A24" s="22">
        <v>7</v>
      </c>
      <c r="B24" s="22" t="s">
        <v>11</v>
      </c>
      <c r="C24" s="22" t="s">
        <v>121</v>
      </c>
      <c r="D24" s="22">
        <v>3200</v>
      </c>
      <c r="E24" s="22" t="s">
        <v>200</v>
      </c>
      <c r="F24" s="22" t="s">
        <v>122</v>
      </c>
      <c r="G24" s="27">
        <f>EMCs!$B$14</f>
        <v>0.69141343344704065</v>
      </c>
      <c r="H24" s="27">
        <f>EMCs!$C$14</f>
        <v>3.5859246036990831E-2</v>
      </c>
      <c r="I24" s="27">
        <f>ROCs!$H$13</f>
        <v>0.26229721460804234</v>
      </c>
      <c r="J24" s="23">
        <v>0.67620093206700005</v>
      </c>
      <c r="K24" s="31">
        <f>Other!$C$2*I24*J24/12</f>
        <v>0.75084779555200309</v>
      </c>
      <c r="L24">
        <f t="shared" si="0"/>
        <v>1.4</v>
      </c>
      <c r="M24">
        <f>ROUND((2.721*K24*H24)+(Other!$B$2*J24),1)</f>
        <v>0.2</v>
      </c>
    </row>
    <row r="25" spans="1:13">
      <c r="A25" s="22">
        <v>7</v>
      </c>
      <c r="B25" s="22" t="s">
        <v>11</v>
      </c>
      <c r="C25" s="22" t="s">
        <v>121</v>
      </c>
      <c r="D25" s="22">
        <v>3200</v>
      </c>
      <c r="E25" s="22" t="s">
        <v>200</v>
      </c>
      <c r="F25" s="22" t="s">
        <v>122</v>
      </c>
      <c r="G25" s="27">
        <f>EMCs!$B$14</f>
        <v>0.69141343344704065</v>
      </c>
      <c r="H25" s="27">
        <f>EMCs!$C$14</f>
        <v>3.5859246036990831E-2</v>
      </c>
      <c r="I25" s="27">
        <f>ROCs!$H$13</f>
        <v>0.26229721460804234</v>
      </c>
      <c r="J25" s="23">
        <v>1.92898336084</v>
      </c>
      <c r="K25" s="31">
        <f>Other!$C$2*I25*J25/12</f>
        <v>2.1419268082282072</v>
      </c>
      <c r="L25">
        <f t="shared" si="0"/>
        <v>4</v>
      </c>
      <c r="M25">
        <f>ROUND((2.721*K25*H25)+(Other!$B$2*J25),1)</f>
        <v>0.6</v>
      </c>
    </row>
    <row r="26" spans="1:13">
      <c r="A26" s="22">
        <v>7</v>
      </c>
      <c r="B26" s="22" t="s">
        <v>11</v>
      </c>
      <c r="C26" s="22" t="s">
        <v>121</v>
      </c>
      <c r="D26" s="22">
        <v>4140</v>
      </c>
      <c r="E26" s="22" t="s">
        <v>201</v>
      </c>
      <c r="F26" s="22" t="s">
        <v>122</v>
      </c>
      <c r="G26" s="27">
        <f>EMCs!$B$14</f>
        <v>0.69141343344704065</v>
      </c>
      <c r="H26" s="27">
        <f>EMCs!$C$14</f>
        <v>3.5859246036990831E-2</v>
      </c>
      <c r="I26" s="27">
        <f>ROCs!$H$13</f>
        <v>0.26229721460804234</v>
      </c>
      <c r="J26" s="23">
        <v>0.41263227865199997</v>
      </c>
      <c r="K26" s="31">
        <f>Other!$C$2*I26*J26/12</f>
        <v>0.4581833921056408</v>
      </c>
      <c r="L26">
        <f t="shared" si="0"/>
        <v>0.9</v>
      </c>
      <c r="M26">
        <f>ROUND((2.721*K26*H26)+(Other!$B$2*J26),1)</f>
        <v>0.1</v>
      </c>
    </row>
    <row r="27" spans="1:13">
      <c r="A27" s="22">
        <v>7</v>
      </c>
      <c r="B27" s="22" t="s">
        <v>11</v>
      </c>
      <c r="C27" s="22" t="s">
        <v>121</v>
      </c>
      <c r="D27" s="22">
        <v>4220</v>
      </c>
      <c r="E27" s="22" t="s">
        <v>192</v>
      </c>
      <c r="F27" s="22" t="s">
        <v>122</v>
      </c>
      <c r="G27" s="27">
        <f>EMCs!$B$14</f>
        <v>0.69141343344704065</v>
      </c>
      <c r="H27" s="27">
        <f>EMCs!$C$14</f>
        <v>3.5859246036990831E-2</v>
      </c>
      <c r="I27" s="27">
        <f>ROCs!$H$13</f>
        <v>0.26229721460804234</v>
      </c>
      <c r="J27" s="23">
        <v>3.19100477865</v>
      </c>
      <c r="K27" s="31">
        <f>Other!$C$2*I27*J27/12</f>
        <v>3.5432647161862554</v>
      </c>
      <c r="L27">
        <f t="shared" si="0"/>
        <v>6.7</v>
      </c>
      <c r="M27">
        <f>ROUND((2.721*K27*H27)+(Other!$B$2*J27),1)</f>
        <v>1</v>
      </c>
    </row>
    <row r="28" spans="1:13">
      <c r="A28" s="22">
        <v>7</v>
      </c>
      <c r="B28" s="22" t="s">
        <v>11</v>
      </c>
      <c r="C28" s="22" t="s">
        <v>121</v>
      </c>
      <c r="D28" s="22">
        <v>4220</v>
      </c>
      <c r="E28" s="22" t="s">
        <v>192</v>
      </c>
      <c r="F28" s="22" t="s">
        <v>122</v>
      </c>
      <c r="G28" s="27">
        <f>EMCs!$B$14</f>
        <v>0.69141343344704065</v>
      </c>
      <c r="H28" s="27">
        <f>EMCs!$C$14</f>
        <v>3.5859246036990831E-2</v>
      </c>
      <c r="I28" s="27">
        <f>ROCs!$H$13</f>
        <v>0.26229721460804234</v>
      </c>
      <c r="J28" s="23">
        <v>0.30019732811700001</v>
      </c>
      <c r="K28" s="31">
        <f>Other!$C$2*I28*J28/12</f>
        <v>0.33333657402429789</v>
      </c>
      <c r="L28">
        <f t="shared" si="0"/>
        <v>0.6</v>
      </c>
      <c r="M28">
        <f>ROUND((2.721*K28*H28)+(Other!$B$2*J28),1)</f>
        <v>0.1</v>
      </c>
    </row>
    <row r="29" spans="1:13">
      <c r="A29" s="22">
        <v>7</v>
      </c>
      <c r="B29" s="22" t="s">
        <v>11</v>
      </c>
      <c r="C29" s="22" t="s">
        <v>121</v>
      </c>
      <c r="D29" s="22">
        <v>4220</v>
      </c>
      <c r="E29" s="22" t="s">
        <v>192</v>
      </c>
      <c r="F29" s="22" t="s">
        <v>122</v>
      </c>
      <c r="G29" s="27">
        <f>EMCs!$B$14</f>
        <v>0.69141343344704065</v>
      </c>
      <c r="H29" s="27">
        <f>EMCs!$C$14</f>
        <v>3.5859246036990831E-2</v>
      </c>
      <c r="I29" s="27">
        <f>ROCs!$H$13</f>
        <v>0.26229721460804234</v>
      </c>
      <c r="J29" s="23">
        <v>0.247458292759</v>
      </c>
      <c r="K29" s="31">
        <f>Other!$C$2*I29*J29/12</f>
        <v>0.27477559523793643</v>
      </c>
      <c r="L29">
        <f t="shared" si="0"/>
        <v>0.5</v>
      </c>
      <c r="M29">
        <f>ROUND((2.721*K29*H29)+(Other!$B$2*J29),1)</f>
        <v>0.1</v>
      </c>
    </row>
    <row r="30" spans="1:13">
      <c r="A30" s="22">
        <v>7</v>
      </c>
      <c r="B30" s="22" t="s">
        <v>11</v>
      </c>
      <c r="C30" s="22" t="s">
        <v>121</v>
      </c>
      <c r="D30" s="22">
        <v>5120</v>
      </c>
      <c r="E30" s="59" t="e">
        <v>#N/A</v>
      </c>
      <c r="F30" s="22" t="s">
        <v>125</v>
      </c>
      <c r="G30" s="27">
        <f>EMCs!$B$16</f>
        <v>0.50503242095262102</v>
      </c>
      <c r="H30" s="27">
        <f>EMCs!$C$16</f>
        <v>6.8458560616073402E-2</v>
      </c>
      <c r="I30" s="27">
        <f>ROCs!$B$15</f>
        <v>5.2632006878587441E-2</v>
      </c>
      <c r="J30" s="23">
        <v>4.7896914005599997E-3</v>
      </c>
      <c r="K30" s="31">
        <f>Other!$C$2*I30*J30/12</f>
        <v>1.0671855328018098E-3</v>
      </c>
      <c r="L30">
        <f t="shared" si="0"/>
        <v>0</v>
      </c>
      <c r="M30">
        <f>ROUND((2.721*K30*H30)+(Other!$B$2*J30),1)</f>
        <v>0</v>
      </c>
    </row>
    <row r="31" spans="1:13">
      <c r="A31" s="22">
        <v>7</v>
      </c>
      <c r="B31" s="22" t="s">
        <v>11</v>
      </c>
      <c r="C31" s="22" t="s">
        <v>121</v>
      </c>
      <c r="D31" s="22">
        <v>5120</v>
      </c>
      <c r="E31" s="59" t="e">
        <v>#N/A</v>
      </c>
      <c r="F31" s="22" t="s">
        <v>122</v>
      </c>
      <c r="G31" s="27">
        <f>EMCs!$B$16</f>
        <v>0.50503242095262102</v>
      </c>
      <c r="H31" s="27">
        <f>EMCs!$C$16</f>
        <v>6.8458560616073402E-2</v>
      </c>
      <c r="I31" s="27">
        <f>ROCs!$H$15</f>
        <v>5.2632006878587441E-2</v>
      </c>
      <c r="J31" s="23">
        <v>6.9628467693500003E-3</v>
      </c>
      <c r="K31" s="31">
        <f>Other!$C$2*I31*J31/12</f>
        <v>1.5513837360163468E-3</v>
      </c>
      <c r="L31">
        <f t="shared" si="0"/>
        <v>0</v>
      </c>
      <c r="M31">
        <f>ROUND((2.721*K31*H31)+(Other!$B$2*J31),1)</f>
        <v>0</v>
      </c>
    </row>
    <row r="32" spans="1:13">
      <c r="A32" s="22">
        <v>7</v>
      </c>
      <c r="B32" s="22" t="s">
        <v>11</v>
      </c>
      <c r="C32" s="22" t="s">
        <v>121</v>
      </c>
      <c r="D32" s="22">
        <v>5120</v>
      </c>
      <c r="E32" s="59" t="e">
        <v>#N/A</v>
      </c>
      <c r="F32" s="22" t="s">
        <v>122</v>
      </c>
      <c r="G32" s="27">
        <f>EMCs!$B$16</f>
        <v>0.50503242095262102</v>
      </c>
      <c r="H32" s="27">
        <f>EMCs!$C$16</f>
        <v>6.8458560616073402E-2</v>
      </c>
      <c r="I32" s="27">
        <f>ROCs!$H$15</f>
        <v>5.2632006878587441E-2</v>
      </c>
      <c r="J32" s="23">
        <v>6.5105985194400001E-2</v>
      </c>
      <c r="K32" s="31">
        <f>Other!$C$2*I32*J32/12</f>
        <v>1.4506188329826227E-2</v>
      </c>
      <c r="L32">
        <f t="shared" si="0"/>
        <v>0</v>
      </c>
      <c r="M32">
        <f>ROUND((2.721*K32*H32)+(Other!$B$2*J32),1)</f>
        <v>0</v>
      </c>
    </row>
    <row r="33" spans="1:13">
      <c r="A33" s="22">
        <v>7</v>
      </c>
      <c r="B33" s="22" t="s">
        <v>11</v>
      </c>
      <c r="C33" s="22" t="s">
        <v>121</v>
      </c>
      <c r="D33" s="22">
        <v>5120</v>
      </c>
      <c r="E33" s="59" t="e">
        <v>#N/A</v>
      </c>
      <c r="F33" s="22" t="s">
        <v>4</v>
      </c>
      <c r="G33" s="27">
        <f>EMCs!$B$16</f>
        <v>0.50503242095262102</v>
      </c>
      <c r="H33" s="27">
        <f>EMCs!$C$16</f>
        <v>6.8458560616073402E-2</v>
      </c>
      <c r="I33" s="27">
        <f>ROCs!$I$15</f>
        <v>5.2632006878587441E-2</v>
      </c>
      <c r="J33" s="23">
        <v>0.18477551137000001</v>
      </c>
      <c r="K33" s="31">
        <f>Other!$C$2*I33*J33/12</f>
        <v>4.1169615338279487E-2</v>
      </c>
      <c r="L33">
        <f t="shared" si="0"/>
        <v>0.1</v>
      </c>
      <c r="M33">
        <f>ROUND((2.721*K33*H33)+(Other!$B$2*J33),1)</f>
        <v>0</v>
      </c>
    </row>
    <row r="34" spans="1:13">
      <c r="A34" s="22">
        <v>7</v>
      </c>
      <c r="B34" s="22" t="s">
        <v>11</v>
      </c>
      <c r="C34" s="22" t="s">
        <v>121</v>
      </c>
      <c r="D34" s="22">
        <v>5120</v>
      </c>
      <c r="E34" s="59" t="e">
        <v>#N/A</v>
      </c>
      <c r="F34" s="22" t="s">
        <v>4</v>
      </c>
      <c r="G34" s="27">
        <f>EMCs!$B$16</f>
        <v>0.50503242095262102</v>
      </c>
      <c r="H34" s="27">
        <f>EMCs!$C$16</f>
        <v>6.8458560616073402E-2</v>
      </c>
      <c r="I34" s="27">
        <f>ROCs!$I$15</f>
        <v>5.2632006878587441E-2</v>
      </c>
      <c r="J34" s="23">
        <v>0.45923527091799998</v>
      </c>
      <c r="K34" s="31">
        <f>Other!$C$2*I34*J34/12</f>
        <v>0.10232167300354866</v>
      </c>
      <c r="L34">
        <f t="shared" si="0"/>
        <v>0.1</v>
      </c>
      <c r="M34">
        <f>ROUND((2.721*K34*H34)+(Other!$B$2*J34),1)</f>
        <v>0.1</v>
      </c>
    </row>
    <row r="35" spans="1:13">
      <c r="A35" s="22">
        <v>7</v>
      </c>
      <c r="B35" s="22" t="s">
        <v>11</v>
      </c>
      <c r="C35" s="22" t="s">
        <v>121</v>
      </c>
      <c r="D35" s="22">
        <v>6170</v>
      </c>
      <c r="E35" s="22" t="s">
        <v>202</v>
      </c>
      <c r="F35" s="22" t="s">
        <v>122</v>
      </c>
      <c r="G35" s="27">
        <f>EMCs!$B$17</f>
        <v>0.60724136328827061</v>
      </c>
      <c r="H35" s="27">
        <f>EMCs!$C$17</f>
        <v>3.2599314579082571E-2</v>
      </c>
      <c r="I35" s="27">
        <f>ROCs!$H$16</f>
        <v>2.5884593546846281E-2</v>
      </c>
      <c r="J35" s="23">
        <v>2.3816320268900001E-2</v>
      </c>
      <c r="K35" s="31">
        <f>Other!$C$2*I35*J35/12</f>
        <v>2.6097474260877713E-3</v>
      </c>
      <c r="L35">
        <f t="shared" si="0"/>
        <v>0</v>
      </c>
      <c r="M35">
        <f>ROUND((2.721*K35*H35)+(Other!$B$2*J35),1)</f>
        <v>0</v>
      </c>
    </row>
    <row r="36" spans="1:13">
      <c r="A36" s="22">
        <v>7</v>
      </c>
      <c r="B36" s="22" t="s">
        <v>11</v>
      </c>
      <c r="C36" s="22" t="s">
        <v>121</v>
      </c>
      <c r="D36" s="22">
        <v>8140</v>
      </c>
      <c r="E36" s="22" t="s">
        <v>203</v>
      </c>
      <c r="F36" s="22" t="s">
        <v>122</v>
      </c>
      <c r="G36" s="27">
        <f>EMCs!$B$5</f>
        <v>0.98601567900273634</v>
      </c>
      <c r="H36" s="27">
        <f>EMCs!$C$5</f>
        <v>0.14343698414796333</v>
      </c>
      <c r="I36" s="27">
        <f>ROCs!$H$7</f>
        <v>0.44607782879065094</v>
      </c>
      <c r="J36" s="23">
        <v>1.45082907593</v>
      </c>
      <c r="K36" s="31">
        <f>Other!$C$2*I36*J36/12</f>
        <v>2.7397400295141501</v>
      </c>
      <c r="L36">
        <f t="shared" si="0"/>
        <v>7.4</v>
      </c>
      <c r="M36">
        <f>ROUND((2.721*K36*H36)+(Other!$B$2*J36),1)</f>
        <v>1.4</v>
      </c>
    </row>
    <row r="37" spans="1:13">
      <c r="A37" s="22">
        <v>7</v>
      </c>
      <c r="B37" s="22" t="s">
        <v>11</v>
      </c>
      <c r="C37" s="22" t="s">
        <v>121</v>
      </c>
      <c r="D37" s="22">
        <v>8140</v>
      </c>
      <c r="E37" s="22" t="s">
        <v>203</v>
      </c>
      <c r="F37" s="22" t="s">
        <v>122</v>
      </c>
      <c r="G37" s="27">
        <f>EMCs!$B$5</f>
        <v>0.98601567900273634</v>
      </c>
      <c r="H37" s="27">
        <f>EMCs!$C$5</f>
        <v>0.14343698414796333</v>
      </c>
      <c r="I37" s="27">
        <f>ROCs!$H$7</f>
        <v>0.44607782879065094</v>
      </c>
      <c r="J37" s="23">
        <v>4.4345802076699998</v>
      </c>
      <c r="K37" s="31">
        <f>Other!$C$2*I37*J37/12</f>
        <v>8.3742441550233089</v>
      </c>
      <c r="L37">
        <f t="shared" si="0"/>
        <v>22.5</v>
      </c>
      <c r="M37">
        <f>ROUND((2.721*K37*H37)+(Other!$B$2*J37),1)</f>
        <v>4.2</v>
      </c>
    </row>
    <row r="38" spans="1:13">
      <c r="A38" s="22">
        <v>7</v>
      </c>
      <c r="B38" s="22" t="s">
        <v>11</v>
      </c>
      <c r="C38" s="22" t="s">
        <v>124</v>
      </c>
      <c r="D38" s="22">
        <v>2140</v>
      </c>
      <c r="E38" s="32" t="s">
        <v>151</v>
      </c>
      <c r="F38" s="22" t="s">
        <v>122</v>
      </c>
      <c r="G38" s="27">
        <f>EMCs!$B$12</f>
        <v>1.7435643104316678</v>
      </c>
      <c r="H38" s="27">
        <f>EMCs!$C$12</f>
        <v>0.58026779950766982</v>
      </c>
      <c r="I38" s="27">
        <f>ROCs!$H$10</f>
        <v>0.36669840858032232</v>
      </c>
      <c r="J38" s="23">
        <v>3.8145985011099999</v>
      </c>
      <c r="K38" s="31">
        <f>Other!$C$4*I38*J38/12+(Other!$D$4*'230262-4'!J38)</f>
        <v>6.5250783564497778</v>
      </c>
      <c r="L38">
        <f t="shared" si="0"/>
        <v>31</v>
      </c>
      <c r="M38">
        <f>ROUND((2.721*K38*H38)+(Other!$B$2*J38),1)</f>
        <v>11.1</v>
      </c>
    </row>
    <row r="39" spans="1:13">
      <c r="A39" s="22">
        <v>7</v>
      </c>
      <c r="B39" s="22" t="s">
        <v>11</v>
      </c>
      <c r="C39" s="22" t="s">
        <v>124</v>
      </c>
      <c r="D39" s="22">
        <v>2140</v>
      </c>
      <c r="E39" s="32" t="s">
        <v>151</v>
      </c>
      <c r="F39" s="22" t="s">
        <v>4</v>
      </c>
      <c r="G39" s="27">
        <f>EMCs!$B$12</f>
        <v>1.7435643104316678</v>
      </c>
      <c r="H39" s="27">
        <f>EMCs!$C$12</f>
        <v>0.58026779950766982</v>
      </c>
      <c r="I39" s="27">
        <f>ROCs!$I$10</f>
        <v>0.36669840858032232</v>
      </c>
      <c r="J39" s="23">
        <v>5.7222708981000004E-3</v>
      </c>
      <c r="K39" s="31">
        <f>Other!$C$4*I39*J39/12+(Other!$D$4*'230262-4'!J39)</f>
        <v>3.7451561846226054</v>
      </c>
      <c r="L39">
        <f t="shared" si="0"/>
        <v>17.8</v>
      </c>
      <c r="M39">
        <f>ROUND((2.721*K39*H39)+(Other!$B$2*J39),1)</f>
        <v>5.9</v>
      </c>
    </row>
    <row r="40" spans="1:13">
      <c r="A40" s="22">
        <v>7</v>
      </c>
      <c r="B40" s="22" t="s">
        <v>11</v>
      </c>
      <c r="C40" s="22" t="s">
        <v>124</v>
      </c>
      <c r="D40" s="22">
        <v>2210</v>
      </c>
      <c r="E40" s="32" t="s">
        <v>193</v>
      </c>
      <c r="F40" s="22" t="s">
        <v>122</v>
      </c>
      <c r="G40" s="27">
        <f>EMCs!$B$2</f>
        <v>1.3467531225403229</v>
      </c>
      <c r="H40" s="27">
        <f>EMCs!$C$2</f>
        <v>0.27383424246429361</v>
      </c>
      <c r="I40" s="27">
        <f>ROCs!$H$2</f>
        <v>0.31492922148662977</v>
      </c>
      <c r="J40" s="23">
        <v>4.8533745390899998</v>
      </c>
      <c r="K40" s="31">
        <f>Other!$C$4*I40*J40/12+(Other!$D$4*'230262-4'!J40)</f>
        <v>6.8303893765210821</v>
      </c>
      <c r="L40">
        <f t="shared" si="0"/>
        <v>25</v>
      </c>
      <c r="M40">
        <f>ROUND((2.721*K40*H40)+(Other!$B$2*J40),1)</f>
        <v>6.1</v>
      </c>
    </row>
    <row r="41" spans="1:13">
      <c r="A41" s="22">
        <v>7</v>
      </c>
      <c r="B41" s="22" t="s">
        <v>11</v>
      </c>
      <c r="C41" s="22" t="s">
        <v>124</v>
      </c>
      <c r="D41" s="22">
        <v>2210</v>
      </c>
      <c r="E41" s="32" t="s">
        <v>193</v>
      </c>
      <c r="F41" s="22" t="s">
        <v>122</v>
      </c>
      <c r="G41" s="27">
        <f>EMCs!$B$2</f>
        <v>1.3467531225403229</v>
      </c>
      <c r="H41" s="27">
        <f>EMCs!$C$2</f>
        <v>0.27383424246429361</v>
      </c>
      <c r="I41" s="27">
        <f>ROCs!$H$2</f>
        <v>0.31492922148662977</v>
      </c>
      <c r="J41" s="23">
        <v>0.14141842981300001</v>
      </c>
      <c r="K41" s="31">
        <f>Other!$C$4*I41*J41/12+(Other!$D$4*'230262-4'!J41)</f>
        <v>0.2074215504137556</v>
      </c>
      <c r="L41">
        <f t="shared" si="0"/>
        <v>0.8</v>
      </c>
      <c r="M41">
        <f>ROUND((2.721*K41*H41)+(Other!$B$2*J41),1)</f>
        <v>0.2</v>
      </c>
    </row>
    <row r="42" spans="1:13">
      <c r="A42" s="22">
        <v>7</v>
      </c>
      <c r="B42" s="22" t="s">
        <v>11</v>
      </c>
      <c r="C42" s="22" t="s">
        <v>124</v>
      </c>
      <c r="D42" s="22">
        <v>2210</v>
      </c>
      <c r="E42" s="32" t="s">
        <v>193</v>
      </c>
      <c r="F42" s="22" t="s">
        <v>122</v>
      </c>
      <c r="G42" s="27">
        <f>EMCs!$B$2</f>
        <v>1.3467531225403229</v>
      </c>
      <c r="H42" s="27">
        <f>EMCs!$C$2</f>
        <v>0.27383424246429361</v>
      </c>
      <c r="I42" s="27">
        <f>ROCs!$H$2</f>
        <v>0.31492922148662977</v>
      </c>
      <c r="J42" s="23">
        <v>0.59953451906999999</v>
      </c>
      <c r="K42" s="31">
        <f>Other!$C$4*I42*J42/12+(Other!$D$4*'230262-4'!J42)</f>
        <v>1.2771037405455326</v>
      </c>
      <c r="L42">
        <f t="shared" si="0"/>
        <v>4.7</v>
      </c>
      <c r="M42">
        <f>ROUND((2.721*K42*H42)+(Other!$B$2*J42),1)</f>
        <v>1.1000000000000001</v>
      </c>
    </row>
    <row r="43" spans="1:13">
      <c r="A43" s="22">
        <v>7</v>
      </c>
      <c r="B43" s="22" t="s">
        <v>11</v>
      </c>
      <c r="C43" s="22" t="s">
        <v>124</v>
      </c>
      <c r="D43" s="22">
        <v>2210</v>
      </c>
      <c r="E43" s="32" t="s">
        <v>193</v>
      </c>
      <c r="F43" s="22" t="s">
        <v>4</v>
      </c>
      <c r="G43" s="27">
        <f>EMCs!$B$2</f>
        <v>1.3467531225403229</v>
      </c>
      <c r="H43" s="27">
        <f>EMCs!$C$2</f>
        <v>0.27383424246429361</v>
      </c>
      <c r="I43" s="27">
        <f>ROCs!$I$2</f>
        <v>0.31492922148662977</v>
      </c>
      <c r="J43" s="23">
        <v>5.5359085285300001E-2</v>
      </c>
      <c r="K43" s="31">
        <f>Other!$C$4*I43*J43/12+(Other!$D$4*'230262-4'!J43)</f>
        <v>0.26889445280574487</v>
      </c>
      <c r="L43">
        <f t="shared" si="0"/>
        <v>1</v>
      </c>
      <c r="M43">
        <f>ROUND((2.721*K43*H43)+(Other!$B$2*J43),1)</f>
        <v>0.2</v>
      </c>
    </row>
    <row r="44" spans="1:13">
      <c r="A44" s="22">
        <v>7</v>
      </c>
      <c r="B44" s="22" t="s">
        <v>11</v>
      </c>
      <c r="C44" s="22" t="s">
        <v>124</v>
      </c>
      <c r="D44" s="22">
        <v>5120</v>
      </c>
      <c r="E44" s="59" t="e">
        <v>#N/A</v>
      </c>
      <c r="F44" s="22" t="s">
        <v>4</v>
      </c>
      <c r="G44" s="27">
        <f>EMCs!$B$16</f>
        <v>0.50503242095262102</v>
      </c>
      <c r="H44" s="27">
        <f>EMCs!$C$16</f>
        <v>6.8458560616073402E-2</v>
      </c>
      <c r="I44" s="27">
        <f>ROCs!$I$15</f>
        <v>5.2632006878587441E-2</v>
      </c>
      <c r="J44" s="23">
        <v>0.15763177141099999</v>
      </c>
      <c r="K44" s="31">
        <f>Other!$C$4*I44*J44/12+(Other!$D$4*'230262-4'!J44)</f>
        <v>0.70056503393718739</v>
      </c>
      <c r="L44">
        <f t="shared" si="0"/>
        <v>1</v>
      </c>
      <c r="M44">
        <f>ROUND((2.721*K44*H44)+(Other!$B$2*J44),1)</f>
        <v>0.2</v>
      </c>
    </row>
    <row r="45" spans="1:13">
      <c r="J45">
        <f t="shared" ref="J45:L45" si="1">SUM(J2:J44)</f>
        <v>123.60245697878031</v>
      </c>
      <c r="K45">
        <f t="shared" si="1"/>
        <v>172.02254241294685</v>
      </c>
      <c r="L45">
        <f t="shared" si="1"/>
        <v>611.20000000000005</v>
      </c>
      <c r="M45">
        <f>SUM(M2:M44)</f>
        <v>152.59999999999994</v>
      </c>
    </row>
  </sheetData>
  <sortState ref="A2:J44">
    <sortCondition descending="1" ref="C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07"/>
  <sheetViews>
    <sheetView workbookViewId="0">
      <pane ySplit="1" topLeftCell="A69" activePane="bottomLeft" state="frozen"/>
      <selection pane="bottomLeft" activeCell="M2" sqref="M2:M106"/>
    </sheetView>
  </sheetViews>
  <sheetFormatPr defaultRowHeight="15"/>
  <cols>
    <col min="1" max="1" width="9.85546875" bestFit="1" customWidth="1"/>
    <col min="2" max="2" width="12.85546875" bestFit="1" customWidth="1"/>
    <col min="3" max="3" width="12.7109375" bestFit="1" customWidth="1"/>
    <col min="4" max="4" width="7.85546875" bestFit="1" customWidth="1"/>
    <col min="5" max="5" width="20.28515625" bestFit="1" customWidth="1"/>
    <col min="6" max="6" width="8.140625" bestFit="1" customWidth="1"/>
    <col min="7" max="9" width="8.140625" style="27" customWidth="1"/>
    <col min="10" max="10" width="14.7109375" bestFit="1" customWidth="1"/>
    <col min="11" max="11" width="11.7109375" customWidth="1"/>
  </cols>
  <sheetData>
    <row r="1" spans="1:13">
      <c r="A1" s="22" t="s">
        <v>114</v>
      </c>
      <c r="B1" s="22" t="s">
        <v>115</v>
      </c>
      <c r="C1" s="22" t="s">
        <v>153</v>
      </c>
      <c r="D1" s="22" t="s">
        <v>118</v>
      </c>
      <c r="E1" s="22" t="s">
        <v>161</v>
      </c>
      <c r="F1" s="22" t="s">
        <v>116</v>
      </c>
      <c r="G1" s="44" t="s">
        <v>163</v>
      </c>
      <c r="H1" s="44" t="s">
        <v>164</v>
      </c>
      <c r="I1" s="44" t="s">
        <v>165</v>
      </c>
      <c r="J1" s="23" t="s">
        <v>179</v>
      </c>
      <c r="K1" s="35" t="s">
        <v>180</v>
      </c>
      <c r="L1" s="36" t="s">
        <v>181</v>
      </c>
      <c r="M1" s="36" t="s">
        <v>182</v>
      </c>
    </row>
    <row r="2" spans="1:13">
      <c r="A2" s="22">
        <v>8</v>
      </c>
      <c r="B2" s="22" t="s">
        <v>12</v>
      </c>
      <c r="C2" s="22" t="s">
        <v>124</v>
      </c>
      <c r="D2" s="22">
        <v>2110</v>
      </c>
      <c r="E2" s="32" t="s">
        <v>191</v>
      </c>
      <c r="F2" s="22" t="s">
        <v>122</v>
      </c>
      <c r="G2" s="27">
        <f>EMCs!$B$11</f>
        <v>2.0141173930848577</v>
      </c>
      <c r="H2" s="27">
        <f>EMCs!$C$11</f>
        <v>0.28687396829592665</v>
      </c>
      <c r="I2" s="27">
        <f>ROCs!$H$9</f>
        <v>0.31492922148662977</v>
      </c>
      <c r="J2" s="23">
        <v>0.113228195051</v>
      </c>
      <c r="K2" s="31">
        <f>Other!$C$4*I2*J2/12+(Other!$D$4*'230262-4'!J2)</f>
        <v>0.236003172897777</v>
      </c>
      <c r="L2">
        <f t="shared" ref="L2:L65" si="0">ROUND(2.721*K2*G2,1)</f>
        <v>1.3</v>
      </c>
      <c r="M2">
        <f>ROUND((2.721*K2*H2)+(Other!$B$4*J2),1)</f>
        <v>0.3</v>
      </c>
    </row>
    <row r="3" spans="1:13">
      <c r="A3" s="22">
        <v>8</v>
      </c>
      <c r="B3" s="22" t="s">
        <v>12</v>
      </c>
      <c r="C3" s="22" t="s">
        <v>124</v>
      </c>
      <c r="D3" s="22">
        <v>2110</v>
      </c>
      <c r="E3" s="32" t="s">
        <v>191</v>
      </c>
      <c r="F3" s="22" t="s">
        <v>122</v>
      </c>
      <c r="G3" s="27">
        <f>EMCs!$B$11</f>
        <v>2.0141173930848577</v>
      </c>
      <c r="H3" s="27">
        <f>EMCs!$C$11</f>
        <v>0.28687396829592665</v>
      </c>
      <c r="I3" s="27">
        <f>ROCs!$H$9</f>
        <v>0.31492922148662977</v>
      </c>
      <c r="J3" s="23">
        <v>0.380059941924</v>
      </c>
      <c r="K3" s="31">
        <f>Other!$C$4*I3*J3/12+(Other!$D$4*'230262-4'!J3)</f>
        <v>0.73164755660511616</v>
      </c>
      <c r="L3">
        <f t="shared" si="0"/>
        <v>4</v>
      </c>
      <c r="M3">
        <f>ROUND((2.721*K3*H3)+(Other!$B$4*J3),1)</f>
        <v>0.8</v>
      </c>
    </row>
    <row r="4" spans="1:13">
      <c r="A4" s="22">
        <v>8</v>
      </c>
      <c r="B4" s="22" t="s">
        <v>12</v>
      </c>
      <c r="C4" s="22" t="s">
        <v>124</v>
      </c>
      <c r="D4" s="22">
        <v>2110</v>
      </c>
      <c r="E4" s="32" t="s">
        <v>191</v>
      </c>
      <c r="F4" s="22" t="s">
        <v>127</v>
      </c>
      <c r="G4" s="27">
        <f>EMCs!$B$11</f>
        <v>2.0141173930848577</v>
      </c>
      <c r="H4" s="27">
        <f>EMCs!$C$11</f>
        <v>0.28687396829592665</v>
      </c>
      <c r="I4" s="27">
        <f>ROCs!$E$9</f>
        <v>0.31492922148662977</v>
      </c>
      <c r="J4" s="23">
        <v>5.4143558404599998</v>
      </c>
      <c r="K4" s="31">
        <f>Other!$C$4*I4*J4/12+(Other!$D$4*'230262-4'!J4)</f>
        <v>7.6250646237177033</v>
      </c>
      <c r="L4">
        <f t="shared" si="0"/>
        <v>41.8</v>
      </c>
      <c r="M4">
        <f>ROUND((2.721*K4*H4)+(Other!$B$4*J4),1)</f>
        <v>9.3000000000000007</v>
      </c>
    </row>
    <row r="5" spans="1:13">
      <c r="A5" s="22">
        <v>8</v>
      </c>
      <c r="B5" s="22" t="s">
        <v>12</v>
      </c>
      <c r="C5" s="22" t="s">
        <v>124</v>
      </c>
      <c r="D5" s="22">
        <v>2110</v>
      </c>
      <c r="E5" s="32" t="s">
        <v>191</v>
      </c>
      <c r="F5" s="22" t="s">
        <v>122</v>
      </c>
      <c r="G5" s="27">
        <f>EMCs!$B$11</f>
        <v>2.0141173930848577</v>
      </c>
      <c r="H5" s="27">
        <f>EMCs!$C$11</f>
        <v>0.28687396829592665</v>
      </c>
      <c r="I5" s="27">
        <f>ROCs!$H$9</f>
        <v>0.31492922148662977</v>
      </c>
      <c r="J5" s="23">
        <v>4.9957091569800003</v>
      </c>
      <c r="K5" s="31">
        <f>Other!$C$4*I5*J5/12+(Other!$D$4*'230262-4'!J5)</f>
        <v>7.0319084114792831</v>
      </c>
      <c r="L5">
        <f t="shared" si="0"/>
        <v>38.5</v>
      </c>
      <c r="M5">
        <f>ROUND((2.721*K5*H5)+(Other!$B$4*J5),1)</f>
        <v>8.6</v>
      </c>
    </row>
    <row r="6" spans="1:13">
      <c r="A6" s="22">
        <v>8</v>
      </c>
      <c r="B6" s="22" t="s">
        <v>12</v>
      </c>
      <c r="C6" s="22" t="s">
        <v>124</v>
      </c>
      <c r="D6" s="22">
        <v>2110</v>
      </c>
      <c r="E6" s="32" t="s">
        <v>191</v>
      </c>
      <c r="F6" s="22" t="s">
        <v>122</v>
      </c>
      <c r="G6" s="27">
        <f>EMCs!$B$11</f>
        <v>2.0141173930848577</v>
      </c>
      <c r="H6" s="27">
        <f>EMCs!$C$11</f>
        <v>0.28687396829592665</v>
      </c>
      <c r="I6" s="27">
        <f>ROCs!$H$9</f>
        <v>0.31492922148662977</v>
      </c>
      <c r="J6" s="23">
        <v>1.5014331917299999</v>
      </c>
      <c r="K6" s="31">
        <f>Other!$C$4*I6*J6/12+(Other!$D$4*'230262-4'!J6)</f>
        <v>2.5154782711265451</v>
      </c>
      <c r="L6">
        <f t="shared" si="0"/>
        <v>13.8</v>
      </c>
      <c r="M6">
        <f>ROUND((2.721*K6*H6)+(Other!$B$4*J6),1)</f>
        <v>2.9</v>
      </c>
    </row>
    <row r="7" spans="1:13">
      <c r="A7" s="22">
        <v>8</v>
      </c>
      <c r="B7" s="22" t="s">
        <v>12</v>
      </c>
      <c r="C7" s="22" t="s">
        <v>124</v>
      </c>
      <c r="D7" s="22">
        <v>2110</v>
      </c>
      <c r="E7" s="32" t="s">
        <v>191</v>
      </c>
      <c r="F7" s="22" t="s">
        <v>126</v>
      </c>
      <c r="G7" s="27">
        <f>EMCs!$B$11</f>
        <v>2.0141173930848577</v>
      </c>
      <c r="H7" s="27">
        <f>EMCs!$C$11</f>
        <v>0.28687396829592665</v>
      </c>
      <c r="I7" s="27">
        <f>ROCs!$F$9</f>
        <v>0.31492922148662977</v>
      </c>
      <c r="J7" s="23">
        <v>1.6935331005800001</v>
      </c>
      <c r="K7" s="31">
        <f>Other!$C$4*I7*J7/12+(Other!$D$4*'230262-4'!J7)</f>
        <v>19.357911193746457</v>
      </c>
      <c r="L7">
        <f t="shared" si="0"/>
        <v>106.1</v>
      </c>
      <c r="M7">
        <f>ROUND((2.721*K7*H7)+(Other!$B$4*J7),1)</f>
        <v>16.2</v>
      </c>
    </row>
    <row r="8" spans="1:13">
      <c r="A8" s="22">
        <v>8</v>
      </c>
      <c r="B8" s="22" t="s">
        <v>12</v>
      </c>
      <c r="C8" s="22" t="s">
        <v>124</v>
      </c>
      <c r="D8" s="22">
        <v>2110</v>
      </c>
      <c r="E8" s="32" t="s">
        <v>191</v>
      </c>
      <c r="F8" s="22" t="s">
        <v>122</v>
      </c>
      <c r="G8" s="27">
        <f>EMCs!$B$11</f>
        <v>2.0141173930848577</v>
      </c>
      <c r="H8" s="27">
        <f>EMCs!$C$11</f>
        <v>0.28687396829592665</v>
      </c>
      <c r="I8" s="27">
        <f>ROCs!$H$9</f>
        <v>0.31492922148662977</v>
      </c>
      <c r="J8" s="23">
        <v>1.4155496797500001E-3</v>
      </c>
      <c r="K8" s="31">
        <f>Other!$C$4*I8*J8/12+(Other!$D$4*'230262-4'!J8)</f>
        <v>3.7222236794248689</v>
      </c>
      <c r="L8">
        <f t="shared" si="0"/>
        <v>20.399999999999999</v>
      </c>
      <c r="M8">
        <f>ROUND((2.721*K8*H8)+(Other!$B$4*J8),1)</f>
        <v>2.9</v>
      </c>
    </row>
    <row r="9" spans="1:13">
      <c r="A9" s="22">
        <v>8</v>
      </c>
      <c r="B9" s="22" t="s">
        <v>12</v>
      </c>
      <c r="C9" s="22" t="s">
        <v>124</v>
      </c>
      <c r="D9" s="22">
        <v>2110</v>
      </c>
      <c r="E9" s="32" t="s">
        <v>191</v>
      </c>
      <c r="F9" s="22" t="s">
        <v>122</v>
      </c>
      <c r="G9" s="27">
        <f>EMCs!$B$11</f>
        <v>2.0141173930848577</v>
      </c>
      <c r="H9" s="27">
        <f>EMCs!$C$11</f>
        <v>0.28687396829592665</v>
      </c>
      <c r="I9" s="27">
        <f>ROCs!$H$9</f>
        <v>0.31492922148662977</v>
      </c>
      <c r="J9" s="23">
        <v>4.3977895445399998E-2</v>
      </c>
      <c r="K9" s="31">
        <f>Other!$C$4*I9*J9/12+(Other!$D$4*'230262-4'!J9)</f>
        <v>1.5274775612425351</v>
      </c>
      <c r="L9">
        <f t="shared" si="0"/>
        <v>8.4</v>
      </c>
      <c r="M9">
        <f>ROUND((2.721*K9*H9)+(Other!$B$4*J9),1)</f>
        <v>1.2</v>
      </c>
    </row>
    <row r="10" spans="1:13">
      <c r="A10" s="22">
        <v>8</v>
      </c>
      <c r="B10" s="22" t="s">
        <v>12</v>
      </c>
      <c r="C10" s="22" t="s">
        <v>124</v>
      </c>
      <c r="D10" s="22">
        <v>2110</v>
      </c>
      <c r="E10" s="32" t="s">
        <v>191</v>
      </c>
      <c r="F10" s="22" t="s">
        <v>122</v>
      </c>
      <c r="G10" s="27">
        <f>EMCs!$B$11</f>
        <v>2.0141173930848577</v>
      </c>
      <c r="H10" s="27">
        <f>EMCs!$C$11</f>
        <v>0.28687396829592665</v>
      </c>
      <c r="I10" s="27">
        <f>ROCs!$H$9</f>
        <v>0.31492922148662977</v>
      </c>
      <c r="J10" s="23">
        <v>6.6496371074799998E-2</v>
      </c>
      <c r="K10" s="31">
        <f>Other!$C$4*I10*J10/12+(Other!$D$4*'230262-4'!J10)</f>
        <v>0.10148417230921949</v>
      </c>
      <c r="L10">
        <f t="shared" si="0"/>
        <v>0.6</v>
      </c>
      <c r="M10">
        <f>ROUND((2.721*K10*H10)+(Other!$B$4*J10),1)</f>
        <v>0.1</v>
      </c>
    </row>
    <row r="11" spans="1:13">
      <c r="A11" s="22">
        <v>8</v>
      </c>
      <c r="B11" s="22" t="s">
        <v>12</v>
      </c>
      <c r="C11" s="22" t="s">
        <v>124</v>
      </c>
      <c r="D11" s="22">
        <v>2110</v>
      </c>
      <c r="E11" s="32" t="s">
        <v>191</v>
      </c>
      <c r="F11" s="22" t="s">
        <v>122</v>
      </c>
      <c r="G11" s="27">
        <f>EMCs!$B$11</f>
        <v>2.0141173930848577</v>
      </c>
      <c r="H11" s="27">
        <f>EMCs!$C$11</f>
        <v>0.28687396829592665</v>
      </c>
      <c r="I11" s="27">
        <f>ROCs!$H$9</f>
        <v>0.31492922148662977</v>
      </c>
      <c r="J11" s="23">
        <v>3.52106093584</v>
      </c>
      <c r="K11" s="31">
        <f>Other!$C$4*I11*J11/12+(Other!$D$4*'230262-4'!J11)</f>
        <v>6.7181344028088734</v>
      </c>
      <c r="L11">
        <f t="shared" si="0"/>
        <v>36.799999999999997</v>
      </c>
      <c r="M11">
        <f>ROUND((2.721*K11*H11)+(Other!$B$4*J11),1)</f>
        <v>7.4</v>
      </c>
    </row>
    <row r="12" spans="1:13">
      <c r="A12" s="22">
        <v>8</v>
      </c>
      <c r="B12" s="22" t="s">
        <v>12</v>
      </c>
      <c r="C12" s="22" t="s">
        <v>124</v>
      </c>
      <c r="D12" s="22">
        <v>2110</v>
      </c>
      <c r="E12" s="32" t="s">
        <v>191</v>
      </c>
      <c r="F12" s="22" t="s">
        <v>122</v>
      </c>
      <c r="G12" s="27">
        <f>EMCs!$B$11</f>
        <v>2.0141173930848577</v>
      </c>
      <c r="H12" s="27">
        <f>EMCs!$C$11</f>
        <v>0.28687396829592665</v>
      </c>
      <c r="I12" s="27">
        <f>ROCs!$H$9</f>
        <v>0.31492922148662977</v>
      </c>
      <c r="J12" s="23">
        <v>12.5270420288</v>
      </c>
      <c r="K12" s="31">
        <f>Other!$C$4*I12*J12/12+(Other!$D$4*'230262-4'!J12)</f>
        <v>17.828217615026926</v>
      </c>
      <c r="L12">
        <f t="shared" si="0"/>
        <v>97.7</v>
      </c>
      <c r="M12">
        <f>ROUND((2.721*K12*H12)+(Other!$B$4*J12),1)</f>
        <v>21.7</v>
      </c>
    </row>
    <row r="13" spans="1:13">
      <c r="A13" s="22">
        <v>8</v>
      </c>
      <c r="B13" s="22" t="s">
        <v>12</v>
      </c>
      <c r="C13" s="22" t="s">
        <v>124</v>
      </c>
      <c r="D13" s="22">
        <v>2110</v>
      </c>
      <c r="E13" s="32" t="s">
        <v>191</v>
      </c>
      <c r="F13" s="22" t="s">
        <v>122</v>
      </c>
      <c r="G13" s="27">
        <f>EMCs!$B$11</f>
        <v>2.0141173930848577</v>
      </c>
      <c r="H13" s="27">
        <f>EMCs!$C$11</f>
        <v>0.28687396829592665</v>
      </c>
      <c r="I13" s="27">
        <f>ROCs!$H$9</f>
        <v>0.31492922148662977</v>
      </c>
      <c r="J13" s="23">
        <v>9.0707958781899993</v>
      </c>
      <c r="K13" s="31">
        <f>Other!$C$4*I13*J13/12+(Other!$D$4*'230262-4'!J13)</f>
        <v>13.212922518922355</v>
      </c>
      <c r="L13">
        <f t="shared" si="0"/>
        <v>72.400000000000006</v>
      </c>
      <c r="M13">
        <f>ROUND((2.721*K13*H13)+(Other!$B$4*J13),1)</f>
        <v>16</v>
      </c>
    </row>
    <row r="14" spans="1:13">
      <c r="A14" s="22">
        <v>8</v>
      </c>
      <c r="B14" s="22" t="s">
        <v>12</v>
      </c>
      <c r="C14" s="22" t="s">
        <v>124</v>
      </c>
      <c r="D14" s="22">
        <v>2110</v>
      </c>
      <c r="E14" s="32" t="s">
        <v>191</v>
      </c>
      <c r="F14" s="22" t="s">
        <v>122</v>
      </c>
      <c r="G14" s="27">
        <f>EMCs!$B$11</f>
        <v>2.0141173930848577</v>
      </c>
      <c r="H14" s="27">
        <f>EMCs!$C$11</f>
        <v>0.28687396829592665</v>
      </c>
      <c r="I14" s="27">
        <f>ROCs!$H$9</f>
        <v>0.31492922148662977</v>
      </c>
      <c r="J14" s="23">
        <v>0.31350723552300003</v>
      </c>
      <c r="K14" s="31">
        <f>Other!$C$4*I14*J14/12+(Other!$D$4*'230262-4'!J14)</f>
        <v>0.6390233414196379</v>
      </c>
      <c r="L14">
        <f t="shared" si="0"/>
        <v>3.5</v>
      </c>
      <c r="M14">
        <f>ROUND((2.721*K14*H14)+(Other!$B$4*J14),1)</f>
        <v>0.7</v>
      </c>
    </row>
    <row r="15" spans="1:13">
      <c r="A15" s="22">
        <v>8</v>
      </c>
      <c r="B15" s="22" t="s">
        <v>12</v>
      </c>
      <c r="C15" s="22" t="s">
        <v>124</v>
      </c>
      <c r="D15" s="22">
        <v>2110</v>
      </c>
      <c r="E15" s="32" t="s">
        <v>191</v>
      </c>
      <c r="F15" s="22" t="s">
        <v>122</v>
      </c>
      <c r="G15" s="27">
        <f>EMCs!$B$11</f>
        <v>2.0141173930848577</v>
      </c>
      <c r="H15" s="27">
        <f>EMCs!$C$11</f>
        <v>0.28687396829592665</v>
      </c>
      <c r="I15" s="27">
        <f>ROCs!$H$9</f>
        <v>0.31492922148662977</v>
      </c>
      <c r="J15" s="23">
        <v>10.9758136582</v>
      </c>
      <c r="K15" s="31">
        <f>Other!$C$4*I15*J15/12+(Other!$D$4*'230262-4'!J15)</f>
        <v>15.440078339517825</v>
      </c>
      <c r="L15">
        <f t="shared" si="0"/>
        <v>84.6</v>
      </c>
      <c r="M15">
        <f>ROUND((2.721*K15*H15)+(Other!$B$4*J15),1)</f>
        <v>18.899999999999999</v>
      </c>
    </row>
    <row r="16" spans="1:13">
      <c r="A16" s="22">
        <v>8</v>
      </c>
      <c r="B16" s="22" t="s">
        <v>12</v>
      </c>
      <c r="C16" s="22" t="s">
        <v>124</v>
      </c>
      <c r="D16" s="22">
        <v>2110</v>
      </c>
      <c r="E16" s="32" t="s">
        <v>191</v>
      </c>
      <c r="F16" s="22" t="s">
        <v>122</v>
      </c>
      <c r="G16" s="27">
        <f>EMCs!$B$11</f>
        <v>2.0141173930848577</v>
      </c>
      <c r="H16" s="27">
        <f>EMCs!$C$11</f>
        <v>0.28687396829592665</v>
      </c>
      <c r="I16" s="27">
        <f>ROCs!$H$9</f>
        <v>0.31492922148662977</v>
      </c>
      <c r="J16" s="23">
        <v>0.72633823245200002</v>
      </c>
      <c r="K16" s="31">
        <f>Other!$C$4*I16*J16/12+(Other!$D$4*'230262-4'!J16)</f>
        <v>1.0610622461507719</v>
      </c>
      <c r="L16">
        <f t="shared" si="0"/>
        <v>5.8</v>
      </c>
      <c r="M16">
        <f>ROUND((2.721*K16*H16)+(Other!$B$4*J16),1)</f>
        <v>1.3</v>
      </c>
    </row>
    <row r="17" spans="1:13">
      <c r="A17" s="22">
        <v>8</v>
      </c>
      <c r="B17" s="22" t="s">
        <v>12</v>
      </c>
      <c r="C17" s="22" t="s">
        <v>124</v>
      </c>
      <c r="D17" s="22">
        <v>2110</v>
      </c>
      <c r="E17" s="32" t="s">
        <v>191</v>
      </c>
      <c r="F17" s="22" t="s">
        <v>122</v>
      </c>
      <c r="G17" s="27">
        <f>EMCs!$B$11</f>
        <v>2.0141173930848577</v>
      </c>
      <c r="H17" s="27">
        <f>EMCs!$C$11</f>
        <v>0.28687396829592665</v>
      </c>
      <c r="I17" s="27">
        <f>ROCs!$H$9</f>
        <v>0.31492922148662977</v>
      </c>
      <c r="J17" s="23">
        <v>11.9019970895</v>
      </c>
      <c r="K17" s="31">
        <f>Other!$C$4*I17*J17/12+(Other!$D$4*'230262-4'!J17)</f>
        <v>16.895630778253651</v>
      </c>
      <c r="L17">
        <f t="shared" si="0"/>
        <v>92.6</v>
      </c>
      <c r="M17">
        <f>ROUND((2.721*K17*H17)+(Other!$B$4*J17),1)</f>
        <v>20.6</v>
      </c>
    </row>
    <row r="18" spans="1:13">
      <c r="A18" s="22">
        <v>8</v>
      </c>
      <c r="B18" s="22" t="s">
        <v>12</v>
      </c>
      <c r="C18" s="22" t="s">
        <v>124</v>
      </c>
      <c r="D18" s="22">
        <v>2110</v>
      </c>
      <c r="E18" s="32" t="s">
        <v>191</v>
      </c>
      <c r="F18" s="22" t="s">
        <v>122</v>
      </c>
      <c r="G18" s="27">
        <f>EMCs!$B$11</f>
        <v>2.0141173930848577</v>
      </c>
      <c r="H18" s="27">
        <f>EMCs!$C$11</f>
        <v>0.28687396829592665</v>
      </c>
      <c r="I18" s="27">
        <f>ROCs!$H$9</f>
        <v>0.31492922148662977</v>
      </c>
      <c r="J18" s="23">
        <v>2.1783933823299999E-2</v>
      </c>
      <c r="K18" s="31">
        <f>Other!$C$4*I18*J18/12+(Other!$D$4*'230262-4'!J18)</f>
        <v>0.12056717320669881</v>
      </c>
      <c r="L18">
        <f t="shared" si="0"/>
        <v>0.7</v>
      </c>
      <c r="M18">
        <f>ROUND((2.721*K18*H18)+(Other!$B$4*J18),1)</f>
        <v>0.1</v>
      </c>
    </row>
    <row r="19" spans="1:13">
      <c r="A19" s="22">
        <v>8</v>
      </c>
      <c r="B19" s="22" t="s">
        <v>12</v>
      </c>
      <c r="C19" s="22" t="s">
        <v>124</v>
      </c>
      <c r="D19" s="22">
        <v>2110</v>
      </c>
      <c r="E19" s="32" t="s">
        <v>191</v>
      </c>
      <c r="F19" s="22" t="s">
        <v>122</v>
      </c>
      <c r="G19" s="27">
        <f>EMCs!$B$11</f>
        <v>2.0141173930848577</v>
      </c>
      <c r="H19" s="27">
        <f>EMCs!$C$11</f>
        <v>0.28687396829592665</v>
      </c>
      <c r="I19" s="27">
        <f>ROCs!$H$9</f>
        <v>0.31492922148662977</v>
      </c>
      <c r="J19" s="23">
        <v>3.17569845518</v>
      </c>
      <c r="K19" s="31">
        <f>Other!$C$4*I19*J19/12+(Other!$D$4*'230262-4'!J19)</f>
        <v>5.7544099921207561</v>
      </c>
      <c r="L19">
        <f t="shared" si="0"/>
        <v>31.5</v>
      </c>
      <c r="M19">
        <f>ROUND((2.721*K19*H19)+(Other!$B$4*J19),1)</f>
        <v>6.5</v>
      </c>
    </row>
    <row r="20" spans="1:13">
      <c r="A20" s="22">
        <v>8</v>
      </c>
      <c r="B20" s="22" t="s">
        <v>12</v>
      </c>
      <c r="C20" s="22" t="s">
        <v>124</v>
      </c>
      <c r="D20" s="22">
        <v>2110</v>
      </c>
      <c r="E20" s="32" t="s">
        <v>191</v>
      </c>
      <c r="F20" s="22" t="s">
        <v>122</v>
      </c>
      <c r="G20" s="27">
        <f>EMCs!$B$11</f>
        <v>2.0141173930848577</v>
      </c>
      <c r="H20" s="27">
        <f>EMCs!$C$11</f>
        <v>0.28687396829592665</v>
      </c>
      <c r="I20" s="27">
        <f>ROCs!$H$9</f>
        <v>0.31492922148662977</v>
      </c>
      <c r="J20" s="23">
        <v>10.9758961827</v>
      </c>
      <c r="K20" s="31">
        <f>Other!$C$4*I20*J20/12+(Other!$D$4*'230262-4'!J20)</f>
        <v>19.347572042106108</v>
      </c>
      <c r="L20">
        <f t="shared" si="0"/>
        <v>106</v>
      </c>
      <c r="M20">
        <f>ROUND((2.721*K20*H20)+(Other!$B$4*J20),1)</f>
        <v>22</v>
      </c>
    </row>
    <row r="21" spans="1:13">
      <c r="A21" s="22">
        <v>8</v>
      </c>
      <c r="B21" s="22" t="s">
        <v>12</v>
      </c>
      <c r="C21" s="22" t="s">
        <v>124</v>
      </c>
      <c r="D21" s="22">
        <v>2110</v>
      </c>
      <c r="E21" s="32" t="s">
        <v>191</v>
      </c>
      <c r="F21" s="22" t="s">
        <v>122</v>
      </c>
      <c r="G21" s="27">
        <f>EMCs!$B$11</f>
        <v>2.0141173930848577</v>
      </c>
      <c r="H21" s="27">
        <f>EMCs!$C$11</f>
        <v>0.28687396829592665</v>
      </c>
      <c r="I21" s="27">
        <f>ROCs!$H$9</f>
        <v>0.31492922148662977</v>
      </c>
      <c r="J21" s="23">
        <v>17.653226917200001</v>
      </c>
      <c r="K21" s="31">
        <f>Other!$C$4*I21*J21/12+(Other!$D$4*'230262-4'!J21)</f>
        <v>24.908022263283549</v>
      </c>
      <c r="L21">
        <f t="shared" si="0"/>
        <v>136.5</v>
      </c>
      <c r="M21">
        <f>ROUND((2.721*K21*H21)+(Other!$B$4*J21),1)</f>
        <v>30.5</v>
      </c>
    </row>
    <row r="22" spans="1:13">
      <c r="A22" s="22">
        <v>8</v>
      </c>
      <c r="B22" s="22" t="s">
        <v>12</v>
      </c>
      <c r="C22" s="22" t="s">
        <v>124</v>
      </c>
      <c r="D22" s="22">
        <v>2110</v>
      </c>
      <c r="E22" s="32" t="s">
        <v>191</v>
      </c>
      <c r="F22" s="22" t="s">
        <v>122</v>
      </c>
      <c r="G22" s="27">
        <f>EMCs!$B$11</f>
        <v>2.0141173930848577</v>
      </c>
      <c r="H22" s="27">
        <f>EMCs!$C$11</f>
        <v>0.28687396829592665</v>
      </c>
      <c r="I22" s="27">
        <f>ROCs!$H$9</f>
        <v>0.31492922148662977</v>
      </c>
      <c r="J22" s="23">
        <v>5.3125225416599999</v>
      </c>
      <c r="K22" s="31">
        <f>Other!$C$4*I22*J22/12+(Other!$D$4*'230262-4'!J22)</f>
        <v>7.5751370799802737</v>
      </c>
      <c r="L22">
        <f t="shared" si="0"/>
        <v>41.5</v>
      </c>
      <c r="M22">
        <f>ROUND((2.721*K22*H22)+(Other!$B$4*J22),1)</f>
        <v>9.1999999999999993</v>
      </c>
    </row>
    <row r="23" spans="1:13">
      <c r="A23" s="22">
        <v>8</v>
      </c>
      <c r="B23" s="22" t="s">
        <v>12</v>
      </c>
      <c r="C23" s="22" t="s">
        <v>124</v>
      </c>
      <c r="D23" s="22">
        <v>2110</v>
      </c>
      <c r="E23" s="32" t="s">
        <v>191</v>
      </c>
      <c r="F23" s="22" t="s">
        <v>122</v>
      </c>
      <c r="G23" s="27">
        <f>EMCs!$B$11</f>
        <v>2.0141173930848577</v>
      </c>
      <c r="H23" s="27">
        <f>EMCs!$C$11</f>
        <v>0.28687396829592665</v>
      </c>
      <c r="I23" s="27">
        <f>ROCs!$H$9</f>
        <v>0.31492922148662977</v>
      </c>
      <c r="J23" s="23">
        <v>1.42118186865</v>
      </c>
      <c r="K23" s="31">
        <f>Other!$C$4*I23*J23/12+(Other!$D$4*'230262-4'!J23)</f>
        <v>3.6783162467892128</v>
      </c>
      <c r="L23">
        <f t="shared" si="0"/>
        <v>20.2</v>
      </c>
      <c r="M23">
        <f>ROUND((2.721*K23*H23)+(Other!$B$4*J23),1)</f>
        <v>3.8</v>
      </c>
    </row>
    <row r="24" spans="1:13">
      <c r="A24" s="22">
        <v>8</v>
      </c>
      <c r="B24" s="22" t="s">
        <v>12</v>
      </c>
      <c r="C24" s="22" t="s">
        <v>124</v>
      </c>
      <c r="D24" s="22">
        <v>2110</v>
      </c>
      <c r="E24" s="32" t="s">
        <v>191</v>
      </c>
      <c r="F24" s="22" t="s">
        <v>122</v>
      </c>
      <c r="G24" s="27">
        <f>EMCs!$B$11</f>
        <v>2.0141173930848577</v>
      </c>
      <c r="H24" s="27">
        <f>EMCs!$C$11</f>
        <v>0.28687396829592665</v>
      </c>
      <c r="I24" s="27">
        <f>ROCs!$H$9</f>
        <v>0.31492922148662977</v>
      </c>
      <c r="J24" s="23">
        <v>2.3899106218699999E-2</v>
      </c>
      <c r="K24" s="31">
        <f>Other!$C$4*I24*J24/12+(Other!$D$4*'230262-4'!J24)</f>
        <v>0.2701258010002503</v>
      </c>
      <c r="L24">
        <f t="shared" si="0"/>
        <v>1.5</v>
      </c>
      <c r="M24">
        <f>ROUND((2.721*K24*H24)+(Other!$B$4*J24),1)</f>
        <v>0.2</v>
      </c>
    </row>
    <row r="25" spans="1:13">
      <c r="A25" s="22">
        <v>8</v>
      </c>
      <c r="B25" s="22" t="s">
        <v>12</v>
      </c>
      <c r="C25" s="22" t="s">
        <v>124</v>
      </c>
      <c r="D25" s="22">
        <v>2110</v>
      </c>
      <c r="E25" s="32" t="s">
        <v>191</v>
      </c>
      <c r="F25" s="22" t="s">
        <v>126</v>
      </c>
      <c r="G25" s="27">
        <f>EMCs!$B$11</f>
        <v>2.0141173930848577</v>
      </c>
      <c r="H25" s="27">
        <f>EMCs!$C$11</f>
        <v>0.28687396829592665</v>
      </c>
      <c r="I25" s="27">
        <f>ROCs!$F$9</f>
        <v>0.31492922148662977</v>
      </c>
      <c r="J25" s="23">
        <v>4.2594059296999998</v>
      </c>
      <c r="K25" s="31">
        <f>Other!$C$4*I25*J25/12+(Other!$D$4*'230262-4'!J25)</f>
        <v>5.995196674282762</v>
      </c>
      <c r="L25">
        <f t="shared" si="0"/>
        <v>32.9</v>
      </c>
      <c r="M25">
        <f>ROUND((2.721*K25*H25)+(Other!$B$4*J25),1)</f>
        <v>7.3</v>
      </c>
    </row>
    <row r="26" spans="1:13">
      <c r="A26" s="22">
        <v>8</v>
      </c>
      <c r="B26" s="22" t="s">
        <v>12</v>
      </c>
      <c r="C26" s="22" t="s">
        <v>124</v>
      </c>
      <c r="D26" s="22">
        <v>2110</v>
      </c>
      <c r="E26" s="32" t="s">
        <v>191</v>
      </c>
      <c r="F26" s="22" t="s">
        <v>122</v>
      </c>
      <c r="G26" s="27">
        <f>EMCs!$B$11</f>
        <v>2.0141173930848577</v>
      </c>
      <c r="H26" s="27">
        <f>EMCs!$C$11</f>
        <v>0.28687396829592665</v>
      </c>
      <c r="I26" s="27">
        <f>ROCs!$H$9</f>
        <v>0.31492922148662977</v>
      </c>
      <c r="J26" s="23">
        <v>4.7906852561199997</v>
      </c>
      <c r="K26" s="31">
        <f>Other!$C$4*I26*J26/12+(Other!$D$4*'230262-4'!J26)</f>
        <v>7.2261410541671243</v>
      </c>
      <c r="L26">
        <f t="shared" si="0"/>
        <v>39.6</v>
      </c>
      <c r="M26">
        <f>ROUND((2.721*K26*H26)+(Other!$B$4*J26),1)</f>
        <v>8.6</v>
      </c>
    </row>
    <row r="27" spans="1:13">
      <c r="A27" s="22">
        <v>8</v>
      </c>
      <c r="B27" s="22" t="s">
        <v>12</v>
      </c>
      <c r="C27" s="22" t="s">
        <v>124</v>
      </c>
      <c r="D27" s="22">
        <v>2110</v>
      </c>
      <c r="E27" s="32" t="s">
        <v>191</v>
      </c>
      <c r="F27" s="22" t="s">
        <v>122</v>
      </c>
      <c r="G27" s="27">
        <f>EMCs!$B$11</f>
        <v>2.0141173930848577</v>
      </c>
      <c r="H27" s="27">
        <f>EMCs!$C$11</f>
        <v>0.28687396829592665</v>
      </c>
      <c r="I27" s="27">
        <f>ROCs!$H$9</f>
        <v>0.31492922148662977</v>
      </c>
      <c r="J27" s="23">
        <v>1.9489791266200001</v>
      </c>
      <c r="K27" s="31">
        <f>Other!$C$4*I27*J27/12+(Other!$D$4*'230262-4'!J27)</f>
        <v>3.0106486045766916</v>
      </c>
      <c r="L27">
        <f t="shared" si="0"/>
        <v>16.5</v>
      </c>
      <c r="M27">
        <f>ROUND((2.721*K27*H27)+(Other!$B$4*J27),1)</f>
        <v>3.6</v>
      </c>
    </row>
    <row r="28" spans="1:13">
      <c r="A28" s="22">
        <v>8</v>
      </c>
      <c r="B28" s="22" t="s">
        <v>12</v>
      </c>
      <c r="C28" s="22" t="s">
        <v>124</v>
      </c>
      <c r="D28" s="22">
        <v>2110</v>
      </c>
      <c r="E28" s="32" t="s">
        <v>191</v>
      </c>
      <c r="F28" s="22" t="s">
        <v>122</v>
      </c>
      <c r="G28" s="27">
        <f>EMCs!$B$11</f>
        <v>2.0141173930848577</v>
      </c>
      <c r="H28" s="27">
        <f>EMCs!$C$11</f>
        <v>0.28687396829592665</v>
      </c>
      <c r="I28" s="27">
        <f>ROCs!$H$9</f>
        <v>0.31492922148662977</v>
      </c>
      <c r="J28" s="23">
        <v>0.33589840398699999</v>
      </c>
      <c r="K28" s="31">
        <f>Other!$C$4*I28*J28/12+(Other!$D$4*'230262-4'!J28)</f>
        <v>0.80964733098836672</v>
      </c>
      <c r="L28">
        <f t="shared" si="0"/>
        <v>4.4000000000000004</v>
      </c>
      <c r="M28">
        <f>ROUND((2.721*K28*H28)+(Other!$B$4*J28),1)</f>
        <v>0.8</v>
      </c>
    </row>
    <row r="29" spans="1:13">
      <c r="A29" s="22">
        <v>8</v>
      </c>
      <c r="B29" s="22" t="s">
        <v>12</v>
      </c>
      <c r="C29" s="22" t="s">
        <v>124</v>
      </c>
      <c r="D29" s="22">
        <v>2110</v>
      </c>
      <c r="E29" s="32" t="s">
        <v>191</v>
      </c>
      <c r="F29" s="22" t="s">
        <v>122</v>
      </c>
      <c r="G29" s="27">
        <f>EMCs!$B$11</f>
        <v>2.0141173930848577</v>
      </c>
      <c r="H29" s="27">
        <f>EMCs!$C$11</f>
        <v>0.28687396829592665</v>
      </c>
      <c r="I29" s="27">
        <f>ROCs!$H$9</f>
        <v>0.31492922148662977</v>
      </c>
      <c r="J29" s="23">
        <v>1.63333830421</v>
      </c>
      <c r="K29" s="31">
        <f>Other!$C$4*I29*J29/12+(Other!$D$4*'230262-4'!J29)</f>
        <v>3.5730666822966914</v>
      </c>
      <c r="L29">
        <f t="shared" si="0"/>
        <v>19.600000000000001</v>
      </c>
      <c r="M29">
        <f>ROUND((2.721*K29*H29)+(Other!$B$4*J29),1)</f>
        <v>3.8</v>
      </c>
    </row>
    <row r="30" spans="1:13">
      <c r="A30" s="22">
        <v>8</v>
      </c>
      <c r="B30" s="22" t="s">
        <v>12</v>
      </c>
      <c r="C30" s="22" t="s">
        <v>124</v>
      </c>
      <c r="D30" s="22">
        <v>2110</v>
      </c>
      <c r="E30" s="32" t="s">
        <v>191</v>
      </c>
      <c r="F30" s="22" t="s">
        <v>122</v>
      </c>
      <c r="G30" s="27">
        <f>EMCs!$B$11</f>
        <v>2.0141173930848577</v>
      </c>
      <c r="H30" s="27">
        <f>EMCs!$C$11</f>
        <v>0.28687396829592665</v>
      </c>
      <c r="I30" s="27">
        <f>ROCs!$H$9</f>
        <v>0.31492922148662977</v>
      </c>
      <c r="J30" s="23">
        <v>1.60885150967</v>
      </c>
      <c r="K30" s="31">
        <f>Other!$C$4*I30*J30/12+(Other!$D$4*'230262-4'!J30)</f>
        <v>12.467705642621311</v>
      </c>
      <c r="L30">
        <f t="shared" si="0"/>
        <v>68.3</v>
      </c>
      <c r="M30">
        <f>ROUND((2.721*K30*H30)+(Other!$B$4*J30),1)</f>
        <v>10.7</v>
      </c>
    </row>
    <row r="31" spans="1:13">
      <c r="A31" s="22">
        <v>8</v>
      </c>
      <c r="B31" s="22" t="s">
        <v>12</v>
      </c>
      <c r="C31" s="22" t="s">
        <v>124</v>
      </c>
      <c r="D31" s="22">
        <v>2110</v>
      </c>
      <c r="E31" s="32" t="s">
        <v>191</v>
      </c>
      <c r="F31" s="22" t="s">
        <v>122</v>
      </c>
      <c r="G31" s="27">
        <f>EMCs!$B$11</f>
        <v>2.0141173930848577</v>
      </c>
      <c r="H31" s="27">
        <f>EMCs!$C$11</f>
        <v>0.28687396829592665</v>
      </c>
      <c r="I31" s="27">
        <f>ROCs!$H$9</f>
        <v>0.31492922148662977</v>
      </c>
      <c r="J31" s="23">
        <v>5.7180126023600002E-2</v>
      </c>
      <c r="K31" s="31">
        <f>Other!$C$4*I31*J31/12+(Other!$D$4*'230262-4'!J31)</f>
        <v>10.135085448275676</v>
      </c>
      <c r="L31">
        <f t="shared" si="0"/>
        <v>55.5</v>
      </c>
      <c r="M31">
        <f>ROUND((2.721*K31*H31)+(Other!$B$4*J31),1)</f>
        <v>7.9</v>
      </c>
    </row>
    <row r="32" spans="1:13">
      <c r="A32" s="22">
        <v>8</v>
      </c>
      <c r="B32" s="22" t="s">
        <v>12</v>
      </c>
      <c r="C32" s="22" t="s">
        <v>124</v>
      </c>
      <c r="D32" s="22">
        <v>2110</v>
      </c>
      <c r="E32" s="32" t="s">
        <v>191</v>
      </c>
      <c r="F32" s="22" t="s">
        <v>122</v>
      </c>
      <c r="G32" s="27">
        <f>EMCs!$B$11</f>
        <v>2.0141173930848577</v>
      </c>
      <c r="H32" s="27">
        <f>EMCs!$C$11</f>
        <v>0.28687396829592665</v>
      </c>
      <c r="I32" s="27">
        <f>ROCs!$H$9</f>
        <v>0.31492922148662977</v>
      </c>
      <c r="J32" s="23">
        <v>2.2750596715200002</v>
      </c>
      <c r="K32" s="31">
        <f>Other!$C$4*I32*J32/12+(Other!$D$4*'230262-4'!J32)</f>
        <v>3.2020710343366741</v>
      </c>
      <c r="L32">
        <f t="shared" si="0"/>
        <v>17.5</v>
      </c>
      <c r="M32">
        <f>ROUND((2.721*K32*H32)+(Other!$B$4*J32),1)</f>
        <v>3.9</v>
      </c>
    </row>
    <row r="33" spans="1:13">
      <c r="A33" s="22">
        <v>8</v>
      </c>
      <c r="B33" s="22" t="s">
        <v>12</v>
      </c>
      <c r="C33" s="22" t="s">
        <v>124</v>
      </c>
      <c r="D33" s="22">
        <v>2110</v>
      </c>
      <c r="E33" s="32" t="s">
        <v>191</v>
      </c>
      <c r="F33" s="22" t="s">
        <v>122</v>
      </c>
      <c r="G33" s="27">
        <f>EMCs!$B$11</f>
        <v>2.0141173930848577</v>
      </c>
      <c r="H33" s="27">
        <f>EMCs!$C$11</f>
        <v>0.28687396829592665</v>
      </c>
      <c r="I33" s="27">
        <f>ROCs!$H$9</f>
        <v>0.31492922148662977</v>
      </c>
      <c r="J33" s="23">
        <v>4.1508106874700003E-2</v>
      </c>
      <c r="K33" s="31">
        <f>Other!$C$4*I33*J33/12+(Other!$D$4*'230262-4'!J33)</f>
        <v>5.9716292524038074E-2</v>
      </c>
      <c r="L33">
        <f t="shared" si="0"/>
        <v>0.3</v>
      </c>
      <c r="M33">
        <f>ROUND((2.721*K33*H33)+(Other!$B$4*J33),1)</f>
        <v>0.1</v>
      </c>
    </row>
    <row r="34" spans="1:13">
      <c r="A34" s="22">
        <v>8</v>
      </c>
      <c r="B34" s="22" t="s">
        <v>12</v>
      </c>
      <c r="C34" s="22" t="s">
        <v>124</v>
      </c>
      <c r="D34" s="22">
        <v>2110</v>
      </c>
      <c r="E34" s="32" t="s">
        <v>191</v>
      </c>
      <c r="F34" s="22" t="s">
        <v>122</v>
      </c>
      <c r="G34" s="27">
        <f>EMCs!$B$11</f>
        <v>2.0141173930848577</v>
      </c>
      <c r="H34" s="27">
        <f>EMCs!$C$11</f>
        <v>0.28687396829592665</v>
      </c>
      <c r="I34" s="27">
        <f>ROCs!$H$9</f>
        <v>0.31492922148662977</v>
      </c>
      <c r="J34" s="23">
        <v>2.3915578388000001E-5</v>
      </c>
      <c r="K34" s="31">
        <f>Other!$C$4*I34*J34/12+(Other!$D$4*'230262-4'!J34)</f>
        <v>3.5703989047379188</v>
      </c>
      <c r="L34">
        <f t="shared" si="0"/>
        <v>19.600000000000001</v>
      </c>
      <c r="M34">
        <f>ROUND((2.721*K34*H34)+(Other!$B$4*J34),1)</f>
        <v>2.8</v>
      </c>
    </row>
    <row r="35" spans="1:13">
      <c r="A35" s="22">
        <v>8</v>
      </c>
      <c r="B35" s="22" t="s">
        <v>12</v>
      </c>
      <c r="C35" s="22" t="s">
        <v>124</v>
      </c>
      <c r="D35" s="22">
        <v>2110</v>
      </c>
      <c r="E35" s="32" t="s">
        <v>191</v>
      </c>
      <c r="F35" s="22" t="s">
        <v>126</v>
      </c>
      <c r="G35" s="27">
        <f>EMCs!$B$11</f>
        <v>2.0141173930848577</v>
      </c>
      <c r="H35" s="27">
        <f>EMCs!$C$11</f>
        <v>0.28687396829592665</v>
      </c>
      <c r="I35" s="27">
        <f>ROCs!$F$9</f>
        <v>0.31492922148662977</v>
      </c>
      <c r="J35" s="23">
        <v>0.62608183222900005</v>
      </c>
      <c r="K35" s="31">
        <f>Other!$C$4*I35*J35/12+(Other!$D$4*'230262-4'!J35)</f>
        <v>1.4665015510699821</v>
      </c>
      <c r="L35">
        <f t="shared" si="0"/>
        <v>8</v>
      </c>
      <c r="M35">
        <f>ROUND((2.721*K35*H35)+(Other!$B$4*J35),1)</f>
        <v>1.5</v>
      </c>
    </row>
    <row r="36" spans="1:13">
      <c r="A36" s="22">
        <v>8</v>
      </c>
      <c r="B36" s="22" t="s">
        <v>12</v>
      </c>
      <c r="C36" s="22" t="s">
        <v>124</v>
      </c>
      <c r="D36" s="22">
        <v>2110</v>
      </c>
      <c r="E36" s="32" t="s">
        <v>191</v>
      </c>
      <c r="F36" s="22" t="s">
        <v>122</v>
      </c>
      <c r="G36" s="27">
        <f>EMCs!$B$11</f>
        <v>2.0141173930848577</v>
      </c>
      <c r="H36" s="27">
        <f>EMCs!$C$11</f>
        <v>0.28687396829592665</v>
      </c>
      <c r="I36" s="27">
        <f>ROCs!$H$9</f>
        <v>0.31492922148662977</v>
      </c>
      <c r="J36" s="23">
        <v>0.15163096009099999</v>
      </c>
      <c r="K36" s="31">
        <f>Other!$C$4*I36*J36/12+(Other!$D$4*'230262-4'!J36)</f>
        <v>0.54242181553414293</v>
      </c>
      <c r="L36">
        <f t="shared" si="0"/>
        <v>3</v>
      </c>
      <c r="M36">
        <f>ROUND((2.721*K36*H36)+(Other!$B$4*J36),1)</f>
        <v>0.5</v>
      </c>
    </row>
    <row r="37" spans="1:13">
      <c r="A37" s="22">
        <v>8</v>
      </c>
      <c r="B37" s="22" t="s">
        <v>12</v>
      </c>
      <c r="C37" s="22" t="s">
        <v>124</v>
      </c>
      <c r="D37" s="22">
        <v>2110</v>
      </c>
      <c r="E37" s="32" t="s">
        <v>191</v>
      </c>
      <c r="F37" s="22" t="s">
        <v>122</v>
      </c>
      <c r="G37" s="27">
        <f>EMCs!$B$11</f>
        <v>2.0141173930848577</v>
      </c>
      <c r="H37" s="27">
        <f>EMCs!$C$11</f>
        <v>0.28687396829592665</v>
      </c>
      <c r="I37" s="27">
        <f>ROCs!$H$9</f>
        <v>0.31492922148662977</v>
      </c>
      <c r="J37" s="23">
        <v>7.2548089132499997E-3</v>
      </c>
      <c r="K37" s="31">
        <f>Other!$C$4*I37*J37/12+(Other!$D$4*'230262-4'!J37)</f>
        <v>0.10591849452338395</v>
      </c>
      <c r="L37">
        <f t="shared" si="0"/>
        <v>0.6</v>
      </c>
      <c r="M37">
        <f>ROUND((2.721*K37*H37)+(Other!$B$4*J37),1)</f>
        <v>0.1</v>
      </c>
    </row>
    <row r="38" spans="1:13">
      <c r="A38" s="22">
        <v>8</v>
      </c>
      <c r="B38" s="22" t="s">
        <v>12</v>
      </c>
      <c r="C38" s="22" t="s">
        <v>124</v>
      </c>
      <c r="D38" s="22">
        <v>2110</v>
      </c>
      <c r="E38" s="32" t="s">
        <v>191</v>
      </c>
      <c r="F38" s="22" t="s">
        <v>125</v>
      </c>
      <c r="G38" s="27">
        <f>EMCs!$B$11</f>
        <v>2.0141173930848577</v>
      </c>
      <c r="H38" s="27">
        <f>EMCs!$C$11</f>
        <v>0.28687396829592665</v>
      </c>
      <c r="I38" s="27">
        <f>ROCs!$B$9</f>
        <v>0.31492922148662977</v>
      </c>
      <c r="J38" s="23">
        <v>0.32001936278300003</v>
      </c>
      <c r="K38" s="31">
        <f>Other!$C$4*I38*J38/12+(Other!$D$4*'230262-4'!J38)</f>
        <v>0.72723893554861174</v>
      </c>
      <c r="L38">
        <f t="shared" si="0"/>
        <v>4</v>
      </c>
      <c r="M38">
        <f>ROUND((2.721*K38*H38)+(Other!$B$4*J38),1)</f>
        <v>0.8</v>
      </c>
    </row>
    <row r="39" spans="1:13">
      <c r="A39" s="22">
        <v>8</v>
      </c>
      <c r="B39" s="22" t="s">
        <v>12</v>
      </c>
      <c r="C39" s="22" t="s">
        <v>124</v>
      </c>
      <c r="D39" s="22">
        <v>2120</v>
      </c>
      <c r="E39" s="22" t="s">
        <v>204</v>
      </c>
      <c r="F39" s="22" t="s">
        <v>127</v>
      </c>
      <c r="G39" s="27">
        <f>EMCs!$B$15</f>
        <v>1.022089423356495</v>
      </c>
      <c r="H39" s="27">
        <f>EMCs!$C$15</f>
        <v>0.19559588747449544</v>
      </c>
      <c r="I39" s="27">
        <f>ROCs!$E$14</f>
        <v>0.26229721460804234</v>
      </c>
      <c r="J39" s="23">
        <v>1.4277497644599999</v>
      </c>
      <c r="K39" s="31">
        <f>Other!$C$4*I39*J39/12+(Other!$D$4*'230262-4'!J39)</f>
        <v>5.4085269443428921</v>
      </c>
      <c r="L39">
        <f t="shared" si="0"/>
        <v>15</v>
      </c>
      <c r="M39">
        <f>ROUND((2.721*K39*H39)+(Other!$B$4*J39),1)</f>
        <v>3.8</v>
      </c>
    </row>
    <row r="40" spans="1:13">
      <c r="A40" s="22">
        <v>8</v>
      </c>
      <c r="B40" s="22" t="s">
        <v>12</v>
      </c>
      <c r="C40" s="22" t="s">
        <v>124</v>
      </c>
      <c r="D40" s="22">
        <v>2120</v>
      </c>
      <c r="E40" s="22" t="s">
        <v>204</v>
      </c>
      <c r="F40" s="22" t="s">
        <v>122</v>
      </c>
      <c r="G40" s="27">
        <f>EMCs!$B$15</f>
        <v>1.022089423356495</v>
      </c>
      <c r="H40" s="27">
        <f>EMCs!$C$15</f>
        <v>0.19559588747449544</v>
      </c>
      <c r="I40" s="27">
        <f>ROCs!$H$14</f>
        <v>0.26229721460804234</v>
      </c>
      <c r="J40" s="23">
        <v>5.92711242639E-2</v>
      </c>
      <c r="K40" s="31">
        <f>Other!$C$4*I40*J40/12+(Other!$D$4*'230262-4'!J40)</f>
        <v>7.2667472301420247E-2</v>
      </c>
      <c r="L40">
        <f t="shared" si="0"/>
        <v>0.2</v>
      </c>
      <c r="M40">
        <f>ROUND((2.721*K40*H40)+(Other!$B$4*J40),1)</f>
        <v>0.1</v>
      </c>
    </row>
    <row r="41" spans="1:13">
      <c r="A41" s="22">
        <v>8</v>
      </c>
      <c r="B41" s="22" t="s">
        <v>12</v>
      </c>
      <c r="C41" s="22" t="s">
        <v>124</v>
      </c>
      <c r="D41" s="22">
        <v>2120</v>
      </c>
      <c r="E41" s="22" t="s">
        <v>204</v>
      </c>
      <c r="F41" s="22" t="s">
        <v>126</v>
      </c>
      <c r="G41" s="27">
        <f>EMCs!$B$15</f>
        <v>1.022089423356495</v>
      </c>
      <c r="H41" s="27">
        <f>EMCs!$C$15</f>
        <v>0.19559588747449544</v>
      </c>
      <c r="I41" s="27">
        <f>ROCs!$F$14</f>
        <v>0.26229721460804234</v>
      </c>
      <c r="J41" s="23">
        <v>6.5473730197500002</v>
      </c>
      <c r="K41" s="31">
        <f>Other!$C$4*I41*J41/12+(Other!$D$4*'230262-4'!J41)</f>
        <v>7.6793549487505519</v>
      </c>
      <c r="L41">
        <f t="shared" si="0"/>
        <v>21.4</v>
      </c>
      <c r="M41">
        <f>ROUND((2.721*K41*H41)+(Other!$B$4*J41),1)</f>
        <v>8.1999999999999993</v>
      </c>
    </row>
    <row r="42" spans="1:13">
      <c r="A42" s="22">
        <v>8</v>
      </c>
      <c r="B42" s="22" t="s">
        <v>12</v>
      </c>
      <c r="C42" s="22" t="s">
        <v>124</v>
      </c>
      <c r="D42" s="22">
        <v>2120</v>
      </c>
      <c r="E42" s="22" t="s">
        <v>204</v>
      </c>
      <c r="F42" s="22" t="s">
        <v>122</v>
      </c>
      <c r="G42" s="27">
        <f>EMCs!$B$15</f>
        <v>1.022089423356495</v>
      </c>
      <c r="H42" s="27">
        <f>EMCs!$C$15</f>
        <v>0.19559588747449544</v>
      </c>
      <c r="I42" s="27">
        <f>ROCs!$H$14</f>
        <v>0.26229721460804234</v>
      </c>
      <c r="J42" s="23">
        <v>2.2289735388800001E-2</v>
      </c>
      <c r="K42" s="31">
        <f>Other!$C$4*I42*J42/12+(Other!$D$4*'230262-4'!J42)</f>
        <v>0.45986273673471129</v>
      </c>
      <c r="L42">
        <f t="shared" si="0"/>
        <v>1.3</v>
      </c>
      <c r="M42">
        <f>ROUND((2.721*K42*H42)+(Other!$B$4*J42),1)</f>
        <v>0.3</v>
      </c>
    </row>
    <row r="43" spans="1:13">
      <c r="A43" s="22">
        <v>8</v>
      </c>
      <c r="B43" s="22" t="s">
        <v>12</v>
      </c>
      <c r="C43" s="22" t="s">
        <v>124</v>
      </c>
      <c r="D43" s="22">
        <v>2120</v>
      </c>
      <c r="E43" s="22" t="s">
        <v>204</v>
      </c>
      <c r="F43" s="22" t="s">
        <v>122</v>
      </c>
      <c r="G43" s="27">
        <f>EMCs!$B$15</f>
        <v>1.022089423356495</v>
      </c>
      <c r="H43" s="27">
        <f>EMCs!$C$15</f>
        <v>0.19559588747449544</v>
      </c>
      <c r="I43" s="27">
        <f>ROCs!$H$14</f>
        <v>0.26229721460804234</v>
      </c>
      <c r="J43" s="23">
        <v>1.63390183452</v>
      </c>
      <c r="K43" s="31">
        <f>Other!$C$4*I43*J43/12+(Other!$D$4*'230262-4'!J43)</f>
        <v>2.1052916752012441</v>
      </c>
      <c r="L43">
        <f t="shared" si="0"/>
        <v>5.9</v>
      </c>
      <c r="M43">
        <f>ROUND((2.721*K43*H43)+(Other!$B$4*J43),1)</f>
        <v>2.1</v>
      </c>
    </row>
    <row r="44" spans="1:13">
      <c r="A44" s="22">
        <v>8</v>
      </c>
      <c r="B44" s="22" t="s">
        <v>12</v>
      </c>
      <c r="C44" s="22" t="s">
        <v>124</v>
      </c>
      <c r="D44" s="22">
        <v>2120</v>
      </c>
      <c r="E44" s="22" t="s">
        <v>204</v>
      </c>
      <c r="F44" s="22" t="s">
        <v>122</v>
      </c>
      <c r="G44" s="27">
        <f>EMCs!$B$15</f>
        <v>1.022089423356495</v>
      </c>
      <c r="H44" s="27">
        <f>EMCs!$C$15</f>
        <v>0.19559588747449544</v>
      </c>
      <c r="I44" s="27">
        <f>ROCs!$H$14</f>
        <v>0.26229721460804234</v>
      </c>
      <c r="J44" s="23">
        <v>3.65504361674</v>
      </c>
      <c r="K44" s="31">
        <f>Other!$C$4*I44*J44/12+(Other!$D$4*'230262-4'!J44)</f>
        <v>4.9457354334124872</v>
      </c>
      <c r="L44">
        <f t="shared" si="0"/>
        <v>13.8</v>
      </c>
      <c r="M44">
        <f>ROUND((2.721*K44*H44)+(Other!$B$4*J44),1)</f>
        <v>4.9000000000000004</v>
      </c>
    </row>
    <row r="45" spans="1:13">
      <c r="A45" s="22">
        <v>8</v>
      </c>
      <c r="B45" s="22" t="s">
        <v>12</v>
      </c>
      <c r="C45" s="22" t="s">
        <v>124</v>
      </c>
      <c r="D45" s="22">
        <v>2120</v>
      </c>
      <c r="E45" s="22" t="s">
        <v>204</v>
      </c>
      <c r="F45" s="22" t="s">
        <v>122</v>
      </c>
      <c r="G45" s="27">
        <f>EMCs!$B$15</f>
        <v>1.022089423356495</v>
      </c>
      <c r="H45" s="27">
        <f>EMCs!$C$15</f>
        <v>0.19559588747449544</v>
      </c>
      <c r="I45" s="27">
        <f>ROCs!$H$14</f>
        <v>0.26229721460804234</v>
      </c>
      <c r="J45" s="23">
        <v>7.8363167289</v>
      </c>
      <c r="K45" s="31">
        <f>Other!$C$4*I45*J45/12+(Other!$D$4*'230262-4'!J45)</f>
        <v>10.758845479809853</v>
      </c>
      <c r="L45">
        <f t="shared" si="0"/>
        <v>29.9</v>
      </c>
      <c r="M45">
        <f>ROUND((2.721*K45*H45)+(Other!$B$4*J45),1)</f>
        <v>10.6</v>
      </c>
    </row>
    <row r="46" spans="1:13">
      <c r="A46" s="22">
        <v>8</v>
      </c>
      <c r="B46" s="22" t="s">
        <v>12</v>
      </c>
      <c r="C46" s="22" t="s">
        <v>124</v>
      </c>
      <c r="D46" s="22">
        <v>2120</v>
      </c>
      <c r="E46" s="22" t="s">
        <v>204</v>
      </c>
      <c r="F46" s="22" t="s">
        <v>122</v>
      </c>
      <c r="G46" s="27">
        <f>EMCs!$B$15</f>
        <v>1.022089423356495</v>
      </c>
      <c r="H46" s="27">
        <f>EMCs!$C$15</f>
        <v>0.19559588747449544</v>
      </c>
      <c r="I46" s="27">
        <f>ROCs!$H$14</f>
        <v>0.26229721460804234</v>
      </c>
      <c r="J46" s="23">
        <v>0.77467325427</v>
      </c>
      <c r="K46" s="31">
        <f>Other!$C$4*I46*J46/12+(Other!$D$4*'230262-4'!J46)</f>
        <v>1.0386712005536762</v>
      </c>
      <c r="L46">
        <f t="shared" si="0"/>
        <v>2.9</v>
      </c>
      <c r="M46">
        <f>ROUND((2.721*K46*H46)+(Other!$B$4*J46),1)</f>
        <v>1</v>
      </c>
    </row>
    <row r="47" spans="1:13">
      <c r="A47" s="22">
        <v>8</v>
      </c>
      <c r="B47" s="22" t="s">
        <v>12</v>
      </c>
      <c r="C47" s="22" t="s">
        <v>124</v>
      </c>
      <c r="D47" s="22">
        <v>2120</v>
      </c>
      <c r="E47" s="22" t="s">
        <v>204</v>
      </c>
      <c r="F47" s="22" t="s">
        <v>122</v>
      </c>
      <c r="G47" s="27">
        <f>EMCs!$B$15</f>
        <v>1.022089423356495</v>
      </c>
      <c r="H47" s="27">
        <f>EMCs!$C$15</f>
        <v>0.19559588747449544</v>
      </c>
      <c r="I47" s="27">
        <f>ROCs!$H$14</f>
        <v>0.26229721460804234</v>
      </c>
      <c r="J47" s="23">
        <v>3.5404399672800002</v>
      </c>
      <c r="K47" s="31">
        <f>Other!$C$4*I47*J47/12+(Other!$D$4*'230262-4'!J47)</f>
        <v>71.439890162417228</v>
      </c>
      <c r="L47">
        <f t="shared" si="0"/>
        <v>198.7</v>
      </c>
      <c r="M47">
        <f>ROUND((2.721*K47*H47)+(Other!$B$4*J47),1)</f>
        <v>40.200000000000003</v>
      </c>
    </row>
    <row r="48" spans="1:13">
      <c r="A48" s="22">
        <v>8</v>
      </c>
      <c r="B48" s="22" t="s">
        <v>12</v>
      </c>
      <c r="C48" s="22" t="s">
        <v>124</v>
      </c>
      <c r="D48" s="22">
        <v>2120</v>
      </c>
      <c r="E48" s="22" t="s">
        <v>204</v>
      </c>
      <c r="F48" s="22" t="s">
        <v>122</v>
      </c>
      <c r="G48" s="27">
        <f>EMCs!$B$15</f>
        <v>1.022089423356495</v>
      </c>
      <c r="H48" s="27">
        <f>EMCs!$C$15</f>
        <v>0.19559588747449544</v>
      </c>
      <c r="I48" s="27">
        <f>ROCs!$H$14</f>
        <v>0.26229721460804234</v>
      </c>
      <c r="J48" s="23">
        <v>3.8003158501300001</v>
      </c>
      <c r="K48" s="31">
        <f>Other!$C$4*I48*J48/12+(Other!$D$4*'230262-4'!J48)</f>
        <v>4.4524281041355245</v>
      </c>
      <c r="L48">
        <f t="shared" si="0"/>
        <v>12.4</v>
      </c>
      <c r="M48">
        <f>ROUND((2.721*K48*H48)+(Other!$B$4*J48),1)</f>
        <v>4.7</v>
      </c>
    </row>
    <row r="49" spans="1:13">
      <c r="A49" s="22">
        <v>8</v>
      </c>
      <c r="B49" s="22" t="s">
        <v>12</v>
      </c>
      <c r="C49" s="22" t="s">
        <v>124</v>
      </c>
      <c r="D49" s="22">
        <v>2120</v>
      </c>
      <c r="E49" s="22" t="s">
        <v>204</v>
      </c>
      <c r="F49" s="22" t="s">
        <v>122</v>
      </c>
      <c r="G49" s="27">
        <f>EMCs!$B$15</f>
        <v>1.022089423356495</v>
      </c>
      <c r="H49" s="27">
        <f>EMCs!$C$15</f>
        <v>0.19559588747449544</v>
      </c>
      <c r="I49" s="27">
        <f>ROCs!$H$14</f>
        <v>0.26229721460804234</v>
      </c>
      <c r="J49" s="23">
        <v>0.69230934001</v>
      </c>
      <c r="K49" s="31">
        <f>Other!$C$4*I49*J49/12+(Other!$D$4*'230262-4'!J49)</f>
        <v>0.81110562484183957</v>
      </c>
      <c r="L49">
        <f t="shared" si="0"/>
        <v>2.2999999999999998</v>
      </c>
      <c r="M49">
        <f>ROUND((2.721*K49*H49)+(Other!$B$4*J49),1)</f>
        <v>0.9</v>
      </c>
    </row>
    <row r="50" spans="1:13">
      <c r="A50" s="22">
        <v>8</v>
      </c>
      <c r="B50" s="22" t="s">
        <v>12</v>
      </c>
      <c r="C50" s="22" t="s">
        <v>124</v>
      </c>
      <c r="D50" s="22">
        <v>2120</v>
      </c>
      <c r="E50" s="22" t="s">
        <v>204</v>
      </c>
      <c r="F50" s="22" t="s">
        <v>122</v>
      </c>
      <c r="G50" s="27">
        <f>EMCs!$B$15</f>
        <v>1.022089423356495</v>
      </c>
      <c r="H50" s="27">
        <f>EMCs!$C$15</f>
        <v>0.19559588747449544</v>
      </c>
      <c r="I50" s="27">
        <f>ROCs!$H$14</f>
        <v>0.26229721460804234</v>
      </c>
      <c r="J50" s="23">
        <v>2.2270974774400001</v>
      </c>
      <c r="K50" s="31">
        <f>Other!$C$4*I50*J50/12+(Other!$D$4*'230262-4'!J50)</f>
        <v>2.6092545436358887</v>
      </c>
      <c r="L50">
        <f t="shared" si="0"/>
        <v>7.3</v>
      </c>
      <c r="M50">
        <f>ROUND((2.721*K50*H50)+(Other!$B$4*J50),1)</f>
        <v>2.8</v>
      </c>
    </row>
    <row r="51" spans="1:13">
      <c r="A51" s="22">
        <v>8</v>
      </c>
      <c r="B51" s="22" t="s">
        <v>12</v>
      </c>
      <c r="C51" s="22" t="s">
        <v>124</v>
      </c>
      <c r="D51" s="22">
        <v>2120</v>
      </c>
      <c r="E51" s="22" t="s">
        <v>204</v>
      </c>
      <c r="F51" s="22" t="s">
        <v>126</v>
      </c>
      <c r="G51" s="27">
        <f>EMCs!$B$15</f>
        <v>1.022089423356495</v>
      </c>
      <c r="H51" s="27">
        <f>EMCs!$C$15</f>
        <v>0.19559588747449544</v>
      </c>
      <c r="I51" s="27">
        <f>ROCs!$F$14</f>
        <v>0.26229721460804234</v>
      </c>
      <c r="J51" s="23">
        <v>0.72862838647899997</v>
      </c>
      <c r="K51" s="31">
        <f>Other!$C$4*I51*J51/12+(Other!$D$4*'230262-4'!J51)</f>
        <v>0.8536568099514793</v>
      </c>
      <c r="L51">
        <f t="shared" si="0"/>
        <v>2.4</v>
      </c>
      <c r="M51">
        <f>ROUND((2.721*K51*H51)+(Other!$B$4*J51),1)</f>
        <v>0.9</v>
      </c>
    </row>
    <row r="52" spans="1:13">
      <c r="A52" s="22">
        <v>8</v>
      </c>
      <c r="B52" s="22" t="s">
        <v>12</v>
      </c>
      <c r="C52" s="22" t="s">
        <v>124</v>
      </c>
      <c r="D52" s="22">
        <v>2120</v>
      </c>
      <c r="E52" s="22" t="s">
        <v>204</v>
      </c>
      <c r="F52" s="22" t="s">
        <v>122</v>
      </c>
      <c r="G52" s="27">
        <f>EMCs!$B$15</f>
        <v>1.022089423356495</v>
      </c>
      <c r="H52" s="27">
        <f>EMCs!$C$15</f>
        <v>0.19559588747449544</v>
      </c>
      <c r="I52" s="27">
        <f>ROCs!$H$14</f>
        <v>0.26229721460804234</v>
      </c>
      <c r="J52" s="23">
        <v>5.8832345307899998E-2</v>
      </c>
      <c r="K52" s="31">
        <f>Other!$C$4*I52*J52/12+(Other!$D$4*'230262-4'!J52)</f>
        <v>6.8927636020605795E-2</v>
      </c>
      <c r="L52">
        <f t="shared" si="0"/>
        <v>0.2</v>
      </c>
      <c r="M52">
        <f>ROUND((2.721*K52*H52)+(Other!$B$4*J52),1)</f>
        <v>0.1</v>
      </c>
    </row>
    <row r="53" spans="1:13">
      <c r="A53" s="22">
        <v>8</v>
      </c>
      <c r="B53" s="22" t="s">
        <v>12</v>
      </c>
      <c r="C53" s="22" t="s">
        <v>124</v>
      </c>
      <c r="D53" s="22">
        <v>2120</v>
      </c>
      <c r="E53" s="22" t="s">
        <v>204</v>
      </c>
      <c r="F53" s="22" t="s">
        <v>122</v>
      </c>
      <c r="G53" s="27">
        <f>EMCs!$B$15</f>
        <v>1.022089423356495</v>
      </c>
      <c r="H53" s="27">
        <f>EMCs!$C$15</f>
        <v>0.19559588747449544</v>
      </c>
      <c r="I53" s="27">
        <f>ROCs!$H$14</f>
        <v>0.26229721460804234</v>
      </c>
      <c r="J53" s="23">
        <v>9.0818824128000006E-2</v>
      </c>
      <c r="K53" s="31">
        <f>Other!$C$4*I53*J53/12+(Other!$D$4*'230262-4'!J53)</f>
        <v>0.10640280989229257</v>
      </c>
      <c r="L53">
        <f t="shared" si="0"/>
        <v>0.3</v>
      </c>
      <c r="M53">
        <f>ROUND((2.721*K53*H53)+(Other!$B$4*J53),1)</f>
        <v>0.1</v>
      </c>
    </row>
    <row r="54" spans="1:13">
      <c r="A54" s="22">
        <v>8</v>
      </c>
      <c r="B54" s="22" t="s">
        <v>12</v>
      </c>
      <c r="C54" s="22" t="s">
        <v>124</v>
      </c>
      <c r="D54" s="22">
        <v>2120</v>
      </c>
      <c r="E54" s="22" t="s">
        <v>204</v>
      </c>
      <c r="F54" s="22" t="s">
        <v>122</v>
      </c>
      <c r="G54" s="27">
        <f>EMCs!$B$15</f>
        <v>1.022089423356495</v>
      </c>
      <c r="H54" s="27">
        <f>EMCs!$C$15</f>
        <v>0.19559588747449544</v>
      </c>
      <c r="I54" s="27">
        <f>ROCs!$H$14</f>
        <v>0.26229721460804234</v>
      </c>
      <c r="J54" s="23">
        <v>6.9526824008399997</v>
      </c>
      <c r="K54" s="31">
        <f>Other!$C$4*I54*J54/12+(Other!$D$4*'230262-4'!J54)</f>
        <v>8.1457225508162754</v>
      </c>
      <c r="L54">
        <f t="shared" si="0"/>
        <v>22.7</v>
      </c>
      <c r="M54">
        <f>ROUND((2.721*K54*H54)+(Other!$B$4*J54),1)</f>
        <v>8.6999999999999993</v>
      </c>
    </row>
    <row r="55" spans="1:13">
      <c r="A55" s="22">
        <v>8</v>
      </c>
      <c r="B55" s="22" t="s">
        <v>12</v>
      </c>
      <c r="C55" s="22" t="s">
        <v>124</v>
      </c>
      <c r="D55" s="22">
        <v>2130</v>
      </c>
      <c r="E55" s="32" t="s">
        <v>197</v>
      </c>
      <c r="F55" s="22" t="s">
        <v>122</v>
      </c>
      <c r="G55" s="27">
        <f>EMCs!$B$15</f>
        <v>1.022089423356495</v>
      </c>
      <c r="H55" s="27">
        <f>EMCs!$C$15</f>
        <v>0.19559588747449544</v>
      </c>
      <c r="I55" s="27">
        <f>ROCs!$H$14</f>
        <v>0.26229721460804234</v>
      </c>
      <c r="J55" s="23">
        <v>1.5450870865699999</v>
      </c>
      <c r="K55" s="31">
        <f>Other!$C$4*I55*J55/12+(Other!$D$4*'230262-4'!J55)</f>
        <v>1.810215108132609</v>
      </c>
      <c r="L55">
        <f t="shared" si="0"/>
        <v>5</v>
      </c>
      <c r="M55">
        <f>ROUND((2.721*K55*H55)+(Other!$B$4*J55),1)</f>
        <v>1.9</v>
      </c>
    </row>
    <row r="56" spans="1:13">
      <c r="A56" s="22">
        <v>8</v>
      </c>
      <c r="B56" s="22" t="s">
        <v>12</v>
      </c>
      <c r="C56" s="22" t="s">
        <v>124</v>
      </c>
      <c r="D56" s="22">
        <v>2130</v>
      </c>
      <c r="E56" s="32" t="s">
        <v>197</v>
      </c>
      <c r="F56" s="22" t="s">
        <v>127</v>
      </c>
      <c r="G56" s="27">
        <f>EMCs!$B$15</f>
        <v>1.022089423356495</v>
      </c>
      <c r="H56" s="27">
        <f>EMCs!$C$15</f>
        <v>0.19559588747449544</v>
      </c>
      <c r="I56" s="27">
        <f>ROCs!$E$14</f>
        <v>0.26229721460804234</v>
      </c>
      <c r="J56" s="23">
        <v>3.5718867321199999E-2</v>
      </c>
      <c r="K56" s="31">
        <f>Other!$C$4*I56*J56/12+(Other!$D$4*'230262-4'!J56)</f>
        <v>4.1848018685962274E-2</v>
      </c>
      <c r="L56">
        <f t="shared" si="0"/>
        <v>0.1</v>
      </c>
      <c r="M56">
        <f>ROUND((2.721*K56*H56)+(Other!$B$4*J56),1)</f>
        <v>0</v>
      </c>
    </row>
    <row r="57" spans="1:13">
      <c r="A57" s="22">
        <v>8</v>
      </c>
      <c r="B57" s="22" t="s">
        <v>12</v>
      </c>
      <c r="C57" s="22" t="s">
        <v>124</v>
      </c>
      <c r="D57" s="22">
        <v>2130</v>
      </c>
      <c r="E57" s="32" t="s">
        <v>197</v>
      </c>
      <c r="F57" s="22" t="s">
        <v>122</v>
      </c>
      <c r="G57" s="27">
        <f>EMCs!$B$15</f>
        <v>1.022089423356495</v>
      </c>
      <c r="H57" s="27">
        <f>EMCs!$C$15</f>
        <v>0.19559588747449544</v>
      </c>
      <c r="I57" s="27">
        <f>ROCs!$H$14</f>
        <v>0.26229721460804234</v>
      </c>
      <c r="J57" s="23">
        <v>0.143441848752</v>
      </c>
      <c r="K57" s="31">
        <f>Other!$C$4*I57*J57/12+(Other!$D$4*'230262-4'!J57)</f>
        <v>0.16805564165692036</v>
      </c>
      <c r="L57">
        <f t="shared" si="0"/>
        <v>0.5</v>
      </c>
      <c r="M57">
        <f>ROUND((2.721*K57*H57)+(Other!$B$4*J57),1)</f>
        <v>0.2</v>
      </c>
    </row>
    <row r="58" spans="1:13">
      <c r="A58" s="22">
        <v>8</v>
      </c>
      <c r="B58" s="22" t="s">
        <v>12</v>
      </c>
      <c r="C58" s="22" t="s">
        <v>124</v>
      </c>
      <c r="D58" s="22">
        <v>2130</v>
      </c>
      <c r="E58" s="32" t="s">
        <v>197</v>
      </c>
      <c r="F58" s="22" t="s">
        <v>122</v>
      </c>
      <c r="G58" s="27">
        <f>EMCs!$B$15</f>
        <v>1.022089423356495</v>
      </c>
      <c r="H58" s="27">
        <f>EMCs!$C$15</f>
        <v>0.19559588747449544</v>
      </c>
      <c r="I58" s="27">
        <f>ROCs!$H$14</f>
        <v>0.26229721460804234</v>
      </c>
      <c r="J58" s="23">
        <v>1.7625823983299999E-2</v>
      </c>
      <c r="K58" s="31">
        <f>Other!$C$4*I58*J58/12+(Other!$D$4*'230262-4'!J58)</f>
        <v>2.0650313594094114E-2</v>
      </c>
      <c r="L58">
        <f t="shared" si="0"/>
        <v>0.1</v>
      </c>
      <c r="M58">
        <f>ROUND((2.721*K58*H58)+(Other!$B$4*J58),1)</f>
        <v>0</v>
      </c>
    </row>
    <row r="59" spans="1:13">
      <c r="A59" s="22">
        <v>8</v>
      </c>
      <c r="B59" s="22" t="s">
        <v>12</v>
      </c>
      <c r="C59" s="22" t="s">
        <v>124</v>
      </c>
      <c r="D59" s="22">
        <v>2130</v>
      </c>
      <c r="E59" s="32" t="s">
        <v>197</v>
      </c>
      <c r="F59" s="22" t="s">
        <v>122</v>
      </c>
      <c r="G59" s="27">
        <f>EMCs!$B$15</f>
        <v>1.022089423356495</v>
      </c>
      <c r="H59" s="27">
        <f>EMCs!$C$15</f>
        <v>0.19559588747449544</v>
      </c>
      <c r="I59" s="27">
        <f>ROCs!$H$14</f>
        <v>0.26229721460804234</v>
      </c>
      <c r="J59" s="23">
        <v>0.55396343502300005</v>
      </c>
      <c r="K59" s="31">
        <f>Other!$C$4*I59*J59/12+(Other!$D$4*'230262-4'!J59)</f>
        <v>0.64902036147218822</v>
      </c>
      <c r="L59">
        <f t="shared" si="0"/>
        <v>1.8</v>
      </c>
      <c r="M59">
        <f>ROUND((2.721*K59*H59)+(Other!$B$4*J59),1)</f>
        <v>0.7</v>
      </c>
    </row>
    <row r="60" spans="1:13">
      <c r="A60" s="22">
        <v>8</v>
      </c>
      <c r="B60" s="22" t="s">
        <v>12</v>
      </c>
      <c r="C60" s="22" t="s">
        <v>124</v>
      </c>
      <c r="D60" s="22">
        <v>2130</v>
      </c>
      <c r="E60" s="32" t="s">
        <v>197</v>
      </c>
      <c r="F60" s="22" t="s">
        <v>122</v>
      </c>
      <c r="G60" s="27">
        <f>EMCs!$B$15</f>
        <v>1.022089423356495</v>
      </c>
      <c r="H60" s="27">
        <f>EMCs!$C$15</f>
        <v>0.19559588747449544</v>
      </c>
      <c r="I60" s="27">
        <f>ROCs!$H$14</f>
        <v>0.26229721460804234</v>
      </c>
      <c r="J60" s="23">
        <v>2.6045904721099999</v>
      </c>
      <c r="K60" s="31">
        <f>Other!$C$4*I60*J60/12+(Other!$D$4*'230262-4'!J60)</f>
        <v>3.0515231562633089</v>
      </c>
      <c r="L60">
        <f t="shared" si="0"/>
        <v>8.5</v>
      </c>
      <c r="M60">
        <f>ROUND((2.721*K60*H60)+(Other!$B$4*J60),1)</f>
        <v>3.3</v>
      </c>
    </row>
    <row r="61" spans="1:13">
      <c r="A61" s="22">
        <v>8</v>
      </c>
      <c r="B61" s="22" t="s">
        <v>12</v>
      </c>
      <c r="C61" s="22" t="s">
        <v>124</v>
      </c>
      <c r="D61" s="22">
        <v>2130</v>
      </c>
      <c r="E61" s="32" t="s">
        <v>197</v>
      </c>
      <c r="F61" s="22" t="s">
        <v>122</v>
      </c>
      <c r="G61" s="27">
        <f>EMCs!$B$15</f>
        <v>1.022089423356495</v>
      </c>
      <c r="H61" s="27">
        <f>EMCs!$C$15</f>
        <v>0.19559588747449544</v>
      </c>
      <c r="I61" s="27">
        <f>ROCs!$H$14</f>
        <v>0.26229721460804234</v>
      </c>
      <c r="J61" s="23">
        <v>0.489620021957</v>
      </c>
      <c r="K61" s="31">
        <f>Other!$C$4*I61*J61/12+(Other!$D$4*'230262-4'!J61)</f>
        <v>0.57363599029123502</v>
      </c>
      <c r="L61">
        <f t="shared" si="0"/>
        <v>1.6</v>
      </c>
      <c r="M61">
        <f>ROUND((2.721*K61*H61)+(Other!$B$4*J61),1)</f>
        <v>0.6</v>
      </c>
    </row>
    <row r="62" spans="1:13">
      <c r="A62" s="22">
        <v>8</v>
      </c>
      <c r="B62" s="22" t="s">
        <v>12</v>
      </c>
      <c r="C62" s="22" t="s">
        <v>124</v>
      </c>
      <c r="D62" s="22">
        <v>2130</v>
      </c>
      <c r="E62" s="32" t="s">
        <v>197</v>
      </c>
      <c r="F62" s="22" t="s">
        <v>122</v>
      </c>
      <c r="G62" s="27">
        <f>EMCs!$B$15</f>
        <v>1.022089423356495</v>
      </c>
      <c r="H62" s="27">
        <f>EMCs!$C$15</f>
        <v>0.19559588747449544</v>
      </c>
      <c r="I62" s="27">
        <f>ROCs!$H$14</f>
        <v>0.26229721460804234</v>
      </c>
      <c r="J62" s="23">
        <v>1.19996170787E-2</v>
      </c>
      <c r="K62" s="31">
        <f>Other!$C$4*I62*J62/12+(Other!$D$4*'230262-4'!J62)</f>
        <v>1.4058682074607266E-2</v>
      </c>
      <c r="L62">
        <f t="shared" si="0"/>
        <v>0</v>
      </c>
      <c r="M62">
        <f>ROUND((2.721*K62*H62)+(Other!$B$4*J62),1)</f>
        <v>0</v>
      </c>
    </row>
    <row r="63" spans="1:13">
      <c r="A63" s="22">
        <v>8</v>
      </c>
      <c r="B63" s="22" t="s">
        <v>12</v>
      </c>
      <c r="C63" s="22" t="s">
        <v>124</v>
      </c>
      <c r="D63" s="22">
        <v>2130</v>
      </c>
      <c r="E63" s="32" t="s">
        <v>197</v>
      </c>
      <c r="F63" s="22" t="s">
        <v>122</v>
      </c>
      <c r="G63" s="27">
        <f>EMCs!$B$15</f>
        <v>1.022089423356495</v>
      </c>
      <c r="H63" s="27">
        <f>EMCs!$C$15</f>
        <v>0.19559588747449544</v>
      </c>
      <c r="I63" s="27">
        <f>ROCs!$H$14</f>
        <v>0.26229721460804234</v>
      </c>
      <c r="J63" s="23">
        <v>8.5692456003599995E-2</v>
      </c>
      <c r="K63" s="31">
        <f>Other!$C$4*I63*J63/12+(Other!$D$4*'230262-4'!J63)</f>
        <v>0.10039678660124368</v>
      </c>
      <c r="L63">
        <f t="shared" si="0"/>
        <v>0.3</v>
      </c>
      <c r="M63">
        <f>ROUND((2.721*K63*H63)+(Other!$B$4*J63),1)</f>
        <v>0.1</v>
      </c>
    </row>
    <row r="64" spans="1:13">
      <c r="A64" s="22">
        <v>8</v>
      </c>
      <c r="B64" s="22" t="s">
        <v>12</v>
      </c>
      <c r="C64" s="22" t="s">
        <v>124</v>
      </c>
      <c r="D64" s="22">
        <v>2130</v>
      </c>
      <c r="E64" s="32" t="s">
        <v>197</v>
      </c>
      <c r="F64" s="22" t="s">
        <v>122</v>
      </c>
      <c r="G64" s="27">
        <f>EMCs!$B$15</f>
        <v>1.022089423356495</v>
      </c>
      <c r="H64" s="27">
        <f>EMCs!$C$15</f>
        <v>0.19559588747449544</v>
      </c>
      <c r="I64" s="27">
        <f>ROCs!$H$14</f>
        <v>0.26229721460804234</v>
      </c>
      <c r="J64" s="23">
        <v>4.3105782848100002E-2</v>
      </c>
      <c r="K64" s="31">
        <f>Other!$C$4*I64*J64/12+(Other!$D$4*'230262-4'!J64)</f>
        <v>5.0502486259682379E-2</v>
      </c>
      <c r="L64">
        <f t="shared" si="0"/>
        <v>0.1</v>
      </c>
      <c r="M64">
        <f>ROUND((2.721*K64*H64)+(Other!$B$4*J64),1)</f>
        <v>0.1</v>
      </c>
    </row>
    <row r="65" spans="1:13">
      <c r="A65" s="22">
        <v>8</v>
      </c>
      <c r="B65" s="22" t="s">
        <v>12</v>
      </c>
      <c r="C65" s="22" t="s">
        <v>124</v>
      </c>
      <c r="D65" s="22">
        <v>2130</v>
      </c>
      <c r="E65" s="32" t="s">
        <v>197</v>
      </c>
      <c r="F65" s="22" t="s">
        <v>122</v>
      </c>
      <c r="G65" s="27">
        <f>EMCs!$B$15</f>
        <v>1.022089423356495</v>
      </c>
      <c r="H65" s="27">
        <f>EMCs!$C$15</f>
        <v>0.19559588747449544</v>
      </c>
      <c r="I65" s="27">
        <f>ROCs!$H$14</f>
        <v>0.26229721460804234</v>
      </c>
      <c r="J65" s="23">
        <v>2.7655201103399998</v>
      </c>
      <c r="K65" s="31">
        <f>Other!$C$4*I65*J65/12+(Other!$D$4*'230262-4'!J65)</f>
        <v>3.2400673910850286</v>
      </c>
      <c r="L65">
        <f t="shared" si="0"/>
        <v>9</v>
      </c>
      <c r="M65">
        <f>ROUND((2.721*K65*H65)+(Other!$B$4*J65),1)</f>
        <v>3.5</v>
      </c>
    </row>
    <row r="66" spans="1:13">
      <c r="A66" s="22">
        <v>8</v>
      </c>
      <c r="B66" s="22" t="s">
        <v>12</v>
      </c>
      <c r="C66" s="22" t="s">
        <v>124</v>
      </c>
      <c r="D66" s="22">
        <v>2130</v>
      </c>
      <c r="E66" s="32" t="s">
        <v>197</v>
      </c>
      <c r="F66" s="22" t="s">
        <v>122</v>
      </c>
      <c r="G66" s="27">
        <f>EMCs!$B$15</f>
        <v>1.022089423356495</v>
      </c>
      <c r="H66" s="27">
        <f>EMCs!$C$15</f>
        <v>0.19559588747449544</v>
      </c>
      <c r="I66" s="27">
        <f>ROCs!$H$14</f>
        <v>0.26229721460804234</v>
      </c>
      <c r="J66" s="23">
        <v>1.4106007030300001</v>
      </c>
      <c r="K66" s="31">
        <f>Other!$C$4*I66*J66/12+(Other!$D$4*'230262-4'!J66)</f>
        <v>1.6526516378024885</v>
      </c>
      <c r="L66">
        <f t="shared" ref="L66:L106" si="1">ROUND(2.721*K66*G66,1)</f>
        <v>4.5999999999999996</v>
      </c>
      <c r="M66">
        <f>ROUND((2.721*K66*H66)+(Other!$B$4*J66),1)</f>
        <v>1.8</v>
      </c>
    </row>
    <row r="67" spans="1:13">
      <c r="A67" s="22">
        <v>8</v>
      </c>
      <c r="B67" s="22" t="s">
        <v>12</v>
      </c>
      <c r="C67" s="22" t="s">
        <v>124</v>
      </c>
      <c r="D67" s="22">
        <v>2130</v>
      </c>
      <c r="E67" s="32" t="s">
        <v>197</v>
      </c>
      <c r="F67" s="22" t="s">
        <v>122</v>
      </c>
      <c r="G67" s="27">
        <f>EMCs!$B$15</f>
        <v>1.022089423356495</v>
      </c>
      <c r="H67" s="27">
        <f>EMCs!$C$15</f>
        <v>0.19559588747449544</v>
      </c>
      <c r="I67" s="27">
        <f>ROCs!$H$14</f>
        <v>0.26229721460804234</v>
      </c>
      <c r="J67" s="23">
        <v>2.46582485834</v>
      </c>
      <c r="K67" s="31">
        <f>Other!$C$4*I67*J67/12+(Other!$D$4*'230262-4'!J67)</f>
        <v>2.8889461645072081</v>
      </c>
      <c r="L67">
        <f t="shared" si="1"/>
        <v>8</v>
      </c>
      <c r="M67">
        <f>ROUND((2.721*K67*H67)+(Other!$B$4*J67),1)</f>
        <v>3.1</v>
      </c>
    </row>
    <row r="68" spans="1:13">
      <c r="A68" s="22">
        <v>8</v>
      </c>
      <c r="B68" s="22" t="s">
        <v>12</v>
      </c>
      <c r="C68" s="22" t="s">
        <v>124</v>
      </c>
      <c r="D68" s="22">
        <v>2130</v>
      </c>
      <c r="E68" s="32" t="s">
        <v>197</v>
      </c>
      <c r="F68" s="22" t="s">
        <v>122</v>
      </c>
      <c r="G68" s="27">
        <f>EMCs!$B$15</f>
        <v>1.022089423356495</v>
      </c>
      <c r="H68" s="27">
        <f>EMCs!$C$15</f>
        <v>0.19559588747449544</v>
      </c>
      <c r="I68" s="27">
        <f>ROCs!$H$14</f>
        <v>0.26229721460804234</v>
      </c>
      <c r="J68" s="23">
        <v>0.653927736165</v>
      </c>
      <c r="K68" s="31">
        <f>Other!$C$4*I68*J68/12+(Other!$D$4*'230262-4'!J68)</f>
        <v>0.76613795942123286</v>
      </c>
      <c r="L68">
        <f t="shared" si="1"/>
        <v>2.1</v>
      </c>
      <c r="M68">
        <f>ROUND((2.721*K68*H68)+(Other!$B$4*J68),1)</f>
        <v>0.8</v>
      </c>
    </row>
    <row r="69" spans="1:13">
      <c r="A69" s="22">
        <v>8</v>
      </c>
      <c r="B69" s="22" t="s">
        <v>12</v>
      </c>
      <c r="C69" s="22" t="s">
        <v>124</v>
      </c>
      <c r="D69" s="22">
        <v>2130</v>
      </c>
      <c r="E69" s="32" t="s">
        <v>197</v>
      </c>
      <c r="F69" s="22" t="s">
        <v>122</v>
      </c>
      <c r="G69" s="27">
        <f>EMCs!$B$15</f>
        <v>1.022089423356495</v>
      </c>
      <c r="H69" s="27">
        <f>EMCs!$C$15</f>
        <v>0.19559588747449544</v>
      </c>
      <c r="I69" s="27">
        <f>ROCs!$H$14</f>
        <v>0.26229721460804234</v>
      </c>
      <c r="J69" s="23">
        <v>0.69451202902700004</v>
      </c>
      <c r="K69" s="31">
        <f>Other!$C$4*I69*J69/12+(Other!$D$4*'230262-4'!J69)</f>
        <v>0.81368628257417674</v>
      </c>
      <c r="L69">
        <f t="shared" si="1"/>
        <v>2.2999999999999998</v>
      </c>
      <c r="M69">
        <f>ROUND((2.721*K69*H69)+(Other!$B$4*J69),1)</f>
        <v>0.9</v>
      </c>
    </row>
    <row r="70" spans="1:13">
      <c r="A70" s="22">
        <v>8</v>
      </c>
      <c r="B70" s="22" t="s">
        <v>12</v>
      </c>
      <c r="C70" s="22" t="s">
        <v>124</v>
      </c>
      <c r="D70" s="22">
        <v>2130</v>
      </c>
      <c r="E70" s="32" t="s">
        <v>197</v>
      </c>
      <c r="F70" s="22" t="s">
        <v>122</v>
      </c>
      <c r="G70" s="27">
        <f>EMCs!$B$15</f>
        <v>1.022089423356495</v>
      </c>
      <c r="H70" s="27">
        <f>EMCs!$C$15</f>
        <v>0.19559588747449544</v>
      </c>
      <c r="I70" s="27">
        <f>ROCs!$H$14</f>
        <v>0.26229721460804234</v>
      </c>
      <c r="J70" s="23">
        <v>1.0075442647399999</v>
      </c>
      <c r="K70" s="31">
        <f>Other!$C$4*I70*J70/12+(Other!$D$4*'230262-4'!J70)</f>
        <v>1.1804330422523912</v>
      </c>
      <c r="L70">
        <f t="shared" si="1"/>
        <v>3.3</v>
      </c>
      <c r="M70">
        <f>ROUND((2.721*K70*H70)+(Other!$B$4*J70),1)</f>
        <v>1.3</v>
      </c>
    </row>
    <row r="71" spans="1:13">
      <c r="A71" s="22">
        <v>8</v>
      </c>
      <c r="B71" s="22" t="s">
        <v>12</v>
      </c>
      <c r="C71" s="22" t="s">
        <v>124</v>
      </c>
      <c r="D71" s="22">
        <v>2130</v>
      </c>
      <c r="E71" s="32" t="s">
        <v>197</v>
      </c>
      <c r="F71" s="22" t="s">
        <v>122</v>
      </c>
      <c r="G71" s="27">
        <f>EMCs!$B$15</f>
        <v>1.022089423356495</v>
      </c>
      <c r="H71" s="27">
        <f>EMCs!$C$15</f>
        <v>0.19559588747449544</v>
      </c>
      <c r="I71" s="27">
        <f>ROCs!$H$14</f>
        <v>0.26229721460804234</v>
      </c>
      <c r="J71" s="23">
        <v>4.9835900126599997</v>
      </c>
      <c r="K71" s="31">
        <f>Other!$C$4*I71*J71/12+(Other!$D$4*'230262-4'!J71)</f>
        <v>5.8387452798423212</v>
      </c>
      <c r="L71">
        <f t="shared" si="1"/>
        <v>16.2</v>
      </c>
      <c r="M71">
        <f>ROUND((2.721*K71*H71)+(Other!$B$4*J71),1)</f>
        <v>6.2</v>
      </c>
    </row>
    <row r="72" spans="1:13">
      <c r="A72" s="22">
        <v>8</v>
      </c>
      <c r="B72" s="22" t="s">
        <v>12</v>
      </c>
      <c r="C72" s="22" t="s">
        <v>124</v>
      </c>
      <c r="D72" s="22">
        <v>2130</v>
      </c>
      <c r="E72" s="32" t="s">
        <v>197</v>
      </c>
      <c r="F72" s="22" t="s">
        <v>122</v>
      </c>
      <c r="G72" s="27">
        <f>EMCs!$B$15</f>
        <v>1.022089423356495</v>
      </c>
      <c r="H72" s="27">
        <f>EMCs!$C$15</f>
        <v>0.19559588747449544</v>
      </c>
      <c r="I72" s="27">
        <f>ROCs!$H$14</f>
        <v>0.26229721460804234</v>
      </c>
      <c r="J72" s="23">
        <v>0.64538811117799999</v>
      </c>
      <c r="K72" s="31">
        <f>Other!$C$4*I72*J72/12+(Other!$D$4*'230262-4'!J72)</f>
        <v>0.75613298410066943</v>
      </c>
      <c r="L72">
        <f t="shared" si="1"/>
        <v>2.1</v>
      </c>
      <c r="M72">
        <f>ROUND((2.721*K72*H72)+(Other!$B$4*J72),1)</f>
        <v>0.8</v>
      </c>
    </row>
    <row r="73" spans="1:13">
      <c r="A73" s="22">
        <v>8</v>
      </c>
      <c r="B73" s="22" t="s">
        <v>12</v>
      </c>
      <c r="C73" s="22" t="s">
        <v>124</v>
      </c>
      <c r="D73" s="22">
        <v>2130</v>
      </c>
      <c r="E73" s="32" t="s">
        <v>197</v>
      </c>
      <c r="F73" s="22" t="s">
        <v>122</v>
      </c>
      <c r="G73" s="27">
        <f>EMCs!$B$15</f>
        <v>1.022089423356495</v>
      </c>
      <c r="H73" s="27">
        <f>EMCs!$C$15</f>
        <v>0.19559588747449544</v>
      </c>
      <c r="I73" s="27">
        <f>ROCs!$H$14</f>
        <v>0.26229721460804234</v>
      </c>
      <c r="J73" s="23">
        <v>1.0639857380300001E-2</v>
      </c>
      <c r="K73" s="31">
        <f>Other!$C$4*I73*J73/12+(Other!$D$4*'230262-4'!J73)</f>
        <v>1.2465595464235155E-2</v>
      </c>
      <c r="L73">
        <f t="shared" si="1"/>
        <v>0</v>
      </c>
      <c r="M73">
        <f>ROUND((2.721*K73*H73)+(Other!$B$4*J73),1)</f>
        <v>0</v>
      </c>
    </row>
    <row r="74" spans="1:13">
      <c r="A74" s="22">
        <v>8</v>
      </c>
      <c r="B74" s="22" t="s">
        <v>12</v>
      </c>
      <c r="C74" s="22" t="s">
        <v>124</v>
      </c>
      <c r="D74" s="22">
        <v>2130</v>
      </c>
      <c r="E74" s="32" t="s">
        <v>197</v>
      </c>
      <c r="F74" s="22" t="s">
        <v>122</v>
      </c>
      <c r="G74" s="27">
        <f>EMCs!$B$15</f>
        <v>1.022089423356495</v>
      </c>
      <c r="H74" s="27">
        <f>EMCs!$C$15</f>
        <v>0.19559588747449544</v>
      </c>
      <c r="I74" s="27">
        <f>ROCs!$H$14</f>
        <v>0.26229721460804234</v>
      </c>
      <c r="J74" s="23">
        <v>0.74023212757300005</v>
      </c>
      <c r="K74" s="31">
        <f>Other!$C$4*I74*J74/12+(Other!$D$4*'230262-4'!J74)</f>
        <v>0.86725168600849722</v>
      </c>
      <c r="L74">
        <f t="shared" si="1"/>
        <v>2.4</v>
      </c>
      <c r="M74">
        <f>ROUND((2.721*K74*H74)+(Other!$B$4*J74),1)</f>
        <v>0.9</v>
      </c>
    </row>
    <row r="75" spans="1:13">
      <c r="A75" s="22">
        <v>8</v>
      </c>
      <c r="B75" s="22" t="s">
        <v>12</v>
      </c>
      <c r="C75" s="22" t="s">
        <v>124</v>
      </c>
      <c r="D75" s="22">
        <v>2130</v>
      </c>
      <c r="E75" s="32" t="s">
        <v>197</v>
      </c>
      <c r="F75" s="22" t="s">
        <v>122</v>
      </c>
      <c r="G75" s="27">
        <f>EMCs!$B$15</f>
        <v>1.022089423356495</v>
      </c>
      <c r="H75" s="27">
        <f>EMCs!$C$15</f>
        <v>0.19559588747449544</v>
      </c>
      <c r="I75" s="27">
        <f>ROCs!$H$14</f>
        <v>0.26229721460804234</v>
      </c>
      <c r="J75" s="23">
        <v>0.33728958944199999</v>
      </c>
      <c r="K75" s="31">
        <f>Other!$C$4*I75*J75/12+(Other!$D$4*'230262-4'!J75)</f>
        <v>0.39516653522693956</v>
      </c>
      <c r="L75">
        <f t="shared" si="1"/>
        <v>1.1000000000000001</v>
      </c>
      <c r="M75">
        <f>ROUND((2.721*K75*H75)+(Other!$B$4*J75),1)</f>
        <v>0.4</v>
      </c>
    </row>
    <row r="76" spans="1:13">
      <c r="A76" s="22">
        <v>8</v>
      </c>
      <c r="B76" s="22" t="s">
        <v>12</v>
      </c>
      <c r="C76" s="22" t="s">
        <v>124</v>
      </c>
      <c r="D76" s="22">
        <v>2130</v>
      </c>
      <c r="E76" s="32" t="s">
        <v>197</v>
      </c>
      <c r="F76" s="22" t="s">
        <v>125</v>
      </c>
      <c r="G76" s="27">
        <f>EMCs!$B$15</f>
        <v>1.022089423356495</v>
      </c>
      <c r="H76" s="27">
        <f>EMCs!$C$15</f>
        <v>0.19559588747449544</v>
      </c>
      <c r="I76" s="27">
        <f>ROCs!$B$14</f>
        <v>0.26229721460804234</v>
      </c>
      <c r="J76" s="23">
        <v>3.0399495073999998</v>
      </c>
      <c r="K76" s="31">
        <f>Other!$C$4*I76*J76/12+(Other!$D$4*'230262-4'!J76)</f>
        <v>3.5615872879191595</v>
      </c>
      <c r="L76">
        <f t="shared" si="1"/>
        <v>9.9</v>
      </c>
      <c r="M76">
        <f>ROUND((2.721*K76*H76)+(Other!$B$4*J76),1)</f>
        <v>3.8</v>
      </c>
    </row>
    <row r="77" spans="1:13">
      <c r="A77" s="22">
        <v>8</v>
      </c>
      <c r="B77" s="22" t="s">
        <v>12</v>
      </c>
      <c r="C77" s="22" t="s">
        <v>124</v>
      </c>
      <c r="D77" s="22">
        <v>2210</v>
      </c>
      <c r="E77" s="32" t="s">
        <v>193</v>
      </c>
      <c r="F77" s="22" t="s">
        <v>122</v>
      </c>
      <c r="G77" s="27">
        <f>EMCs!$B$2</f>
        <v>1.3467531225403229</v>
      </c>
      <c r="H77" s="27">
        <f>EMCs!$C$2</f>
        <v>0.27383424246429361</v>
      </c>
      <c r="I77" s="27">
        <f>ROCs!$H$2</f>
        <v>0.31492922148662977</v>
      </c>
      <c r="J77" s="23">
        <v>1.6542674450099999</v>
      </c>
      <c r="K77" s="31">
        <f>Other!$C$4*I77*J77/12+(Other!$D$4*'230262-4'!J77)</f>
        <v>2.3270313083582832</v>
      </c>
      <c r="L77">
        <f t="shared" si="1"/>
        <v>8.5</v>
      </c>
      <c r="M77">
        <f>ROUND((2.721*K77*H77)+(Other!$B$4*J77),1)</f>
        <v>2.8</v>
      </c>
    </row>
    <row r="78" spans="1:13">
      <c r="A78" s="22">
        <v>8</v>
      </c>
      <c r="B78" s="22" t="s">
        <v>12</v>
      </c>
      <c r="C78" s="22" t="s">
        <v>124</v>
      </c>
      <c r="D78" s="22">
        <v>2210</v>
      </c>
      <c r="E78" s="32" t="s">
        <v>193</v>
      </c>
      <c r="F78" s="22" t="s">
        <v>122</v>
      </c>
      <c r="G78" s="27">
        <f>EMCs!$B$2</f>
        <v>1.3467531225403229</v>
      </c>
      <c r="H78" s="27">
        <f>EMCs!$C$2</f>
        <v>0.27383424246429361</v>
      </c>
      <c r="I78" s="27">
        <f>ROCs!$H$2</f>
        <v>0.31492922148662977</v>
      </c>
      <c r="J78" s="23">
        <v>0.249763995047</v>
      </c>
      <c r="K78" s="31">
        <f>Other!$C$4*I78*J78/12+(Other!$D$4*'230262-4'!J78)</f>
        <v>0.35133897963608834</v>
      </c>
      <c r="L78">
        <f t="shared" si="1"/>
        <v>1.3</v>
      </c>
      <c r="M78">
        <f>ROUND((2.721*K78*H78)+(Other!$B$4*J78),1)</f>
        <v>0.4</v>
      </c>
    </row>
    <row r="79" spans="1:13">
      <c r="A79" s="22">
        <v>8</v>
      </c>
      <c r="B79" s="22" t="s">
        <v>12</v>
      </c>
      <c r="C79" s="22" t="s">
        <v>124</v>
      </c>
      <c r="D79" s="22">
        <v>2210</v>
      </c>
      <c r="E79" s="32" t="s">
        <v>193</v>
      </c>
      <c r="F79" s="22" t="s">
        <v>122</v>
      </c>
      <c r="G79" s="27">
        <f>EMCs!$B$2</f>
        <v>1.3467531225403229</v>
      </c>
      <c r="H79" s="27">
        <f>EMCs!$C$2</f>
        <v>0.27383424246429361</v>
      </c>
      <c r="I79" s="27">
        <f>ROCs!$H$2</f>
        <v>0.31492922148662977</v>
      </c>
      <c r="J79" s="23">
        <v>0.367517932682</v>
      </c>
      <c r="K79" s="31">
        <f>Other!$C$4*I79*J79/12+(Other!$D$4*'230262-4'!J79)</f>
        <v>0.51698154268456642</v>
      </c>
      <c r="L79">
        <f t="shared" si="1"/>
        <v>1.9</v>
      </c>
      <c r="M79">
        <f>ROUND((2.721*K79*H79)+(Other!$B$4*J79),1)</f>
        <v>0.6</v>
      </c>
    </row>
    <row r="80" spans="1:13">
      <c r="A80" s="22">
        <v>8</v>
      </c>
      <c r="B80" s="22" t="s">
        <v>12</v>
      </c>
      <c r="C80" s="22" t="s">
        <v>124</v>
      </c>
      <c r="D80" s="22">
        <v>2210</v>
      </c>
      <c r="E80" s="32" t="s">
        <v>193</v>
      </c>
      <c r="F80" s="22" t="s">
        <v>122</v>
      </c>
      <c r="G80" s="27">
        <f>EMCs!$B$2</f>
        <v>1.3467531225403229</v>
      </c>
      <c r="H80" s="27">
        <f>EMCs!$C$2</f>
        <v>0.27383424246429361</v>
      </c>
      <c r="I80" s="27">
        <f>ROCs!$H$2</f>
        <v>0.31492922148662977</v>
      </c>
      <c r="J80" s="23">
        <v>1.8614178515299999</v>
      </c>
      <c r="K80" s="31">
        <f>Other!$C$4*I80*J80/12+(Other!$D$4*'230262-4'!J80)</f>
        <v>2.6184264409683387</v>
      </c>
      <c r="L80">
        <f t="shared" si="1"/>
        <v>9.6</v>
      </c>
      <c r="M80">
        <f>ROUND((2.721*K80*H80)+(Other!$B$4*J80),1)</f>
        <v>3.1</v>
      </c>
    </row>
    <row r="81" spans="1:13">
      <c r="A81" s="22">
        <v>8</v>
      </c>
      <c r="B81" s="22" t="s">
        <v>12</v>
      </c>
      <c r="C81" s="22" t="s">
        <v>124</v>
      </c>
      <c r="D81" s="22">
        <v>2210</v>
      </c>
      <c r="E81" s="32" t="s">
        <v>193</v>
      </c>
      <c r="F81" s="22" t="s">
        <v>122</v>
      </c>
      <c r="G81" s="27">
        <f>EMCs!$B$2</f>
        <v>1.3467531225403229</v>
      </c>
      <c r="H81" s="27">
        <f>EMCs!$C$2</f>
        <v>0.27383424246429361</v>
      </c>
      <c r="I81" s="27">
        <f>ROCs!$H$2</f>
        <v>0.31492922148662977</v>
      </c>
      <c r="J81" s="23">
        <v>0.18444833640200001</v>
      </c>
      <c r="K81" s="31">
        <f>Other!$C$4*I81*J81/12+(Other!$D$4*'230262-4'!J81)</f>
        <v>0.25946049707788349</v>
      </c>
      <c r="L81">
        <f t="shared" si="1"/>
        <v>1</v>
      </c>
      <c r="M81">
        <f>ROUND((2.721*K81*H81)+(Other!$B$4*J81),1)</f>
        <v>0.3</v>
      </c>
    </row>
    <row r="82" spans="1:13">
      <c r="A82" s="22">
        <v>8</v>
      </c>
      <c r="B82" s="22" t="s">
        <v>12</v>
      </c>
      <c r="C82" s="22" t="s">
        <v>124</v>
      </c>
      <c r="D82" s="22">
        <v>2210</v>
      </c>
      <c r="E82" s="32" t="s">
        <v>193</v>
      </c>
      <c r="F82" s="22" t="s">
        <v>122</v>
      </c>
      <c r="G82" s="27">
        <f>EMCs!$B$2</f>
        <v>1.3467531225403229</v>
      </c>
      <c r="H82" s="27">
        <f>EMCs!$C$2</f>
        <v>0.27383424246429361</v>
      </c>
      <c r="I82" s="27">
        <f>ROCs!$H$2</f>
        <v>0.31492922148662977</v>
      </c>
      <c r="J82" s="23">
        <v>0.187568150692</v>
      </c>
      <c r="K82" s="31">
        <f>Other!$C$4*I82*J82/12+(Other!$D$4*'230262-4'!J82)</f>
        <v>0.2638490894732623</v>
      </c>
      <c r="L82">
        <f t="shared" si="1"/>
        <v>1</v>
      </c>
      <c r="M82">
        <f>ROUND((2.721*K82*H82)+(Other!$B$4*J82),1)</f>
        <v>0.3</v>
      </c>
    </row>
    <row r="83" spans="1:13">
      <c r="A83" s="22">
        <v>8</v>
      </c>
      <c r="B83" s="22" t="s">
        <v>12</v>
      </c>
      <c r="C83" s="22" t="s">
        <v>124</v>
      </c>
      <c r="D83" s="22">
        <v>2210</v>
      </c>
      <c r="E83" s="32" t="s">
        <v>193</v>
      </c>
      <c r="F83" s="22" t="s">
        <v>122</v>
      </c>
      <c r="G83" s="27">
        <f>EMCs!$B$2</f>
        <v>1.3467531225403229</v>
      </c>
      <c r="H83" s="27">
        <f>EMCs!$C$2</f>
        <v>0.27383424246429361</v>
      </c>
      <c r="I83" s="27">
        <f>ROCs!$H$2</f>
        <v>0.31492922148662977</v>
      </c>
      <c r="J83" s="23">
        <v>0.44990870350099998</v>
      </c>
      <c r="K83" s="31">
        <f>Other!$C$4*I83*J83/12+(Other!$D$4*'230262-4'!J83)</f>
        <v>0.63287930987687557</v>
      </c>
      <c r="L83">
        <f t="shared" si="1"/>
        <v>2.2999999999999998</v>
      </c>
      <c r="M83">
        <f>ROUND((2.721*K83*H83)+(Other!$B$4*J83),1)</f>
        <v>0.8</v>
      </c>
    </row>
    <row r="84" spans="1:13">
      <c r="A84" s="22">
        <v>8</v>
      </c>
      <c r="B84" s="22" t="s">
        <v>12</v>
      </c>
      <c r="C84" s="22" t="s">
        <v>124</v>
      </c>
      <c r="D84" s="22">
        <v>6172</v>
      </c>
      <c r="E84" t="s">
        <v>205</v>
      </c>
      <c r="F84" s="22" t="s">
        <v>127</v>
      </c>
      <c r="G84" s="27">
        <f>EMCs!$B$17</f>
        <v>0.60724136328827061</v>
      </c>
      <c r="H84" s="27">
        <f>EMCs!$C$17</f>
        <v>3.2599314579082571E-2</v>
      </c>
      <c r="I84" s="27">
        <f>ROCs!$E$16</f>
        <v>2.5884593546846281E-2</v>
      </c>
      <c r="J84" s="23">
        <v>4.02257517199E-3</v>
      </c>
      <c r="K84" s="31">
        <f>Other!$C$4*I84*J84/12+(Other!$D$4*'230262-4'!J84)</f>
        <v>4.6508149757906405E-4</v>
      </c>
      <c r="L84">
        <f t="shared" si="1"/>
        <v>0</v>
      </c>
      <c r="M84">
        <f>ROUND((2.721*K84*H84)+(Other!$B$4*J84),1)</f>
        <v>0</v>
      </c>
    </row>
    <row r="85" spans="1:13">
      <c r="A85" s="22">
        <v>8</v>
      </c>
      <c r="B85" s="22" t="s">
        <v>12</v>
      </c>
      <c r="C85" s="22" t="s">
        <v>124</v>
      </c>
      <c r="D85" s="22">
        <v>6172</v>
      </c>
      <c r="E85" s="22" t="s">
        <v>205</v>
      </c>
      <c r="F85" s="22" t="s">
        <v>122</v>
      </c>
      <c r="G85" s="27">
        <f>EMCs!$B$17</f>
        <v>0.60724136328827061</v>
      </c>
      <c r="H85" s="27">
        <f>EMCs!$C$17</f>
        <v>3.2599314579082571E-2</v>
      </c>
      <c r="I85" s="27">
        <f>ROCs!$H$16</f>
        <v>2.5884593546846281E-2</v>
      </c>
      <c r="J85" s="23">
        <v>0.15388778444199999</v>
      </c>
      <c r="K85" s="31">
        <f>Other!$C$4*I85*J85/12+(Other!$D$4*'230262-4'!J85)</f>
        <v>1.7792174959406194E-2</v>
      </c>
      <c r="L85">
        <f t="shared" si="1"/>
        <v>0</v>
      </c>
      <c r="M85">
        <f>ROUND((2.721*K85*H85)+(Other!$B$4*J85),1)</f>
        <v>0.1</v>
      </c>
    </row>
    <row r="86" spans="1:13">
      <c r="A86" s="22">
        <v>8</v>
      </c>
      <c r="B86" s="22" t="s">
        <v>12</v>
      </c>
      <c r="C86" s="22" t="s">
        <v>124</v>
      </c>
      <c r="D86" s="22">
        <v>6172</v>
      </c>
      <c r="E86" s="22" t="s">
        <v>205</v>
      </c>
      <c r="F86" s="22" t="s">
        <v>122</v>
      </c>
      <c r="G86" s="27">
        <f>EMCs!$B$17</f>
        <v>0.60724136328827061</v>
      </c>
      <c r="H86" s="27">
        <f>EMCs!$C$17</f>
        <v>3.2599314579082571E-2</v>
      </c>
      <c r="I86" s="27">
        <f>ROCs!$H$16</f>
        <v>2.5884593546846281E-2</v>
      </c>
      <c r="J86" s="23">
        <v>0.28981190732899997</v>
      </c>
      <c r="K86" s="31">
        <f>Other!$C$4*I86*J86/12+(Other!$D$4*'230262-4'!J86)</f>
        <v>3.350742997057192E-2</v>
      </c>
      <c r="L86">
        <f t="shared" si="1"/>
        <v>0.1</v>
      </c>
      <c r="M86">
        <f>ROUND((2.721*K86*H86)+(Other!$B$4*J86),1)</f>
        <v>0.2</v>
      </c>
    </row>
    <row r="87" spans="1:13">
      <c r="A87" s="22">
        <v>8</v>
      </c>
      <c r="B87" s="22" t="s">
        <v>12</v>
      </c>
      <c r="C87" s="22" t="s">
        <v>124</v>
      </c>
      <c r="D87" s="22">
        <v>6172</v>
      </c>
      <c r="E87" s="22" t="s">
        <v>205</v>
      </c>
      <c r="F87" s="22" t="s">
        <v>122</v>
      </c>
      <c r="G87" s="27">
        <f>EMCs!$B$17</f>
        <v>0.60724136328827061</v>
      </c>
      <c r="H87" s="27">
        <f>EMCs!$C$17</f>
        <v>3.2599314579082571E-2</v>
      </c>
      <c r="I87" s="27">
        <f>ROCs!$H$16</f>
        <v>2.5884593546846281E-2</v>
      </c>
      <c r="J87" s="23">
        <v>0.81184459207899995</v>
      </c>
      <c r="K87" s="31">
        <f>Other!$C$4*I87*J87/12+(Other!$D$4*'230262-4'!J87)</f>
        <v>9.3863727224959934E-2</v>
      </c>
      <c r="L87">
        <f t="shared" si="1"/>
        <v>0.2</v>
      </c>
      <c r="M87">
        <f>ROUND((2.721*K87*H87)+(Other!$B$4*J87),1)</f>
        <v>0.5</v>
      </c>
    </row>
    <row r="88" spans="1:13">
      <c r="A88" s="22">
        <v>8</v>
      </c>
      <c r="B88" s="22" t="s">
        <v>12</v>
      </c>
      <c r="C88" s="22" t="s">
        <v>124</v>
      </c>
      <c r="D88" s="22">
        <v>6172</v>
      </c>
      <c r="E88" s="22" t="s">
        <v>205</v>
      </c>
      <c r="F88" s="22" t="s">
        <v>122</v>
      </c>
      <c r="G88" s="27">
        <f>EMCs!$B$17</f>
        <v>0.60724136328827061</v>
      </c>
      <c r="H88" s="27">
        <f>EMCs!$C$17</f>
        <v>3.2599314579082571E-2</v>
      </c>
      <c r="I88" s="27">
        <f>ROCs!$H$16</f>
        <v>2.5884593546846281E-2</v>
      </c>
      <c r="J88" s="23">
        <v>0.39478632304099998</v>
      </c>
      <c r="K88" s="31">
        <f>Other!$C$4*I88*J88/12+(Other!$D$4*'230262-4'!J88)</f>
        <v>4.5644346343640403E-2</v>
      </c>
      <c r="L88">
        <f t="shared" si="1"/>
        <v>0.1</v>
      </c>
      <c r="M88">
        <f>ROUND((2.721*K88*H88)+(Other!$B$4*J88),1)</f>
        <v>0.3</v>
      </c>
    </row>
    <row r="89" spans="1:13">
      <c r="A89" s="22">
        <v>8</v>
      </c>
      <c r="B89" s="22" t="s">
        <v>12</v>
      </c>
      <c r="C89" s="22" t="s">
        <v>124</v>
      </c>
      <c r="D89" s="22">
        <v>6172</v>
      </c>
      <c r="E89" s="22" t="s">
        <v>205</v>
      </c>
      <c r="F89" s="22" t="s">
        <v>122</v>
      </c>
      <c r="G89" s="27">
        <f>EMCs!$B$17</f>
        <v>0.60724136328827061</v>
      </c>
      <c r="H89" s="27">
        <f>EMCs!$C$17</f>
        <v>3.2599314579082571E-2</v>
      </c>
      <c r="I89" s="27">
        <f>ROCs!$H$16</f>
        <v>2.5884593546846281E-2</v>
      </c>
      <c r="J89" s="23">
        <v>7.3005395883700003E-3</v>
      </c>
      <c r="K89" s="31">
        <f>Other!$C$4*I89*J89/12+(Other!$D$4*'230262-4'!J89)</f>
        <v>8.4407269963202665E-4</v>
      </c>
      <c r="L89">
        <f t="shared" si="1"/>
        <v>0</v>
      </c>
      <c r="M89">
        <f>ROUND((2.721*K89*H89)+(Other!$B$4*J89),1)</f>
        <v>0</v>
      </c>
    </row>
    <row r="90" spans="1:13">
      <c r="A90" s="22">
        <v>8</v>
      </c>
      <c r="B90" s="22" t="s">
        <v>12</v>
      </c>
      <c r="C90" s="22" t="s">
        <v>124</v>
      </c>
      <c r="D90" s="22">
        <v>6172</v>
      </c>
      <c r="E90" s="22" t="s">
        <v>205</v>
      </c>
      <c r="F90" s="22" t="s">
        <v>122</v>
      </c>
      <c r="G90" s="27">
        <f>EMCs!$B$17</f>
        <v>0.60724136328827061</v>
      </c>
      <c r="H90" s="27">
        <f>EMCs!$C$17</f>
        <v>3.2599314579082571E-2</v>
      </c>
      <c r="I90" s="27">
        <f>ROCs!$H$16</f>
        <v>2.5884593546846281E-2</v>
      </c>
      <c r="J90" s="23">
        <v>8.6251298945200002E-3</v>
      </c>
      <c r="K90" s="31">
        <f>Other!$C$4*I90*J90/12+(Other!$D$4*'230262-4'!J90)</f>
        <v>9.9721898451753479E-4</v>
      </c>
      <c r="L90">
        <f t="shared" si="1"/>
        <v>0</v>
      </c>
      <c r="M90">
        <f>ROUND((2.721*K90*H90)+(Other!$B$4*J90),1)</f>
        <v>0</v>
      </c>
    </row>
    <row r="91" spans="1:13">
      <c r="A91" s="22">
        <v>8</v>
      </c>
      <c r="B91" s="22" t="s">
        <v>12</v>
      </c>
      <c r="C91" s="22" t="s">
        <v>124</v>
      </c>
      <c r="D91" s="22">
        <v>6172</v>
      </c>
      <c r="E91" s="22" t="s">
        <v>205</v>
      </c>
      <c r="F91" s="22" t="s">
        <v>122</v>
      </c>
      <c r="G91" s="27">
        <f>EMCs!$B$17</f>
        <v>0.60724136328827061</v>
      </c>
      <c r="H91" s="27">
        <f>EMCs!$C$17</f>
        <v>3.2599314579082571E-2</v>
      </c>
      <c r="I91" s="27">
        <f>ROCs!$H$16</f>
        <v>2.5884593546846281E-2</v>
      </c>
      <c r="J91" s="23">
        <v>5.0366382830500003E-2</v>
      </c>
      <c r="K91" s="31">
        <f>Other!$C$4*I91*J91/12+(Other!$D$4*'230262-4'!J91)</f>
        <v>5.8232529543658295E-3</v>
      </c>
      <c r="L91">
        <f t="shared" si="1"/>
        <v>0</v>
      </c>
      <c r="M91">
        <f>ROUND((2.721*K91*H91)+(Other!$B$4*J91),1)</f>
        <v>0</v>
      </c>
    </row>
    <row r="92" spans="1:13">
      <c r="A92" s="22">
        <v>8</v>
      </c>
      <c r="B92" s="22" t="s">
        <v>12</v>
      </c>
      <c r="C92" s="22" t="s">
        <v>124</v>
      </c>
      <c r="D92" s="22">
        <v>6172</v>
      </c>
      <c r="E92" s="22" t="s">
        <v>205</v>
      </c>
      <c r="F92" s="22" t="s">
        <v>122</v>
      </c>
      <c r="G92" s="27">
        <f>EMCs!$B$17</f>
        <v>0.60724136328827061</v>
      </c>
      <c r="H92" s="27">
        <f>EMCs!$C$17</f>
        <v>3.2599314579082571E-2</v>
      </c>
      <c r="I92" s="27">
        <f>ROCs!$H$16</f>
        <v>2.5884593546846281E-2</v>
      </c>
      <c r="J92" s="23">
        <v>0.53534656878700004</v>
      </c>
      <c r="K92" s="31">
        <f>Other!$C$4*I92*J92/12+(Other!$D$4*'230262-4'!J92)</f>
        <v>6.1895619917551249E-2</v>
      </c>
      <c r="L92">
        <f t="shared" si="1"/>
        <v>0.1</v>
      </c>
      <c r="M92">
        <f>ROUND((2.721*K92*H92)+(Other!$B$4*J92),1)</f>
        <v>0.3</v>
      </c>
    </row>
    <row r="93" spans="1:13">
      <c r="A93" s="22">
        <v>8</v>
      </c>
      <c r="B93" s="22" t="s">
        <v>12</v>
      </c>
      <c r="C93" s="22" t="s">
        <v>124</v>
      </c>
      <c r="D93" s="22">
        <v>6172</v>
      </c>
      <c r="E93" s="22" t="s">
        <v>205</v>
      </c>
      <c r="F93" s="22" t="s">
        <v>122</v>
      </c>
      <c r="G93" s="27">
        <f>EMCs!$B$17</f>
        <v>0.60724136328827061</v>
      </c>
      <c r="H93" s="27">
        <f>EMCs!$C$17</f>
        <v>3.2599314579082571E-2</v>
      </c>
      <c r="I93" s="27">
        <f>ROCs!$H$16</f>
        <v>2.5884593546846281E-2</v>
      </c>
      <c r="J93" s="23">
        <v>0.60704391927199997</v>
      </c>
      <c r="K93" s="31">
        <f>Other!$C$4*I93*J93/12+(Other!$D$4*'230262-4'!J93)</f>
        <v>7.0185113515633266E-2</v>
      </c>
      <c r="L93">
        <f t="shared" si="1"/>
        <v>0.1</v>
      </c>
      <c r="M93">
        <f>ROUND((2.721*K93*H93)+(Other!$B$4*J93),1)</f>
        <v>0.4</v>
      </c>
    </row>
    <row r="94" spans="1:13">
      <c r="A94" s="22">
        <v>8</v>
      </c>
      <c r="B94" s="22" t="s">
        <v>12</v>
      </c>
      <c r="C94" s="22" t="s">
        <v>124</v>
      </c>
      <c r="D94" s="22">
        <v>6172</v>
      </c>
      <c r="E94" s="22" t="s">
        <v>205</v>
      </c>
      <c r="F94" s="22" t="s">
        <v>126</v>
      </c>
      <c r="G94" s="27">
        <f>EMCs!$B$17</f>
        <v>0.60724136328827061</v>
      </c>
      <c r="H94" s="27">
        <f>EMCs!$C$17</f>
        <v>3.2599314579082571E-2</v>
      </c>
      <c r="I94" s="27">
        <f>ROCs!$F$16</f>
        <v>2.5884593546846281E-2</v>
      </c>
      <c r="J94" s="23">
        <v>0.31487607247499999</v>
      </c>
      <c r="K94" s="31">
        <f>Other!$C$4*I94*J94/12+(Other!$D$4*'230262-4'!J94)</f>
        <v>3.6405294886270666E-2</v>
      </c>
      <c r="L94">
        <f t="shared" si="1"/>
        <v>0.1</v>
      </c>
      <c r="M94">
        <f>ROUND((2.721*K94*H94)+(Other!$B$4*J94),1)</f>
        <v>0.2</v>
      </c>
    </row>
    <row r="95" spans="1:13">
      <c r="A95" s="22">
        <v>8</v>
      </c>
      <c r="B95" s="22" t="s">
        <v>12</v>
      </c>
      <c r="C95" s="22" t="s">
        <v>124</v>
      </c>
      <c r="D95" s="22">
        <v>6410</v>
      </c>
      <c r="E95" s="22" t="s">
        <v>208</v>
      </c>
      <c r="F95" s="22" t="s">
        <v>122</v>
      </c>
      <c r="G95" s="27">
        <f>EMCs!$B$17</f>
        <v>0.60724136328827061</v>
      </c>
      <c r="H95" s="27">
        <f>EMCs!$C$17</f>
        <v>3.2599314579082571E-2</v>
      </c>
      <c r="I95" s="27">
        <f>ROCs!$H$16</f>
        <v>2.5884593546846281E-2</v>
      </c>
      <c r="J95" s="23">
        <v>5.3159284523399998E-2</v>
      </c>
      <c r="K95" s="31">
        <f>Other!$C$4*I95*J95/12+(Other!$D$4*'230262-4'!J95)</f>
        <v>6.1461622466444966E-3</v>
      </c>
      <c r="L95">
        <f t="shared" si="1"/>
        <v>0</v>
      </c>
      <c r="M95">
        <f>ROUND((2.721*K95*H95)+(Other!$B$4*J95),1)</f>
        <v>0</v>
      </c>
    </row>
    <row r="96" spans="1:13">
      <c r="A96" s="22">
        <v>8</v>
      </c>
      <c r="B96" s="22" t="s">
        <v>12</v>
      </c>
      <c r="C96" s="22" t="s">
        <v>124</v>
      </c>
      <c r="D96" s="22">
        <v>6410</v>
      </c>
      <c r="E96" s="22" t="s">
        <v>208</v>
      </c>
      <c r="F96" s="22" t="s">
        <v>122</v>
      </c>
      <c r="G96" s="27">
        <f>EMCs!$B$17</f>
        <v>0.60724136328827061</v>
      </c>
      <c r="H96" s="27">
        <f>EMCs!$C$17</f>
        <v>3.2599314579082571E-2</v>
      </c>
      <c r="I96" s="27">
        <f>ROCs!$H$16</f>
        <v>2.5884593546846281E-2</v>
      </c>
      <c r="J96" s="23">
        <v>0.35292780750699998</v>
      </c>
      <c r="K96" s="31">
        <f>Other!$C$4*I96*J96/12+(Other!$D$4*'230262-4'!J96)</f>
        <v>4.0804754724185731E-2</v>
      </c>
      <c r="L96">
        <f t="shared" si="1"/>
        <v>0.1</v>
      </c>
      <c r="M96">
        <f>ROUND((2.721*K96*H96)+(Other!$B$4*J96),1)</f>
        <v>0.2</v>
      </c>
    </row>
    <row r="97" spans="1:13">
      <c r="A97" s="22">
        <v>8</v>
      </c>
      <c r="B97" s="22" t="s">
        <v>12</v>
      </c>
      <c r="C97" s="22" t="s">
        <v>124</v>
      </c>
      <c r="D97" s="22">
        <v>6410</v>
      </c>
      <c r="E97" s="22" t="s">
        <v>208</v>
      </c>
      <c r="F97" s="22" t="s">
        <v>122</v>
      </c>
      <c r="G97" s="27">
        <f>EMCs!$B$17</f>
        <v>0.60724136328827061</v>
      </c>
      <c r="H97" s="27">
        <f>EMCs!$C$17</f>
        <v>3.2599314579082571E-2</v>
      </c>
      <c r="I97" s="27">
        <f>ROCs!$H$16</f>
        <v>2.5884593546846281E-2</v>
      </c>
      <c r="J97" s="23">
        <v>0.70459612106199998</v>
      </c>
      <c r="K97" s="31">
        <f>Other!$C$4*I97*J97/12+(Other!$D$4*'230262-4'!J97)</f>
        <v>8.1463889464072167E-2</v>
      </c>
      <c r="L97">
        <f t="shared" si="1"/>
        <v>0.1</v>
      </c>
      <c r="M97">
        <f>ROUND((2.721*K97*H97)+(Other!$B$4*J97),1)</f>
        <v>0.4</v>
      </c>
    </row>
    <row r="98" spans="1:13">
      <c r="A98" s="22">
        <v>8</v>
      </c>
      <c r="B98" s="22" t="s">
        <v>12</v>
      </c>
      <c r="C98" s="22" t="s">
        <v>124</v>
      </c>
      <c r="D98" s="22">
        <v>6410</v>
      </c>
      <c r="E98" s="22" t="s">
        <v>208</v>
      </c>
      <c r="F98" s="22" t="s">
        <v>122</v>
      </c>
      <c r="G98" s="27">
        <f>EMCs!$B$17</f>
        <v>0.60724136328827061</v>
      </c>
      <c r="H98" s="27">
        <f>EMCs!$C$17</f>
        <v>3.2599314579082571E-2</v>
      </c>
      <c r="I98" s="27">
        <f>ROCs!$H$16</f>
        <v>2.5884593546846281E-2</v>
      </c>
      <c r="J98" s="23">
        <v>1.08135609154E-2</v>
      </c>
      <c r="K98" s="31">
        <f>Other!$C$4*I98*J98/12+(Other!$D$4*'230262-4'!J98)</f>
        <v>1.2502406765983909E-3</v>
      </c>
      <c r="L98">
        <f t="shared" si="1"/>
        <v>0</v>
      </c>
      <c r="M98">
        <f>ROUND((2.721*K98*H98)+(Other!$B$4*J98),1)</f>
        <v>0</v>
      </c>
    </row>
    <row r="99" spans="1:13">
      <c r="A99" s="22">
        <v>8</v>
      </c>
      <c r="B99" s="22" t="s">
        <v>12</v>
      </c>
      <c r="C99" s="22" t="s">
        <v>124</v>
      </c>
      <c r="D99" s="22">
        <v>6410</v>
      </c>
      <c r="E99" s="22" t="s">
        <v>208</v>
      </c>
      <c r="F99" s="22" t="s">
        <v>122</v>
      </c>
      <c r="G99" s="27">
        <f>EMCs!$B$17</f>
        <v>0.60724136328827061</v>
      </c>
      <c r="H99" s="27">
        <f>EMCs!$C$17</f>
        <v>3.2599314579082571E-2</v>
      </c>
      <c r="I99" s="27">
        <f>ROCs!$H$16</f>
        <v>2.5884593546846281E-2</v>
      </c>
      <c r="J99" s="23">
        <v>6.4930411306199998E-3</v>
      </c>
      <c r="K99" s="31">
        <f>Other!$C$4*I99*J99/12+(Other!$D$4*'230262-4'!J99)</f>
        <v>7.5071146311910756E-4</v>
      </c>
      <c r="L99">
        <f t="shared" si="1"/>
        <v>0</v>
      </c>
      <c r="M99">
        <f>ROUND((2.721*K99*H99)+(Other!$B$4*J99),1)</f>
        <v>0</v>
      </c>
    </row>
    <row r="100" spans="1:13">
      <c r="A100" s="22">
        <v>8</v>
      </c>
      <c r="B100" s="22" t="s">
        <v>12</v>
      </c>
      <c r="C100" s="22" t="s">
        <v>124</v>
      </c>
      <c r="D100" s="22">
        <v>6430</v>
      </c>
      <c r="E100" s="32" t="s">
        <v>196</v>
      </c>
      <c r="F100" s="22" t="s">
        <v>127</v>
      </c>
      <c r="G100" s="27">
        <f>EMCs!$B$14</f>
        <v>0.69141343344704065</v>
      </c>
      <c r="H100" s="27">
        <f>EMCs!$C$14</f>
        <v>3.5859246036990831E-2</v>
      </c>
      <c r="I100" s="27">
        <f>ROCs!$E$13</f>
        <v>0.26229721460804234</v>
      </c>
      <c r="J100" s="23">
        <v>6.7228958871500002E-2</v>
      </c>
      <c r="K100" s="31">
        <f>Other!$C$4*I100*J100/12+(Other!$D$4*'230262-4'!J100)</f>
        <v>7.8765059983369121E-2</v>
      </c>
      <c r="L100">
        <f t="shared" si="1"/>
        <v>0.1</v>
      </c>
      <c r="M100">
        <f>ROUND((2.721*K100*H100)+(Other!$B$4*J100),1)</f>
        <v>0</v>
      </c>
    </row>
    <row r="101" spans="1:13">
      <c r="A101" s="22">
        <v>8</v>
      </c>
      <c r="B101" s="22" t="s">
        <v>12</v>
      </c>
      <c r="C101" s="22" t="s">
        <v>124</v>
      </c>
      <c r="D101" s="22">
        <v>6430</v>
      </c>
      <c r="E101" s="32" t="s">
        <v>196</v>
      </c>
      <c r="F101" s="22" t="s">
        <v>122</v>
      </c>
      <c r="G101" s="27">
        <f>EMCs!$B$14</f>
        <v>0.69141343344704065</v>
      </c>
      <c r="H101" s="27">
        <f>EMCs!$C$14</f>
        <v>3.5859246036990831E-2</v>
      </c>
      <c r="I101" s="27">
        <f>ROCs!$H$13</f>
        <v>0.26229721460804234</v>
      </c>
      <c r="J101" s="23">
        <v>2.1769996949999999E-2</v>
      </c>
      <c r="K101" s="31">
        <f>Other!$C$4*I101*J101/12+(Other!$D$4*'230262-4'!J101)</f>
        <v>2.5505602710313911E-2</v>
      </c>
      <c r="L101">
        <f t="shared" si="1"/>
        <v>0</v>
      </c>
      <c r="M101">
        <f>ROUND((2.721*K101*H101)+(Other!$B$4*J101),1)</f>
        <v>0</v>
      </c>
    </row>
    <row r="102" spans="1:13">
      <c r="A102" s="22">
        <v>8</v>
      </c>
      <c r="B102" s="22" t="s">
        <v>12</v>
      </c>
      <c r="C102" s="22" t="s">
        <v>124</v>
      </c>
      <c r="D102" s="22">
        <v>6430</v>
      </c>
      <c r="E102" s="32" t="s">
        <v>196</v>
      </c>
      <c r="F102" s="22" t="s">
        <v>122</v>
      </c>
      <c r="G102" s="27">
        <f>EMCs!$B$14</f>
        <v>0.69141343344704065</v>
      </c>
      <c r="H102" s="27">
        <f>EMCs!$C$14</f>
        <v>3.5859246036990831E-2</v>
      </c>
      <c r="I102" s="27">
        <f>ROCs!$H$13</f>
        <v>0.26229721460804234</v>
      </c>
      <c r="J102" s="23">
        <v>0.103061624696</v>
      </c>
      <c r="K102" s="31">
        <f>Other!$C$4*I102*J102/12+(Other!$D$4*'230262-4'!J102)</f>
        <v>0.12074640433863969</v>
      </c>
      <c r="L102">
        <f t="shared" si="1"/>
        <v>0.2</v>
      </c>
      <c r="M102">
        <f>ROUND((2.721*K102*H102)+(Other!$B$4*J102),1)</f>
        <v>0.1</v>
      </c>
    </row>
    <row r="103" spans="1:13">
      <c r="A103" s="22">
        <v>8</v>
      </c>
      <c r="B103" s="22" t="s">
        <v>12</v>
      </c>
      <c r="C103" s="22" t="s">
        <v>124</v>
      </c>
      <c r="D103" s="22">
        <v>6430</v>
      </c>
      <c r="E103" s="32" t="s">
        <v>196</v>
      </c>
      <c r="F103" s="22" t="s">
        <v>122</v>
      </c>
      <c r="G103" s="27">
        <f>EMCs!$B$14</f>
        <v>0.69141343344704065</v>
      </c>
      <c r="H103" s="27">
        <f>EMCs!$C$14</f>
        <v>3.5859246036990831E-2</v>
      </c>
      <c r="I103" s="27">
        <f>ROCs!$H$13</f>
        <v>0.26229721460804234</v>
      </c>
      <c r="J103" s="23">
        <v>4.8032976814100001E-4</v>
      </c>
      <c r="K103" s="31">
        <f>Other!$C$4*I103*J103/12+(Other!$D$4*'230262-4'!J103)</f>
        <v>5.6275158256930953E-4</v>
      </c>
      <c r="L103">
        <f t="shared" si="1"/>
        <v>0</v>
      </c>
      <c r="M103">
        <f>ROUND((2.721*K103*H103)+(Other!$B$4*J103),1)</f>
        <v>0</v>
      </c>
    </row>
    <row r="104" spans="1:13">
      <c r="A104" s="22">
        <v>8</v>
      </c>
      <c r="B104" s="22" t="s">
        <v>12</v>
      </c>
      <c r="C104" s="22" t="s">
        <v>124</v>
      </c>
      <c r="D104" s="22">
        <v>6430</v>
      </c>
      <c r="E104" s="32" t="s">
        <v>196</v>
      </c>
      <c r="F104" s="22" t="s">
        <v>122</v>
      </c>
      <c r="G104" s="27">
        <f>EMCs!$B$14</f>
        <v>0.69141343344704065</v>
      </c>
      <c r="H104" s="27">
        <f>EMCs!$C$14</f>
        <v>3.5859246036990831E-2</v>
      </c>
      <c r="I104" s="27">
        <f>ROCs!$H$13</f>
        <v>0.26229721460804234</v>
      </c>
      <c r="J104" s="23">
        <v>3.5934828030599997E-2</v>
      </c>
      <c r="K104" s="31">
        <f>Other!$C$4*I104*J104/12+(Other!$D$4*'230262-4'!J104)</f>
        <v>4.210103700597604E-2</v>
      </c>
      <c r="L104">
        <f t="shared" si="1"/>
        <v>0.1</v>
      </c>
      <c r="M104">
        <f>ROUND((2.721*K104*H104)+(Other!$B$4*J104),1)</f>
        <v>0</v>
      </c>
    </row>
    <row r="105" spans="1:13">
      <c r="A105" s="22">
        <v>8</v>
      </c>
      <c r="B105" s="22" t="s">
        <v>12</v>
      </c>
      <c r="C105" s="22" t="s">
        <v>124</v>
      </c>
      <c r="D105" s="22">
        <v>6430</v>
      </c>
      <c r="E105" s="32" t="s">
        <v>196</v>
      </c>
      <c r="F105" s="22" t="s">
        <v>122</v>
      </c>
      <c r="G105" s="27">
        <f>EMCs!$B$14</f>
        <v>0.69141343344704065</v>
      </c>
      <c r="H105" s="27">
        <f>EMCs!$C$14</f>
        <v>3.5859246036990831E-2</v>
      </c>
      <c r="I105" s="27">
        <f>ROCs!$H$13</f>
        <v>0.26229721460804234</v>
      </c>
      <c r="J105" s="23">
        <v>6.94343267982E-3</v>
      </c>
      <c r="K105" s="31">
        <f>Other!$C$4*I105*J105/12+(Other!$D$4*'230262-4'!J105)</f>
        <v>8.134885631084077E-3</v>
      </c>
      <c r="L105">
        <f t="shared" si="1"/>
        <v>0</v>
      </c>
      <c r="M105">
        <f>ROUND((2.721*K105*H105)+(Other!$B$4*J105),1)</f>
        <v>0</v>
      </c>
    </row>
    <row r="106" spans="1:13">
      <c r="A106" s="22">
        <v>8</v>
      </c>
      <c r="B106" s="22" t="s">
        <v>12</v>
      </c>
      <c r="C106" s="22" t="s">
        <v>124</v>
      </c>
      <c r="D106" s="22">
        <v>6430</v>
      </c>
      <c r="E106" s="32" t="s">
        <v>196</v>
      </c>
      <c r="F106" s="22" t="s">
        <v>126</v>
      </c>
      <c r="G106" s="27">
        <f>EMCs!$B$14</f>
        <v>0.69141343344704065</v>
      </c>
      <c r="H106" s="27">
        <f>EMCs!$C$14</f>
        <v>3.5859246036990831E-2</v>
      </c>
      <c r="I106" s="27">
        <f>ROCs!$F$13</f>
        <v>0.26229721460804234</v>
      </c>
      <c r="J106" s="23">
        <v>1.2242778081500001</v>
      </c>
      <c r="K106" s="31">
        <f>Other!$C$4*I106*J106/12+(Other!$D$4*'230262-4'!J106)</f>
        <v>1.4343568101293565</v>
      </c>
      <c r="L106">
        <f t="shared" si="1"/>
        <v>2.7</v>
      </c>
      <c r="M106">
        <f>ROUND((2.721*K106*H106)+(Other!$B$4*J106),1)</f>
        <v>0.9</v>
      </c>
    </row>
    <row r="107" spans="1:13">
      <c r="J107">
        <f t="shared" ref="J107:L107" si="2">SUM(J2:J106)</f>
        <v>194.94098961407056</v>
      </c>
      <c r="K107">
        <f t="shared" si="2"/>
        <v>387.77767828365944</v>
      </c>
      <c r="L107">
        <f t="shared" si="2"/>
        <v>1701.2999999999988</v>
      </c>
      <c r="M107">
        <f>SUM(M2:M106)</f>
        <v>385.30000000000013</v>
      </c>
    </row>
  </sheetData>
  <sortState ref="A2:F106">
    <sortCondition ref="D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115"/>
  <sheetViews>
    <sheetView workbookViewId="0">
      <pane ySplit="1" topLeftCell="A77" activePane="bottomLeft" state="frozen"/>
      <selection pane="bottomLeft" activeCell="P111" sqref="P111"/>
    </sheetView>
  </sheetViews>
  <sheetFormatPr defaultColWidth="9.28515625" defaultRowHeight="15"/>
  <cols>
    <col min="1" max="1" width="9.85546875" bestFit="1" customWidth="1"/>
    <col min="2" max="2" width="12.85546875" bestFit="1" customWidth="1"/>
    <col min="3" max="3" width="12.7109375" bestFit="1" customWidth="1"/>
    <col min="4" max="4" width="7.85546875" bestFit="1" customWidth="1"/>
    <col min="5" max="5" width="25.5703125" bestFit="1" customWidth="1"/>
    <col min="6" max="6" width="8.140625" bestFit="1" customWidth="1"/>
    <col min="7" max="9" width="11.140625" style="27" customWidth="1"/>
    <col min="10" max="10" width="14.7109375" bestFit="1" customWidth="1"/>
    <col min="11" max="11" width="14.28515625" customWidth="1"/>
  </cols>
  <sheetData>
    <row r="1" spans="1:13">
      <c r="A1" s="22" t="s">
        <v>114</v>
      </c>
      <c r="B1" s="22" t="s">
        <v>115</v>
      </c>
      <c r="C1" s="22" t="s">
        <v>153</v>
      </c>
      <c r="D1" s="22" t="s">
        <v>118</v>
      </c>
      <c r="E1" s="22" t="s">
        <v>161</v>
      </c>
      <c r="F1" s="22" t="s">
        <v>116</v>
      </c>
      <c r="G1" s="44" t="s">
        <v>163</v>
      </c>
      <c r="H1" s="44" t="s">
        <v>164</v>
      </c>
      <c r="I1" s="44" t="s">
        <v>165</v>
      </c>
      <c r="J1" s="23" t="s">
        <v>179</v>
      </c>
      <c r="K1" s="35" t="s">
        <v>180</v>
      </c>
      <c r="L1" s="36" t="s">
        <v>181</v>
      </c>
      <c r="M1" s="36" t="s">
        <v>182</v>
      </c>
    </row>
    <row r="2" spans="1:13">
      <c r="A2" s="22">
        <v>9</v>
      </c>
      <c r="B2" s="22" t="s">
        <v>13</v>
      </c>
      <c r="C2" s="22" t="s">
        <v>124</v>
      </c>
      <c r="D2" s="22">
        <v>2110</v>
      </c>
      <c r="E2" s="26" t="s">
        <v>191</v>
      </c>
      <c r="F2" s="22" t="s">
        <v>127</v>
      </c>
      <c r="G2" s="27">
        <f>EMCs!$B$11</f>
        <v>2.0141173930848577</v>
      </c>
      <c r="H2" s="27">
        <f>EMCs!$C$11</f>
        <v>0.28687396829592665</v>
      </c>
      <c r="I2" s="27">
        <f>ROCs!$E$9</f>
        <v>0.31492922148662977</v>
      </c>
      <c r="J2" s="23">
        <v>1.64558509051</v>
      </c>
      <c r="K2" s="31">
        <f>Other!$C$4*I2*J2/12+(Other!$D$4*'230262-4'!J2)</f>
        <v>2.3915448793297975</v>
      </c>
      <c r="L2">
        <f t="shared" ref="L2:L65" si="0">ROUND(2.721*K2*G2,1)</f>
        <v>13.1</v>
      </c>
      <c r="M2">
        <f>ROUND((2.721*K2*H2)+(Other!$B$4*J2),1)</f>
        <v>2.9</v>
      </c>
    </row>
    <row r="3" spans="1:13">
      <c r="A3" s="22">
        <v>9</v>
      </c>
      <c r="B3" s="22" t="s">
        <v>13</v>
      </c>
      <c r="C3" s="22" t="s">
        <v>124</v>
      </c>
      <c r="D3" s="22">
        <v>2110</v>
      </c>
      <c r="E3" s="32" t="s">
        <v>191</v>
      </c>
      <c r="F3" s="22" t="s">
        <v>122</v>
      </c>
      <c r="G3" s="27">
        <f>EMCs!$B$11</f>
        <v>2.0141173930848577</v>
      </c>
      <c r="H3" s="27">
        <f>EMCs!$C$11</f>
        <v>0.28687396829592665</v>
      </c>
      <c r="I3" s="27">
        <f>ROCs!$H$9</f>
        <v>0.31492922148662977</v>
      </c>
      <c r="J3" s="23">
        <v>1.5049041000200001</v>
      </c>
      <c r="K3" s="31">
        <f>Other!$C$4*I3*J3/12+(Other!$D$4*'230262-4'!J3)</f>
        <v>2.3139476742849898</v>
      </c>
      <c r="L3">
        <f t="shared" si="0"/>
        <v>12.7</v>
      </c>
      <c r="M3">
        <f>ROUND((2.721*K3*H3)+(Other!$B$4*J3),1)</f>
        <v>2.7</v>
      </c>
    </row>
    <row r="4" spans="1:13">
      <c r="A4" s="22">
        <v>9</v>
      </c>
      <c r="B4" s="22" t="s">
        <v>13</v>
      </c>
      <c r="C4" s="22" t="s">
        <v>124</v>
      </c>
      <c r="D4" s="22">
        <v>2110</v>
      </c>
      <c r="E4" s="32" t="s">
        <v>191</v>
      </c>
      <c r="F4" s="22" t="s">
        <v>126</v>
      </c>
      <c r="G4" s="27">
        <f>EMCs!$B$11</f>
        <v>2.0141173930848577</v>
      </c>
      <c r="H4" s="27">
        <f>EMCs!$C$11</f>
        <v>0.28687396829592665</v>
      </c>
      <c r="I4" s="27">
        <f>ROCs!$F$9</f>
        <v>0.31492922148662977</v>
      </c>
      <c r="J4" s="23">
        <v>6.7913079141500004E-3</v>
      </c>
      <c r="K4" s="31">
        <f>Other!$C$4*I4*J4/12+(Other!$D$4*'230262-4'!J4)</f>
        <v>1.8330895649958556E-2</v>
      </c>
      <c r="L4">
        <f t="shared" si="0"/>
        <v>0.1</v>
      </c>
      <c r="M4">
        <f>ROUND((2.721*K4*H4)+(Other!$B$4*J4),1)</f>
        <v>0</v>
      </c>
    </row>
    <row r="5" spans="1:13">
      <c r="A5" s="22">
        <v>9</v>
      </c>
      <c r="B5" s="22" t="s">
        <v>13</v>
      </c>
      <c r="C5" s="22" t="s">
        <v>124</v>
      </c>
      <c r="D5" s="22">
        <v>2110</v>
      </c>
      <c r="E5" s="32" t="s">
        <v>191</v>
      </c>
      <c r="F5" s="22" t="s">
        <v>126</v>
      </c>
      <c r="G5" s="27">
        <f>EMCs!$B$11</f>
        <v>2.0141173930848577</v>
      </c>
      <c r="H5" s="27">
        <f>EMCs!$C$11</f>
        <v>0.28687396829592665</v>
      </c>
      <c r="I5" s="27">
        <f>ROCs!$F$9</f>
        <v>0.31492922148662977</v>
      </c>
      <c r="J5" s="23">
        <v>2.2859446435200002</v>
      </c>
      <c r="K5" s="31">
        <f>Other!$C$4*I5*J5/12+(Other!$D$4*'230262-4'!J5)</f>
        <v>3.220126416904908</v>
      </c>
      <c r="L5">
        <f t="shared" si="0"/>
        <v>17.600000000000001</v>
      </c>
      <c r="M5">
        <f>ROUND((2.721*K5*H5)+(Other!$B$4*J5),1)</f>
        <v>3.9</v>
      </c>
    </row>
    <row r="6" spans="1:13">
      <c r="A6" s="22">
        <v>9</v>
      </c>
      <c r="B6" s="22" t="s">
        <v>13</v>
      </c>
      <c r="C6" s="22" t="s">
        <v>124</v>
      </c>
      <c r="D6" s="22">
        <v>2110</v>
      </c>
      <c r="E6" s="32" t="s">
        <v>191</v>
      </c>
      <c r="F6" s="22" t="s">
        <v>126</v>
      </c>
      <c r="G6" s="27">
        <f>EMCs!$B$11</f>
        <v>2.0141173930848577</v>
      </c>
      <c r="H6" s="27">
        <f>EMCs!$C$11</f>
        <v>0.28687396829592665</v>
      </c>
      <c r="I6" s="27">
        <f>ROCs!$F$9</f>
        <v>0.31492922148662977</v>
      </c>
      <c r="J6" s="23">
        <v>1.0876698091799999</v>
      </c>
      <c r="K6" s="31">
        <f>Other!$C$4*I6*J6/12+(Other!$D$4*'230262-4'!J6)</f>
        <v>1.9334440007004261</v>
      </c>
      <c r="L6">
        <f t="shared" si="0"/>
        <v>10.6</v>
      </c>
      <c r="M6">
        <f>ROUND((2.721*K6*H6)+(Other!$B$4*J6),1)</f>
        <v>2.2000000000000002</v>
      </c>
    </row>
    <row r="7" spans="1:13">
      <c r="A7" s="22">
        <v>9</v>
      </c>
      <c r="B7" s="22" t="s">
        <v>13</v>
      </c>
      <c r="C7" s="22" t="s">
        <v>124</v>
      </c>
      <c r="D7" s="22">
        <v>2110</v>
      </c>
      <c r="E7" s="32" t="s">
        <v>191</v>
      </c>
      <c r="F7" s="22" t="s">
        <v>127</v>
      </c>
      <c r="G7" s="27">
        <f>EMCs!$B$11</f>
        <v>2.0141173930848577</v>
      </c>
      <c r="H7" s="27">
        <f>EMCs!$C$11</f>
        <v>0.28687396829592665</v>
      </c>
      <c r="I7" s="27">
        <f>ROCs!$E$9</f>
        <v>0.31492922148662977</v>
      </c>
      <c r="J7" s="23">
        <v>2.82000583584</v>
      </c>
      <c r="K7" s="31">
        <f>Other!$C$4*I7*J7/12+(Other!$D$4*'230262-4'!J7)</f>
        <v>20.94250220463114</v>
      </c>
      <c r="L7">
        <f t="shared" si="0"/>
        <v>114.8</v>
      </c>
      <c r="M7">
        <f>ROUND((2.721*K7*H7)+(Other!$B$4*J7),1)</f>
        <v>18.100000000000001</v>
      </c>
    </row>
    <row r="8" spans="1:13">
      <c r="A8" s="22">
        <v>9</v>
      </c>
      <c r="B8" s="22" t="s">
        <v>13</v>
      </c>
      <c r="C8" s="22" t="s">
        <v>124</v>
      </c>
      <c r="D8" s="22">
        <v>2120</v>
      </c>
      <c r="E8" s="22" t="s">
        <v>204</v>
      </c>
      <c r="F8" s="22" t="s">
        <v>126</v>
      </c>
      <c r="G8" s="27">
        <f>EMCs!$B$15</f>
        <v>1.022089423356495</v>
      </c>
      <c r="H8" s="27">
        <f>EMCs!$C$15</f>
        <v>0.19559588747449544</v>
      </c>
      <c r="I8" s="27">
        <f>ROCs!$F$14</f>
        <v>0.26229721460804234</v>
      </c>
      <c r="J8" s="23">
        <v>4.1517609527200001</v>
      </c>
      <c r="K8" s="31">
        <f>Other!$C$4*I8*J8/12+(Other!$D$4*'230262-4'!J8)</f>
        <v>8.5844116053651369</v>
      </c>
      <c r="L8">
        <f t="shared" si="0"/>
        <v>23.9</v>
      </c>
      <c r="M8">
        <f>ROUND((2.721*K8*H8)+(Other!$B$4*J8),1)</f>
        <v>7.2</v>
      </c>
    </row>
    <row r="9" spans="1:13">
      <c r="A9" s="22">
        <v>9</v>
      </c>
      <c r="B9" s="22" t="s">
        <v>13</v>
      </c>
      <c r="C9" s="22" t="s">
        <v>124</v>
      </c>
      <c r="D9" s="22">
        <v>2130</v>
      </c>
      <c r="E9" s="32" t="s">
        <v>197</v>
      </c>
      <c r="F9" s="22" t="s">
        <v>126</v>
      </c>
      <c r="G9" s="27">
        <f>EMCs!$B$15</f>
        <v>1.022089423356495</v>
      </c>
      <c r="H9" s="27">
        <f>EMCs!$C$15</f>
        <v>0.19559588747449544</v>
      </c>
      <c r="I9" s="27">
        <f>ROCs!$F$14</f>
        <v>0.26229721460804234</v>
      </c>
      <c r="J9" s="23">
        <v>1.87389417552</v>
      </c>
      <c r="K9" s="31">
        <f>Other!$C$4*I9*J9/12+(Other!$D$4*'230262-4'!J9)</f>
        <v>3.6610581604672428</v>
      </c>
      <c r="L9">
        <f t="shared" si="0"/>
        <v>10.199999999999999</v>
      </c>
      <c r="M9">
        <f>ROUND((2.721*K9*H9)+(Other!$B$4*J9),1)</f>
        <v>3.1</v>
      </c>
    </row>
    <row r="10" spans="1:13">
      <c r="A10" s="22">
        <v>9</v>
      </c>
      <c r="B10" s="22" t="s">
        <v>13</v>
      </c>
      <c r="C10" s="22" t="s">
        <v>124</v>
      </c>
      <c r="D10" s="22">
        <v>2130</v>
      </c>
      <c r="E10" s="32" t="s">
        <v>197</v>
      </c>
      <c r="F10" s="22" t="s">
        <v>122</v>
      </c>
      <c r="G10" s="27">
        <f>EMCs!$B$15</f>
        <v>1.022089423356495</v>
      </c>
      <c r="H10" s="27">
        <f>EMCs!$C$15</f>
        <v>0.19559588747449544</v>
      </c>
      <c r="I10" s="27">
        <f>ROCs!$H$14</f>
        <v>0.26229721460804234</v>
      </c>
      <c r="J10" s="23">
        <v>3.0105401737399999E-2</v>
      </c>
      <c r="K10" s="31">
        <f>Other!$C$4*I10*J10/12+(Other!$D$4*'230262-4'!J10)</f>
        <v>4.321611546181435E-2</v>
      </c>
      <c r="L10">
        <f t="shared" si="0"/>
        <v>0.1</v>
      </c>
      <c r="M10">
        <f>ROUND((2.721*K10*H10)+(Other!$B$4*J10),1)</f>
        <v>0</v>
      </c>
    </row>
    <row r="11" spans="1:13">
      <c r="A11" s="22">
        <v>9</v>
      </c>
      <c r="B11" s="22" t="s">
        <v>13</v>
      </c>
      <c r="C11" s="22" t="s">
        <v>124</v>
      </c>
      <c r="D11" s="22">
        <v>2130</v>
      </c>
      <c r="E11" s="32" t="s">
        <v>197</v>
      </c>
      <c r="F11" s="22" t="s">
        <v>127</v>
      </c>
      <c r="G11" s="27">
        <f>EMCs!$B$15</f>
        <v>1.022089423356495</v>
      </c>
      <c r="H11" s="27">
        <f>EMCs!$C$15</f>
        <v>0.19559588747449544</v>
      </c>
      <c r="I11" s="27">
        <f>ROCs!$E$14</f>
        <v>0.26229721460804234</v>
      </c>
      <c r="J11" s="23">
        <v>4.3060664341699999</v>
      </c>
      <c r="K11" s="31">
        <f>Other!$C$4*I11*J11/12+(Other!$D$4*'230262-4'!J11)</f>
        <v>6.8100773962766308</v>
      </c>
      <c r="L11">
        <f t="shared" si="0"/>
        <v>18.899999999999999</v>
      </c>
      <c r="M11">
        <f>ROUND((2.721*K11*H11)+(Other!$B$4*J11),1)</f>
        <v>6.3</v>
      </c>
    </row>
    <row r="12" spans="1:13">
      <c r="A12" s="22">
        <v>9</v>
      </c>
      <c r="B12" s="22" t="s">
        <v>13</v>
      </c>
      <c r="C12" s="22" t="s">
        <v>124</v>
      </c>
      <c r="D12" s="22">
        <v>6170</v>
      </c>
      <c r="E12" s="58" t="s">
        <v>202</v>
      </c>
      <c r="F12" s="22" t="s">
        <v>127</v>
      </c>
      <c r="G12" s="27">
        <f>EMCs!$B$17</f>
        <v>0.60724136328827061</v>
      </c>
      <c r="H12" s="27">
        <f>EMCs!$C$17</f>
        <v>3.2599314579082571E-2</v>
      </c>
      <c r="I12" s="27">
        <f>ROCs!$E$16</f>
        <v>2.5884593546846281E-2</v>
      </c>
      <c r="J12" s="23">
        <v>2.84022747347E-2</v>
      </c>
      <c r="K12" s="31">
        <f>Other!$C$4*I12*J12/12+(Other!$D$4*'230262-4'!J12)</f>
        <v>0.20991363998436108</v>
      </c>
      <c r="L12">
        <f t="shared" si="0"/>
        <v>0.3</v>
      </c>
      <c r="M12">
        <f>ROUND((2.721*K12*H12)+(Other!$B$4*J12),1)</f>
        <v>0</v>
      </c>
    </row>
    <row r="13" spans="1:13">
      <c r="A13" s="22">
        <v>9</v>
      </c>
      <c r="B13" s="22" t="s">
        <v>13</v>
      </c>
      <c r="C13" s="22" t="s">
        <v>124</v>
      </c>
      <c r="D13" s="22">
        <v>6410</v>
      </c>
      <c r="E13" s="58" t="s">
        <v>208</v>
      </c>
      <c r="F13" s="22" t="s">
        <v>122</v>
      </c>
      <c r="G13" s="27">
        <f>EMCs!$B$17</f>
        <v>0.60724136328827061</v>
      </c>
      <c r="H13" s="27">
        <f>EMCs!$C$17</f>
        <v>3.2599314579082571E-2</v>
      </c>
      <c r="I13" s="27">
        <f>ROCs!$H$16</f>
        <v>2.5884593546846281E-2</v>
      </c>
      <c r="J13" s="23">
        <v>0.10364927947700001</v>
      </c>
      <c r="K13" s="31">
        <f>Other!$C$4*I13*J13/12+(Other!$D$4*'230262-4'!J13)</f>
        <v>0.46516410320955331</v>
      </c>
      <c r="L13">
        <f t="shared" si="0"/>
        <v>0.8</v>
      </c>
      <c r="M13">
        <f>ROUND((2.721*K13*H13)+(Other!$B$4*J13),1)</f>
        <v>0.1</v>
      </c>
    </row>
    <row r="14" spans="1:13">
      <c r="A14" s="22">
        <v>9</v>
      </c>
      <c r="B14" s="22" t="s">
        <v>13</v>
      </c>
      <c r="C14" s="22" t="s">
        <v>124</v>
      </c>
      <c r="D14" s="22">
        <v>6410</v>
      </c>
      <c r="E14" s="58" t="s">
        <v>208</v>
      </c>
      <c r="F14" s="22" t="s">
        <v>122</v>
      </c>
      <c r="G14" s="27">
        <f>EMCs!$B$17</f>
        <v>0.60724136328827061</v>
      </c>
      <c r="H14" s="27">
        <f>EMCs!$C$17</f>
        <v>3.2599314579082571E-2</v>
      </c>
      <c r="I14" s="27">
        <f>ROCs!$H$16</f>
        <v>2.5884593546846281E-2</v>
      </c>
      <c r="J14" s="23">
        <v>0.48721003523200002</v>
      </c>
      <c r="K14" s="31">
        <f>Other!$C$4*I14*J14/12+(Other!$D$4*'230262-4'!J14)</f>
        <v>0.25434795182338155</v>
      </c>
      <c r="L14">
        <f t="shared" si="0"/>
        <v>0.4</v>
      </c>
      <c r="M14">
        <f>ROUND((2.721*K14*H14)+(Other!$B$4*J14),1)</f>
        <v>0.3</v>
      </c>
    </row>
    <row r="15" spans="1:13">
      <c r="A15" s="22">
        <v>9</v>
      </c>
      <c r="B15" s="22" t="s">
        <v>13</v>
      </c>
      <c r="C15" s="22" t="s">
        <v>124</v>
      </c>
      <c r="D15" s="22">
        <v>6410</v>
      </c>
      <c r="E15" s="58" t="s">
        <v>208</v>
      </c>
      <c r="F15" s="22" t="s">
        <v>126</v>
      </c>
      <c r="G15" s="27">
        <f>EMCs!$B$17</f>
        <v>0.60724136328827061</v>
      </c>
      <c r="H15" s="27">
        <f>EMCs!$C$17</f>
        <v>3.2599314579082571E-2</v>
      </c>
      <c r="I15" s="27">
        <f>ROCs!$F$16</f>
        <v>2.5884593546846281E-2</v>
      </c>
      <c r="J15" s="23">
        <v>4.4560155941199997E-2</v>
      </c>
      <c r="K15" s="31">
        <f>Other!$C$4*I15*J15/12+(Other!$D$4*'230262-4'!J15)</f>
        <v>5.7304098311876349E-3</v>
      </c>
      <c r="L15">
        <f t="shared" si="0"/>
        <v>0</v>
      </c>
      <c r="M15">
        <f>ROUND((2.721*K15*H15)+(Other!$B$4*J15),1)</f>
        <v>0</v>
      </c>
    </row>
    <row r="16" spans="1:13">
      <c r="A16" s="22">
        <v>9</v>
      </c>
      <c r="B16" s="22" t="s">
        <v>13</v>
      </c>
      <c r="C16" s="22" t="s">
        <v>124</v>
      </c>
      <c r="D16" s="22">
        <v>6410</v>
      </c>
      <c r="E16" s="58" t="s">
        <v>208</v>
      </c>
      <c r="F16" s="22" t="s">
        <v>127</v>
      </c>
      <c r="G16" s="27">
        <f>EMCs!$B$17</f>
        <v>0.60724136328827061</v>
      </c>
      <c r="H16" s="27">
        <f>EMCs!$C$17</f>
        <v>3.2599314579082571E-2</v>
      </c>
      <c r="I16" s="27">
        <f>ROCs!$E$16</f>
        <v>2.5884593546846281E-2</v>
      </c>
      <c r="J16" s="23">
        <v>1.13748164897E-2</v>
      </c>
      <c r="K16" s="31">
        <f>Other!$C$4*I16*J16/12+(Other!$D$4*'230262-4'!J16)</f>
        <v>4.0649112424193709E-2</v>
      </c>
      <c r="L16">
        <f t="shared" si="0"/>
        <v>0.1</v>
      </c>
      <c r="M16">
        <f>ROUND((2.721*K16*H16)+(Other!$B$4*J16),1)</f>
        <v>0</v>
      </c>
    </row>
    <row r="17" spans="1:13">
      <c r="A17" s="22">
        <v>9</v>
      </c>
      <c r="B17" s="22" t="s">
        <v>13</v>
      </c>
      <c r="C17" s="22" t="s">
        <v>124</v>
      </c>
      <c r="D17" s="22">
        <v>6430</v>
      </c>
      <c r="E17" s="32" t="s">
        <v>196</v>
      </c>
      <c r="F17" s="22" t="s">
        <v>126</v>
      </c>
      <c r="G17" s="27">
        <f>EMCs!$B$14</f>
        <v>0.69141343344704065</v>
      </c>
      <c r="H17" s="27">
        <f>EMCs!$C$14</f>
        <v>3.5859246036990831E-2</v>
      </c>
      <c r="I17" s="27">
        <f>ROCs!$F$13</f>
        <v>0.26229721460804234</v>
      </c>
      <c r="J17" s="23">
        <v>0.10466650927100001</v>
      </c>
      <c r="K17" s="31">
        <f>Other!$C$4*I17*J17/12+(Other!$D$4*'230262-4'!J17)</f>
        <v>0.27591029644797305</v>
      </c>
      <c r="L17">
        <f t="shared" si="0"/>
        <v>0.5</v>
      </c>
      <c r="M17">
        <f>ROUND((2.721*K17*H17)+(Other!$B$4*J17),1)</f>
        <v>0.1</v>
      </c>
    </row>
    <row r="18" spans="1:13">
      <c r="A18" s="22">
        <v>9</v>
      </c>
      <c r="B18" s="22" t="s">
        <v>13</v>
      </c>
      <c r="C18" s="22" t="s">
        <v>124</v>
      </c>
      <c r="D18" s="22">
        <v>6430</v>
      </c>
      <c r="E18" s="32" t="s">
        <v>196</v>
      </c>
      <c r="F18" s="22" t="s">
        <v>122</v>
      </c>
      <c r="G18" s="27">
        <f>EMCs!$B$14</f>
        <v>0.69141343344704065</v>
      </c>
      <c r="H18" s="27">
        <f>EMCs!$C$14</f>
        <v>3.5859246036990831E-2</v>
      </c>
      <c r="I18" s="27">
        <f>ROCs!$H$13</f>
        <v>0.26229721460804234</v>
      </c>
      <c r="J18" s="23">
        <v>0.75478009906400001</v>
      </c>
      <c r="K18" s="31">
        <f>Other!$C$4*I18*J18/12+(Other!$D$4*'230262-4'!J18)</f>
        <v>0.97422007057430871</v>
      </c>
      <c r="L18">
        <f t="shared" si="0"/>
        <v>1.8</v>
      </c>
      <c r="M18">
        <f>ROUND((2.721*K18*H18)+(Other!$B$4*J18),1)</f>
        <v>0.6</v>
      </c>
    </row>
    <row r="19" spans="1:13">
      <c r="A19" s="22">
        <v>9</v>
      </c>
      <c r="B19" s="22" t="s">
        <v>13</v>
      </c>
      <c r="C19" s="22" t="s">
        <v>124</v>
      </c>
      <c r="D19" s="22">
        <v>6430</v>
      </c>
      <c r="E19" s="32" t="s">
        <v>196</v>
      </c>
      <c r="F19" s="22" t="s">
        <v>126</v>
      </c>
      <c r="G19" s="27">
        <f>EMCs!$B$14</f>
        <v>0.69141343344704065</v>
      </c>
      <c r="H19" s="27">
        <f>EMCs!$C$14</f>
        <v>3.5859246036990831E-2</v>
      </c>
      <c r="I19" s="27">
        <f>ROCs!$F$13</f>
        <v>0.26229721460804234</v>
      </c>
      <c r="J19" s="23">
        <v>0.13375673187100001</v>
      </c>
      <c r="K19" s="31">
        <f>Other!$C$4*I19*J19/12+(Other!$D$4*'230262-4'!J19)</f>
        <v>1.4439148584269843</v>
      </c>
      <c r="L19">
        <f t="shared" si="0"/>
        <v>2.7</v>
      </c>
      <c r="M19">
        <f>ROUND((2.721*K19*H19)+(Other!$B$4*J19),1)</f>
        <v>0.2</v>
      </c>
    </row>
    <row r="20" spans="1:13">
      <c r="A20" s="22">
        <v>9</v>
      </c>
      <c r="B20" s="22" t="s">
        <v>13</v>
      </c>
      <c r="C20" s="22" t="s">
        <v>128</v>
      </c>
      <c r="D20" s="22">
        <v>1210</v>
      </c>
      <c r="E20" s="32" t="s">
        <v>198</v>
      </c>
      <c r="F20" s="22" t="s">
        <v>125</v>
      </c>
      <c r="G20" s="27">
        <f>EMCs!$B$13</f>
        <v>1.2445441802046733</v>
      </c>
      <c r="H20" s="27">
        <f>EMCs!$B$13</f>
        <v>1.2445441802046733</v>
      </c>
      <c r="I20" s="27">
        <f>ROCs!$B$11</f>
        <v>0.28818180815488864</v>
      </c>
      <c r="J20" s="23">
        <v>1.02257422953</v>
      </c>
      <c r="K20" s="31">
        <f>Other!$C$3*I20*J20/12</f>
        <v>1.2254079827402935</v>
      </c>
      <c r="L20">
        <f t="shared" si="0"/>
        <v>4.0999999999999996</v>
      </c>
      <c r="M20">
        <f>ROUND((2.721*K20*H20)+(Other!$B$4*J20),1)</f>
        <v>4.8</v>
      </c>
    </row>
    <row r="21" spans="1:13">
      <c r="A21" s="22">
        <v>9</v>
      </c>
      <c r="B21" s="22" t="s">
        <v>13</v>
      </c>
      <c r="C21" s="22" t="s">
        <v>128</v>
      </c>
      <c r="D21" s="22">
        <v>2110</v>
      </c>
      <c r="E21" s="32" t="s">
        <v>191</v>
      </c>
      <c r="F21" s="22" t="s">
        <v>126</v>
      </c>
      <c r="G21" s="27">
        <f>EMCs!$B$11</f>
        <v>2.0141173930848577</v>
      </c>
      <c r="H21" s="27">
        <f>EMCs!$C$11</f>
        <v>0.28687396829592665</v>
      </c>
      <c r="I21" s="27">
        <f>ROCs!$F$9</f>
        <v>0.31492922148662977</v>
      </c>
      <c r="J21" s="23">
        <v>3.08720284509E-3</v>
      </c>
      <c r="K21" s="31">
        <f>Other!$C$3*I21*J21/12</f>
        <v>4.0429411991597967E-3</v>
      </c>
      <c r="L21">
        <f t="shared" si="0"/>
        <v>0</v>
      </c>
      <c r="M21">
        <f>ROUND((2.721*K21*H21)+(Other!$B$4*J21),1)</f>
        <v>0</v>
      </c>
    </row>
    <row r="22" spans="1:13">
      <c r="A22" s="22">
        <v>9</v>
      </c>
      <c r="B22" s="22" t="s">
        <v>13</v>
      </c>
      <c r="C22" s="22" t="s">
        <v>128</v>
      </c>
      <c r="D22" s="22">
        <v>2110</v>
      </c>
      <c r="E22" t="s">
        <v>191</v>
      </c>
      <c r="F22" s="22" t="s">
        <v>127</v>
      </c>
      <c r="G22" s="27">
        <f>EMCs!$B$11</f>
        <v>2.0141173930848577</v>
      </c>
      <c r="H22" s="27">
        <f>EMCs!$C$11</f>
        <v>0.28687396829592665</v>
      </c>
      <c r="I22" s="27">
        <f>ROCs!$E$9</f>
        <v>0.31492922148662977</v>
      </c>
      <c r="J22" s="23">
        <v>8.63946316004</v>
      </c>
      <c r="K22" s="31">
        <f>Other!$C$3*I22*J22/12</f>
        <v>11.314074034332116</v>
      </c>
      <c r="L22">
        <f t="shared" si="0"/>
        <v>62</v>
      </c>
      <c r="M22">
        <f>ROUND((2.721*K22*H22)+(Other!$B$4*J22),1)</f>
        <v>14.2</v>
      </c>
    </row>
    <row r="23" spans="1:13">
      <c r="A23" s="22">
        <v>9</v>
      </c>
      <c r="B23" s="22" t="s">
        <v>13</v>
      </c>
      <c r="C23" s="22" t="s">
        <v>128</v>
      </c>
      <c r="D23" s="22">
        <v>2110</v>
      </c>
      <c r="E23" t="s">
        <v>191</v>
      </c>
      <c r="F23" s="22" t="s">
        <v>122</v>
      </c>
      <c r="G23" s="27">
        <f>EMCs!$B$11</f>
        <v>2.0141173930848577</v>
      </c>
      <c r="H23" s="27">
        <f>EMCs!$C$11</f>
        <v>0.28687396829592665</v>
      </c>
      <c r="I23" s="27">
        <f>ROCs!$H$9</f>
        <v>0.31492922148662977</v>
      </c>
      <c r="J23" s="23">
        <v>12.225707385</v>
      </c>
      <c r="K23" s="31">
        <f>Other!$C$3*I23*J23/12</f>
        <v>16.010550182765112</v>
      </c>
      <c r="L23">
        <f t="shared" si="0"/>
        <v>87.7</v>
      </c>
      <c r="M23">
        <f>ROUND((2.721*K23*H23)+(Other!$B$4*J23),1)</f>
        <v>20.100000000000001</v>
      </c>
    </row>
    <row r="24" spans="1:13">
      <c r="A24" s="22">
        <v>9</v>
      </c>
      <c r="B24" s="22" t="s">
        <v>13</v>
      </c>
      <c r="C24" s="22" t="s">
        <v>128</v>
      </c>
      <c r="D24" s="22">
        <v>2110</v>
      </c>
      <c r="E24" s="32" t="s">
        <v>191</v>
      </c>
      <c r="F24" s="22" t="s">
        <v>122</v>
      </c>
      <c r="G24" s="27">
        <f>EMCs!$B$11</f>
        <v>2.0141173930848577</v>
      </c>
      <c r="H24" s="27">
        <f>EMCs!$C$11</f>
        <v>0.28687396829592665</v>
      </c>
      <c r="I24" s="27">
        <f>ROCs!$H$9</f>
        <v>0.31492922148662977</v>
      </c>
      <c r="J24" s="23">
        <v>2.1888772941699999E-5</v>
      </c>
      <c r="K24" s="31">
        <f>Other!$C$3*I24*J24/12</f>
        <v>2.8665114139098056E-5</v>
      </c>
      <c r="L24">
        <f t="shared" si="0"/>
        <v>0</v>
      </c>
      <c r="M24">
        <f>ROUND((2.721*K24*H24)+(Other!$B$4*J24),1)</f>
        <v>0</v>
      </c>
    </row>
    <row r="25" spans="1:13">
      <c r="A25" s="22">
        <v>9</v>
      </c>
      <c r="B25" s="22" t="s">
        <v>13</v>
      </c>
      <c r="C25" s="22" t="s">
        <v>128</v>
      </c>
      <c r="D25" s="22">
        <v>2110</v>
      </c>
      <c r="E25" t="s">
        <v>191</v>
      </c>
      <c r="F25" s="22" t="s">
        <v>126</v>
      </c>
      <c r="G25" s="27">
        <f>EMCs!$B$11</f>
        <v>2.0141173930848577</v>
      </c>
      <c r="H25" s="27">
        <f>EMCs!$C$11</f>
        <v>0.28687396829592665</v>
      </c>
      <c r="I25" s="27">
        <f>ROCs!$F$9</f>
        <v>0.31492922148662977</v>
      </c>
      <c r="J25" s="23">
        <v>1.14273602994</v>
      </c>
      <c r="K25" s="31">
        <f>Other!$C$3*I25*J25/12</f>
        <v>1.4965050264049118</v>
      </c>
      <c r="L25">
        <f t="shared" si="0"/>
        <v>8.1999999999999993</v>
      </c>
      <c r="M25">
        <f>ROUND((2.721*K25*H25)+(Other!$B$4*J25),1)</f>
        <v>1.9</v>
      </c>
    </row>
    <row r="26" spans="1:13">
      <c r="A26" s="22">
        <v>9</v>
      </c>
      <c r="B26" s="22" t="s">
        <v>13</v>
      </c>
      <c r="C26" s="22" t="s">
        <v>128</v>
      </c>
      <c r="D26" s="22">
        <v>2110</v>
      </c>
      <c r="E26" t="s">
        <v>191</v>
      </c>
      <c r="F26" s="22" t="s">
        <v>126</v>
      </c>
      <c r="G26" s="27">
        <f>EMCs!$B$11</f>
        <v>2.0141173930848577</v>
      </c>
      <c r="H26" s="27">
        <f>EMCs!$C$11</f>
        <v>0.28687396829592665</v>
      </c>
      <c r="I26" s="27">
        <f>ROCs!$F$9</f>
        <v>0.31492922148662977</v>
      </c>
      <c r="J26" s="23">
        <v>6.0793081114700002E-3</v>
      </c>
      <c r="K26" s="31">
        <f>Other!$C$3*I26*J26/12</f>
        <v>7.9613444465881471E-3</v>
      </c>
      <c r="L26">
        <f t="shared" si="0"/>
        <v>0</v>
      </c>
      <c r="M26">
        <f>ROUND((2.721*K26*H26)+(Other!$B$4*J26),1)</f>
        <v>0</v>
      </c>
    </row>
    <row r="27" spans="1:13">
      <c r="A27" s="22">
        <v>9</v>
      </c>
      <c r="B27" s="22" t="s">
        <v>13</v>
      </c>
      <c r="C27" s="22" t="s">
        <v>128</v>
      </c>
      <c r="D27" s="22">
        <v>2110</v>
      </c>
      <c r="E27" t="s">
        <v>191</v>
      </c>
      <c r="F27" s="22" t="s">
        <v>122</v>
      </c>
      <c r="G27" s="27">
        <f>EMCs!$B$11</f>
        <v>2.0141173930848577</v>
      </c>
      <c r="H27" s="27">
        <f>EMCs!$C$11</f>
        <v>0.28687396829592665</v>
      </c>
      <c r="I27" s="27">
        <f>ROCs!$H$9</f>
        <v>0.31492922148662977</v>
      </c>
      <c r="J27" s="23">
        <v>0.60269274174300003</v>
      </c>
      <c r="K27" s="31">
        <f>Other!$C$3*I27*J27/12</f>
        <v>0.7892747701702495</v>
      </c>
      <c r="L27">
        <f t="shared" si="0"/>
        <v>4.3</v>
      </c>
      <c r="M27">
        <f>ROUND((2.721*K27*H27)+(Other!$B$4*J27),1)</f>
        <v>1</v>
      </c>
    </row>
    <row r="28" spans="1:13">
      <c r="A28" s="22">
        <v>9</v>
      </c>
      <c r="B28" s="22" t="s">
        <v>13</v>
      </c>
      <c r="C28" s="22" t="s">
        <v>128</v>
      </c>
      <c r="D28" s="22">
        <v>2110</v>
      </c>
      <c r="E28" t="s">
        <v>191</v>
      </c>
      <c r="F28" s="22" t="s">
        <v>126</v>
      </c>
      <c r="G28" s="27">
        <f>EMCs!$B$11</f>
        <v>2.0141173930848577</v>
      </c>
      <c r="H28" s="27">
        <f>EMCs!$C$11</f>
        <v>0.28687396829592665</v>
      </c>
      <c r="I28" s="27">
        <f>ROCs!$F$9</f>
        <v>0.31492922148662977</v>
      </c>
      <c r="J28" s="23">
        <v>7.3074321427999998</v>
      </c>
      <c r="K28" s="31">
        <f>Other!$C$3*I28*J28/12</f>
        <v>9.5696719498615916</v>
      </c>
      <c r="L28">
        <f t="shared" si="0"/>
        <v>52.4</v>
      </c>
      <c r="M28">
        <f>ROUND((2.721*K28*H28)+(Other!$B$4*J28),1)</f>
        <v>12</v>
      </c>
    </row>
    <row r="29" spans="1:13">
      <c r="A29" s="22">
        <v>9</v>
      </c>
      <c r="B29" s="22" t="s">
        <v>13</v>
      </c>
      <c r="C29" s="22" t="s">
        <v>128</v>
      </c>
      <c r="D29" s="22">
        <v>2110</v>
      </c>
      <c r="E29" t="s">
        <v>191</v>
      </c>
      <c r="F29" s="22" t="s">
        <v>126</v>
      </c>
      <c r="G29" s="27">
        <f>EMCs!$B$11</f>
        <v>2.0141173930848577</v>
      </c>
      <c r="H29" s="27">
        <f>EMCs!$C$11</f>
        <v>0.28687396829592665</v>
      </c>
      <c r="I29" s="27">
        <f>ROCs!$F$9</f>
        <v>0.31492922148662977</v>
      </c>
      <c r="J29" s="23">
        <v>9.5645509743399995</v>
      </c>
      <c r="K29" s="31">
        <f>Other!$C$3*I29*J29/12</f>
        <v>12.525551162640191</v>
      </c>
      <c r="L29">
        <f t="shared" si="0"/>
        <v>68.599999999999994</v>
      </c>
      <c r="M29">
        <f>ROUND((2.721*K29*H29)+(Other!$B$4*J29),1)</f>
        <v>15.8</v>
      </c>
    </row>
    <row r="30" spans="1:13">
      <c r="A30" s="22">
        <v>9</v>
      </c>
      <c r="B30" s="22" t="s">
        <v>13</v>
      </c>
      <c r="C30" s="22" t="s">
        <v>128</v>
      </c>
      <c r="D30" s="22">
        <v>2110</v>
      </c>
      <c r="E30" t="s">
        <v>191</v>
      </c>
      <c r="F30" s="22" t="s">
        <v>126</v>
      </c>
      <c r="G30" s="27">
        <f>EMCs!$B$11</f>
        <v>2.0141173930848577</v>
      </c>
      <c r="H30" s="27">
        <f>EMCs!$C$11</f>
        <v>0.28687396829592665</v>
      </c>
      <c r="I30" s="27">
        <f>ROCs!$F$9</f>
        <v>0.31492922148662977</v>
      </c>
      <c r="J30" s="23">
        <v>0.13189561004100001</v>
      </c>
      <c r="K30" s="31">
        <f>Other!$C$3*I30*J30/12</f>
        <v>0.17272794260058669</v>
      </c>
      <c r="L30">
        <f t="shared" si="0"/>
        <v>0.9</v>
      </c>
      <c r="M30">
        <f>ROUND((2.721*K30*H30)+(Other!$B$4*J30),1)</f>
        <v>0.2</v>
      </c>
    </row>
    <row r="31" spans="1:13">
      <c r="A31" s="22">
        <v>9</v>
      </c>
      <c r="B31" s="22" t="s">
        <v>13</v>
      </c>
      <c r="C31" s="22" t="s">
        <v>128</v>
      </c>
      <c r="D31" s="22">
        <v>2110</v>
      </c>
      <c r="E31" t="s">
        <v>191</v>
      </c>
      <c r="F31" s="22" t="s">
        <v>125</v>
      </c>
      <c r="G31" s="27">
        <f>EMCs!$B$11</f>
        <v>2.0141173930848577</v>
      </c>
      <c r="H31" s="27">
        <f>EMCs!$C$11</f>
        <v>0.28687396829592665</v>
      </c>
      <c r="I31" s="27">
        <f>ROCs!$B$9</f>
        <v>0.31492922148662977</v>
      </c>
      <c r="J31" s="23">
        <v>0.102366976685</v>
      </c>
      <c r="K31" s="31">
        <f>Other!$C$3*I31*J31/12</f>
        <v>0.1340578148700014</v>
      </c>
      <c r="L31">
        <f t="shared" si="0"/>
        <v>0.7</v>
      </c>
      <c r="M31">
        <f>ROUND((2.721*K31*H31)+(Other!$B$4*J31),1)</f>
        <v>0.2</v>
      </c>
    </row>
    <row r="32" spans="1:13">
      <c r="A32" s="22">
        <v>9</v>
      </c>
      <c r="B32" s="22" t="s">
        <v>13</v>
      </c>
      <c r="C32" s="22" t="s">
        <v>128</v>
      </c>
      <c r="D32" s="22">
        <v>2110</v>
      </c>
      <c r="E32" s="32" t="s">
        <v>191</v>
      </c>
      <c r="F32" s="22" t="s">
        <v>126</v>
      </c>
      <c r="G32" s="27">
        <f>EMCs!$B$11</f>
        <v>2.0141173930848577</v>
      </c>
      <c r="H32" s="27">
        <f>EMCs!$C$11</f>
        <v>0.28687396829592665</v>
      </c>
      <c r="I32" s="27">
        <f>ROCs!$F$9</f>
        <v>0.31492922148662977</v>
      </c>
      <c r="J32" s="23">
        <v>22.3394140726</v>
      </c>
      <c r="K32" s="31">
        <f>Other!$C$3*I32*J32/12</f>
        <v>29.255265057444486</v>
      </c>
      <c r="L32">
        <f t="shared" si="0"/>
        <v>160.30000000000001</v>
      </c>
      <c r="M32">
        <f>ROUND((2.721*K32*H32)+(Other!$B$4*J32),1)</f>
        <v>36.799999999999997</v>
      </c>
    </row>
    <row r="33" spans="1:13">
      <c r="A33" s="22">
        <v>9</v>
      </c>
      <c r="B33" s="22" t="s">
        <v>13</v>
      </c>
      <c r="C33" s="22" t="s">
        <v>128</v>
      </c>
      <c r="D33" s="22">
        <v>2110</v>
      </c>
      <c r="E33" t="s">
        <v>191</v>
      </c>
      <c r="F33" s="22" t="s">
        <v>127</v>
      </c>
      <c r="G33" s="27">
        <f>EMCs!$B$11</f>
        <v>2.0141173930848577</v>
      </c>
      <c r="H33" s="27">
        <f>EMCs!$C$11</f>
        <v>0.28687396829592665</v>
      </c>
      <c r="I33" s="27">
        <f>ROCs!$E$9</f>
        <v>0.31492922148662977</v>
      </c>
      <c r="J33" s="23">
        <v>17.671906930999999</v>
      </c>
      <c r="K33" s="31">
        <f>Other!$C$3*I33*J33/12</f>
        <v>23.14278788408366</v>
      </c>
      <c r="L33">
        <f t="shared" si="0"/>
        <v>126.8</v>
      </c>
      <c r="M33">
        <f>ROUND((2.721*K33*H33)+(Other!$B$4*J33),1)</f>
        <v>29.1</v>
      </c>
    </row>
    <row r="34" spans="1:13">
      <c r="A34" s="22">
        <v>9</v>
      </c>
      <c r="B34" s="22" t="s">
        <v>13</v>
      </c>
      <c r="C34" s="22" t="s">
        <v>128</v>
      </c>
      <c r="D34" s="22">
        <v>2120</v>
      </c>
      <c r="E34" s="22" t="s">
        <v>204</v>
      </c>
      <c r="F34" s="22" t="s">
        <v>127</v>
      </c>
      <c r="G34" s="27">
        <f>EMCs!$B$15</f>
        <v>1.022089423356495</v>
      </c>
      <c r="H34" s="27">
        <f>EMCs!$C$15</f>
        <v>0.19559588747449544</v>
      </c>
      <c r="I34" s="27">
        <f>ROCs!$E$14</f>
        <v>0.26229721460804234</v>
      </c>
      <c r="J34" s="23">
        <v>0.48455999880400002</v>
      </c>
      <c r="K34" s="31">
        <f>Other!$C$3*I34*J34/12</f>
        <v>0.52851891883655</v>
      </c>
      <c r="L34">
        <f t="shared" si="0"/>
        <v>1.5</v>
      </c>
      <c r="M34">
        <f>ROUND((2.721*K34*H34)+(Other!$B$4*J34),1)</f>
        <v>0.6</v>
      </c>
    </row>
    <row r="35" spans="1:13">
      <c r="A35" s="22">
        <v>9</v>
      </c>
      <c r="B35" s="22" t="s">
        <v>13</v>
      </c>
      <c r="C35" s="22" t="s">
        <v>128</v>
      </c>
      <c r="D35" s="22">
        <v>2120</v>
      </c>
      <c r="E35" s="58" t="s">
        <v>204</v>
      </c>
      <c r="F35" s="22" t="s">
        <v>122</v>
      </c>
      <c r="G35" s="27">
        <f>EMCs!$B$15</f>
        <v>1.022089423356495</v>
      </c>
      <c r="H35" s="27">
        <f>EMCs!$C$15</f>
        <v>0.19559588747449544</v>
      </c>
      <c r="I35" s="27">
        <f>ROCs!$H$14</f>
        <v>0.26229721460804234</v>
      </c>
      <c r="J35" s="23">
        <v>1.0093707224799999</v>
      </c>
      <c r="K35" s="31">
        <f>Other!$C$3*I35*J35/12</f>
        <v>1.1009400781474352</v>
      </c>
      <c r="L35">
        <f t="shared" si="0"/>
        <v>3.1</v>
      </c>
      <c r="M35">
        <f>ROUND((2.721*K35*H35)+(Other!$B$4*J35),1)</f>
        <v>1.2</v>
      </c>
    </row>
    <row r="36" spans="1:13">
      <c r="A36" s="22">
        <v>9</v>
      </c>
      <c r="B36" s="22" t="s">
        <v>13</v>
      </c>
      <c r="C36" s="22" t="s">
        <v>128</v>
      </c>
      <c r="D36" s="22">
        <v>2120</v>
      </c>
      <c r="E36" s="58" t="s">
        <v>204</v>
      </c>
      <c r="F36" s="22" t="s">
        <v>126</v>
      </c>
      <c r="G36" s="27">
        <f>EMCs!$B$15</f>
        <v>1.022089423356495</v>
      </c>
      <c r="H36" s="27">
        <f>EMCs!$C$15</f>
        <v>0.19559588747449544</v>
      </c>
      <c r="I36" s="27">
        <f>ROCs!$F$14</f>
        <v>0.26229721460804234</v>
      </c>
      <c r="J36" s="23">
        <v>1.7099923717100001</v>
      </c>
      <c r="K36" s="31">
        <f>Other!$C$3*I36*J36/12</f>
        <v>1.8651215984513838</v>
      </c>
      <c r="L36">
        <f t="shared" si="0"/>
        <v>5.2</v>
      </c>
      <c r="M36">
        <f>ROUND((2.721*K36*H36)+(Other!$B$4*J36),1)</f>
        <v>2.1</v>
      </c>
    </row>
    <row r="37" spans="1:13">
      <c r="A37" s="22">
        <v>9</v>
      </c>
      <c r="B37" s="22" t="s">
        <v>13</v>
      </c>
      <c r="C37" s="22" t="s">
        <v>128</v>
      </c>
      <c r="D37" s="22">
        <v>2120</v>
      </c>
      <c r="E37" s="58" t="s">
        <v>204</v>
      </c>
      <c r="F37" s="22" t="s">
        <v>126</v>
      </c>
      <c r="G37" s="27">
        <f>EMCs!$B$15</f>
        <v>1.022089423356495</v>
      </c>
      <c r="H37" s="27">
        <f>EMCs!$C$15</f>
        <v>0.19559588747449544</v>
      </c>
      <c r="I37" s="27">
        <f>ROCs!$F$14</f>
        <v>0.26229721460804234</v>
      </c>
      <c r="J37" s="23">
        <v>2.0815909594400002</v>
      </c>
      <c r="K37" s="31">
        <f>Other!$C$3*I37*J37/12</f>
        <v>2.2704313316381906</v>
      </c>
      <c r="L37">
        <f t="shared" si="0"/>
        <v>6.3</v>
      </c>
      <c r="M37">
        <f>ROUND((2.721*K37*H37)+(Other!$B$4*J37),1)</f>
        <v>2.5</v>
      </c>
    </row>
    <row r="38" spans="1:13">
      <c r="A38" s="22">
        <v>9</v>
      </c>
      <c r="B38" s="22" t="s">
        <v>13</v>
      </c>
      <c r="C38" s="22" t="s">
        <v>128</v>
      </c>
      <c r="D38" s="22">
        <v>2120</v>
      </c>
      <c r="E38" s="58" t="s">
        <v>204</v>
      </c>
      <c r="F38" s="22" t="s">
        <v>126</v>
      </c>
      <c r="G38" s="27">
        <f>EMCs!$B$15</f>
        <v>1.022089423356495</v>
      </c>
      <c r="H38" s="27">
        <f>EMCs!$C$15</f>
        <v>0.19559588747449544</v>
      </c>
      <c r="I38" s="27">
        <f>ROCs!$F$14</f>
        <v>0.26229721460804234</v>
      </c>
      <c r="J38" s="23">
        <v>4.7586829035099996</v>
      </c>
      <c r="K38" s="31">
        <f>Other!$C$3*I38*J38/12</f>
        <v>5.1903870510499885</v>
      </c>
      <c r="L38">
        <f t="shared" si="0"/>
        <v>14.4</v>
      </c>
      <c r="M38">
        <f>ROUND((2.721*K38*H38)+(Other!$B$4*J38),1)</f>
        <v>5.7</v>
      </c>
    </row>
    <row r="39" spans="1:13">
      <c r="A39" s="22">
        <v>9</v>
      </c>
      <c r="B39" s="22" t="s">
        <v>13</v>
      </c>
      <c r="C39" s="22" t="s">
        <v>128</v>
      </c>
      <c r="D39" s="22">
        <v>2120</v>
      </c>
      <c r="E39" s="58" t="s">
        <v>204</v>
      </c>
      <c r="F39" s="22" t="s">
        <v>122</v>
      </c>
      <c r="G39" s="27">
        <f>EMCs!$B$15</f>
        <v>1.022089423356495</v>
      </c>
      <c r="H39" s="27">
        <f>EMCs!$C$15</f>
        <v>0.19559588747449544</v>
      </c>
      <c r="I39" s="27">
        <f>ROCs!$H$14</f>
        <v>0.26229721460804234</v>
      </c>
      <c r="J39" s="23">
        <v>9.3164207415700005E-3</v>
      </c>
      <c r="K39" s="31">
        <f>Other!$C$3*I39*J39/12</f>
        <v>1.0161599450871427E-2</v>
      </c>
      <c r="L39">
        <f t="shared" si="0"/>
        <v>0</v>
      </c>
      <c r="M39">
        <f>ROUND((2.721*K39*H39)+(Other!$B$4*J39),1)</f>
        <v>0</v>
      </c>
    </row>
    <row r="40" spans="1:13">
      <c r="A40" s="22">
        <v>9</v>
      </c>
      <c r="B40" s="22" t="s">
        <v>13</v>
      </c>
      <c r="C40" s="22" t="s">
        <v>128</v>
      </c>
      <c r="D40" s="22">
        <v>2120</v>
      </c>
      <c r="E40" s="58" t="s">
        <v>204</v>
      </c>
      <c r="F40" s="22" t="s">
        <v>122</v>
      </c>
      <c r="G40" s="27">
        <f>EMCs!$B$15</f>
        <v>1.022089423356495</v>
      </c>
      <c r="H40" s="27">
        <f>EMCs!$C$15</f>
        <v>0.19559588747449544</v>
      </c>
      <c r="I40" s="27">
        <f>ROCs!$H$14</f>
        <v>0.26229721460804234</v>
      </c>
      <c r="J40" s="23">
        <v>7.9750579907700001E-7</v>
      </c>
      <c r="K40" s="31">
        <f>Other!$C$3*I40*J40/12</f>
        <v>8.6985492763414519E-7</v>
      </c>
      <c r="L40">
        <f t="shared" si="0"/>
        <v>0</v>
      </c>
      <c r="M40">
        <f>ROUND((2.721*K40*H40)+(Other!$B$4*J40),1)</f>
        <v>0</v>
      </c>
    </row>
    <row r="41" spans="1:13">
      <c r="A41" s="22">
        <v>9</v>
      </c>
      <c r="B41" s="22" t="s">
        <v>13</v>
      </c>
      <c r="C41" s="22" t="s">
        <v>128</v>
      </c>
      <c r="D41" s="22">
        <v>2120</v>
      </c>
      <c r="E41" s="58" t="s">
        <v>204</v>
      </c>
      <c r="F41" s="22" t="s">
        <v>122</v>
      </c>
      <c r="G41" s="27">
        <f>EMCs!$B$15</f>
        <v>1.022089423356495</v>
      </c>
      <c r="H41" s="27">
        <f>EMCs!$C$15</f>
        <v>0.19559588747449544</v>
      </c>
      <c r="I41" s="27">
        <f>ROCs!$H$14</f>
        <v>0.26229721460804234</v>
      </c>
      <c r="J41" s="23">
        <v>0.13996675180599999</v>
      </c>
      <c r="K41" s="31">
        <f>Other!$C$3*I41*J41/12</f>
        <v>0.15266443065906701</v>
      </c>
      <c r="L41">
        <f t="shared" si="0"/>
        <v>0.4</v>
      </c>
      <c r="M41">
        <f>ROUND((2.721*K41*H41)+(Other!$B$4*J41),1)</f>
        <v>0.2</v>
      </c>
    </row>
    <row r="42" spans="1:13">
      <c r="A42" s="22">
        <v>9</v>
      </c>
      <c r="B42" s="22" t="s">
        <v>13</v>
      </c>
      <c r="C42" s="22" t="s">
        <v>128</v>
      </c>
      <c r="D42" s="22">
        <v>2120</v>
      </c>
      <c r="E42" s="58" t="s">
        <v>204</v>
      </c>
      <c r="F42" s="22" t="s">
        <v>122</v>
      </c>
      <c r="G42" s="27">
        <f>EMCs!$B$15</f>
        <v>1.022089423356495</v>
      </c>
      <c r="H42" s="27">
        <f>EMCs!$C$15</f>
        <v>0.19559588747449544</v>
      </c>
      <c r="I42" s="27">
        <f>ROCs!$H$14</f>
        <v>0.26229721460804234</v>
      </c>
      <c r="J42" s="23">
        <v>0.91751607332399998</v>
      </c>
      <c r="K42" s="31">
        <f>Other!$C$3*I42*J42/12</f>
        <v>1.0007524440425482</v>
      </c>
      <c r="L42">
        <f t="shared" si="0"/>
        <v>2.8</v>
      </c>
      <c r="M42">
        <f>ROUND((2.721*K42*H42)+(Other!$B$4*J42),1)</f>
        <v>1.1000000000000001</v>
      </c>
    </row>
    <row r="43" spans="1:13">
      <c r="A43" s="22">
        <v>9</v>
      </c>
      <c r="B43" s="22" t="s">
        <v>13</v>
      </c>
      <c r="C43" s="22" t="s">
        <v>128</v>
      </c>
      <c r="D43" s="22">
        <v>2120</v>
      </c>
      <c r="E43" s="22" t="s">
        <v>204</v>
      </c>
      <c r="F43" s="22" t="s">
        <v>122</v>
      </c>
      <c r="G43" s="27">
        <f>EMCs!$B$15</f>
        <v>1.022089423356495</v>
      </c>
      <c r="H43" s="27">
        <f>EMCs!$C$15</f>
        <v>0.19559588747449544</v>
      </c>
      <c r="I43" s="27">
        <f>ROCs!$H$14</f>
        <v>0.26229721460804234</v>
      </c>
      <c r="J43" s="23">
        <v>1.81781449303E-2</v>
      </c>
      <c r="K43" s="31">
        <f>Other!$C$3*I43*J43/12</f>
        <v>1.9827252618312825E-2</v>
      </c>
      <c r="L43">
        <f t="shared" si="0"/>
        <v>0.1</v>
      </c>
      <c r="M43">
        <f>ROUND((2.721*K43*H43)+(Other!$B$4*J43),1)</f>
        <v>0</v>
      </c>
    </row>
    <row r="44" spans="1:13">
      <c r="A44" s="22">
        <v>9</v>
      </c>
      <c r="B44" s="22" t="s">
        <v>13</v>
      </c>
      <c r="C44" s="22" t="s">
        <v>128</v>
      </c>
      <c r="D44" s="22">
        <v>2120</v>
      </c>
      <c r="E44" s="58" t="s">
        <v>204</v>
      </c>
      <c r="F44" s="22" t="s">
        <v>126</v>
      </c>
      <c r="G44" s="27">
        <f>EMCs!$B$15</f>
        <v>1.022089423356495</v>
      </c>
      <c r="H44" s="27">
        <f>EMCs!$C$15</f>
        <v>0.19559588747449544</v>
      </c>
      <c r="I44" s="27">
        <f>ROCs!$F$14</f>
        <v>0.26229721460804234</v>
      </c>
      <c r="J44" s="23">
        <v>1.30849245101</v>
      </c>
      <c r="K44" s="31">
        <f>Other!$C$3*I44*J44/12</f>
        <v>1.4271979057712592</v>
      </c>
      <c r="L44">
        <f t="shared" si="0"/>
        <v>4</v>
      </c>
      <c r="M44">
        <f>ROUND((2.721*K44*H44)+(Other!$B$4*J44),1)</f>
        <v>1.6</v>
      </c>
    </row>
    <row r="45" spans="1:13">
      <c r="A45" s="22">
        <v>9</v>
      </c>
      <c r="B45" s="22" t="s">
        <v>13</v>
      </c>
      <c r="C45" s="22" t="s">
        <v>128</v>
      </c>
      <c r="D45" s="22">
        <v>2120</v>
      </c>
      <c r="E45" s="58" t="s">
        <v>204</v>
      </c>
      <c r="F45" s="22" t="s">
        <v>127</v>
      </c>
      <c r="G45" s="27">
        <f>EMCs!$B$15</f>
        <v>1.022089423356495</v>
      </c>
      <c r="H45" s="27">
        <f>EMCs!$C$15</f>
        <v>0.19559588747449544</v>
      </c>
      <c r="I45" s="27">
        <f>ROCs!$E$14</f>
        <v>0.26229721460804234</v>
      </c>
      <c r="J45" s="23">
        <v>3.40806929795</v>
      </c>
      <c r="K45" s="31">
        <f>Other!$C$3*I45*J45/12</f>
        <v>3.7172467911474349</v>
      </c>
      <c r="L45">
        <f t="shared" si="0"/>
        <v>10.3</v>
      </c>
      <c r="M45">
        <f>ROUND((2.721*K45*H45)+(Other!$B$4*J45),1)</f>
        <v>4.0999999999999996</v>
      </c>
    </row>
    <row r="46" spans="1:13">
      <c r="A46" s="22">
        <v>9</v>
      </c>
      <c r="B46" s="22" t="s">
        <v>13</v>
      </c>
      <c r="C46" s="22" t="s">
        <v>128</v>
      </c>
      <c r="D46" s="22">
        <v>2130</v>
      </c>
      <c r="E46" s="32" t="s">
        <v>197</v>
      </c>
      <c r="F46" s="22" t="s">
        <v>122</v>
      </c>
      <c r="G46" s="27">
        <f>EMCs!$B$15</f>
        <v>1.022089423356495</v>
      </c>
      <c r="H46" s="27">
        <f>EMCs!$C$15</f>
        <v>0.19559588747449544</v>
      </c>
      <c r="I46" s="27">
        <f>ROCs!$H$14</f>
        <v>0.26229721460804234</v>
      </c>
      <c r="J46" s="23">
        <v>6.3550062663800002</v>
      </c>
      <c r="K46" s="31">
        <f>Other!$C$3*I46*J46/12</f>
        <v>6.9315276733464692</v>
      </c>
      <c r="L46">
        <f t="shared" si="0"/>
        <v>19.3</v>
      </c>
      <c r="M46">
        <f>ROUND((2.721*K46*H46)+(Other!$B$4*J46),1)</f>
        <v>7.7</v>
      </c>
    </row>
    <row r="47" spans="1:13">
      <c r="A47" s="22">
        <v>9</v>
      </c>
      <c r="B47" s="22" t="s">
        <v>13</v>
      </c>
      <c r="C47" s="22" t="s">
        <v>128</v>
      </c>
      <c r="D47" s="22">
        <v>2130</v>
      </c>
      <c r="E47" s="32" t="s">
        <v>197</v>
      </c>
      <c r="F47" s="22" t="s">
        <v>122</v>
      </c>
      <c r="G47" s="27">
        <f>EMCs!$B$15</f>
        <v>1.022089423356495</v>
      </c>
      <c r="H47" s="27">
        <f>EMCs!$C$15</f>
        <v>0.19559588747449544</v>
      </c>
      <c r="I47" s="27">
        <f>ROCs!$H$14</f>
        <v>0.26229721460804234</v>
      </c>
      <c r="J47" s="23">
        <v>1.75753149115</v>
      </c>
      <c r="K47" s="31">
        <f>Other!$C$3*I47*J47/12</f>
        <v>1.9169734311880628</v>
      </c>
      <c r="L47">
        <f t="shared" si="0"/>
        <v>5.3</v>
      </c>
      <c r="M47">
        <f>ROUND((2.721*K47*H47)+(Other!$B$4*J47),1)</f>
        <v>2.1</v>
      </c>
    </row>
    <row r="48" spans="1:13">
      <c r="A48" s="22">
        <v>9</v>
      </c>
      <c r="B48" s="22" t="s">
        <v>13</v>
      </c>
      <c r="C48" s="22" t="s">
        <v>128</v>
      </c>
      <c r="D48" s="22">
        <v>2130</v>
      </c>
      <c r="E48" s="32" t="s">
        <v>197</v>
      </c>
      <c r="F48" s="22" t="s">
        <v>122</v>
      </c>
      <c r="G48" s="27">
        <f>EMCs!$B$15</f>
        <v>1.022089423356495</v>
      </c>
      <c r="H48" s="27">
        <f>EMCs!$C$15</f>
        <v>0.19559588747449544</v>
      </c>
      <c r="I48" s="27">
        <f>ROCs!$H$14</f>
        <v>0.26229721460804234</v>
      </c>
      <c r="J48" s="23">
        <v>1.69343736242E-2</v>
      </c>
      <c r="K48" s="31">
        <f>Other!$C$3*I48*J48/12</f>
        <v>1.8470647311225167E-2</v>
      </c>
      <c r="L48">
        <f t="shared" si="0"/>
        <v>0.1</v>
      </c>
      <c r="M48">
        <f>ROUND((2.721*K48*H48)+(Other!$B$4*J48),1)</f>
        <v>0</v>
      </c>
    </row>
    <row r="49" spans="1:13">
      <c r="A49" s="22">
        <v>9</v>
      </c>
      <c r="B49" s="22" t="s">
        <v>13</v>
      </c>
      <c r="C49" s="22" t="s">
        <v>128</v>
      </c>
      <c r="D49" s="22">
        <v>2130</v>
      </c>
      <c r="E49" s="32" t="s">
        <v>197</v>
      </c>
      <c r="F49" s="22" t="s">
        <v>122</v>
      </c>
      <c r="G49" s="27">
        <f>EMCs!$B$15</f>
        <v>1.022089423356495</v>
      </c>
      <c r="H49" s="27">
        <f>EMCs!$C$15</f>
        <v>0.19559588747449544</v>
      </c>
      <c r="I49" s="27">
        <f>ROCs!$H$14</f>
        <v>0.26229721460804234</v>
      </c>
      <c r="J49" s="23">
        <v>3.5469624205899999</v>
      </c>
      <c r="K49" s="31">
        <f>Other!$C$3*I49*J49/12</f>
        <v>3.8687401938069841</v>
      </c>
      <c r="L49">
        <f t="shared" si="0"/>
        <v>10.8</v>
      </c>
      <c r="M49">
        <f>ROUND((2.721*K49*H49)+(Other!$B$4*J49),1)</f>
        <v>4.3</v>
      </c>
    </row>
    <row r="50" spans="1:13">
      <c r="A50" s="22">
        <v>9</v>
      </c>
      <c r="B50" s="22" t="s">
        <v>13</v>
      </c>
      <c r="C50" s="22" t="s">
        <v>128</v>
      </c>
      <c r="D50" s="22">
        <v>2130</v>
      </c>
      <c r="E50" s="32" t="s">
        <v>197</v>
      </c>
      <c r="F50" s="22" t="s">
        <v>126</v>
      </c>
      <c r="G50" s="27">
        <f>EMCs!$B$15</f>
        <v>1.022089423356495</v>
      </c>
      <c r="H50" s="27">
        <f>EMCs!$C$15</f>
        <v>0.19559588747449544</v>
      </c>
      <c r="I50" s="27">
        <f>ROCs!$F$14</f>
        <v>0.26229721460804234</v>
      </c>
      <c r="J50" s="23">
        <v>3.4220991358100002E-5</v>
      </c>
      <c r="K50" s="31">
        <f>Other!$C$3*I50*J50/12</f>
        <v>3.7325494053861697E-5</v>
      </c>
      <c r="L50">
        <f t="shared" si="0"/>
        <v>0</v>
      </c>
      <c r="M50">
        <f>ROUND((2.721*K50*H50)+(Other!$B$4*J50),1)</f>
        <v>0</v>
      </c>
    </row>
    <row r="51" spans="1:13">
      <c r="A51" s="22">
        <v>9</v>
      </c>
      <c r="B51" s="22" t="s">
        <v>13</v>
      </c>
      <c r="C51" s="22" t="s">
        <v>128</v>
      </c>
      <c r="D51" s="22">
        <v>2130</v>
      </c>
      <c r="E51" s="32" t="s">
        <v>197</v>
      </c>
      <c r="F51" s="22" t="s">
        <v>122</v>
      </c>
      <c r="G51" s="27">
        <f>EMCs!$B$15</f>
        <v>1.022089423356495</v>
      </c>
      <c r="H51" s="27">
        <f>EMCs!$C$15</f>
        <v>0.19559588747449544</v>
      </c>
      <c r="I51" s="27">
        <f>ROCs!$H$14</f>
        <v>0.26229721460804234</v>
      </c>
      <c r="J51" s="23">
        <v>2.2729533990499999</v>
      </c>
      <c r="K51" s="31">
        <f>Other!$C$3*I51*J51/12</f>
        <v>2.4791540283903655</v>
      </c>
      <c r="L51">
        <f t="shared" si="0"/>
        <v>6.9</v>
      </c>
      <c r="M51">
        <f>ROUND((2.721*K51*H51)+(Other!$B$4*J51),1)</f>
        <v>2.7</v>
      </c>
    </row>
    <row r="52" spans="1:13">
      <c r="A52" s="22">
        <v>9</v>
      </c>
      <c r="B52" s="22" t="s">
        <v>13</v>
      </c>
      <c r="C52" s="22" t="s">
        <v>128</v>
      </c>
      <c r="D52" s="22">
        <v>2130</v>
      </c>
      <c r="E52" s="32" t="s">
        <v>197</v>
      </c>
      <c r="F52" s="22" t="s">
        <v>122</v>
      </c>
      <c r="G52" s="27">
        <f>EMCs!$B$15</f>
        <v>1.022089423356495</v>
      </c>
      <c r="H52" s="27">
        <f>EMCs!$C$15</f>
        <v>0.19559588747449544</v>
      </c>
      <c r="I52" s="27">
        <f>ROCs!$H$14</f>
        <v>0.26229721460804234</v>
      </c>
      <c r="J52" s="23">
        <v>0.21634406730399999</v>
      </c>
      <c r="K52" s="31">
        <f>Other!$C$3*I52*J52/12</f>
        <v>0.23597063899296841</v>
      </c>
      <c r="L52">
        <f t="shared" si="0"/>
        <v>0.7</v>
      </c>
      <c r="M52">
        <f>ROUND((2.721*K52*H52)+(Other!$B$4*J52),1)</f>
        <v>0.3</v>
      </c>
    </row>
    <row r="53" spans="1:13">
      <c r="A53" s="22">
        <v>9</v>
      </c>
      <c r="B53" s="22" t="s">
        <v>13</v>
      </c>
      <c r="C53" s="22" t="s">
        <v>128</v>
      </c>
      <c r="D53" s="22">
        <v>2130</v>
      </c>
      <c r="E53" s="32" t="s">
        <v>197</v>
      </c>
      <c r="F53" s="22" t="s">
        <v>122</v>
      </c>
      <c r="G53" s="27">
        <f>EMCs!$B$15</f>
        <v>1.022089423356495</v>
      </c>
      <c r="H53" s="27">
        <f>EMCs!$C$15</f>
        <v>0.19559588747449544</v>
      </c>
      <c r="I53" s="27">
        <f>ROCs!$H$14</f>
        <v>0.26229721460804234</v>
      </c>
      <c r="J53" s="23">
        <v>0.13241208325100001</v>
      </c>
      <c r="K53" s="31">
        <f>Other!$C$3*I53*J53/12</f>
        <v>0.14442440823312977</v>
      </c>
      <c r="L53">
        <f t="shared" si="0"/>
        <v>0.4</v>
      </c>
      <c r="M53">
        <f>ROUND((2.721*K53*H53)+(Other!$B$4*J53),1)</f>
        <v>0.2</v>
      </c>
    </row>
    <row r="54" spans="1:13">
      <c r="A54" s="22">
        <v>9</v>
      </c>
      <c r="B54" s="22" t="s">
        <v>13</v>
      </c>
      <c r="C54" s="22" t="s">
        <v>128</v>
      </c>
      <c r="D54" s="22">
        <v>2130</v>
      </c>
      <c r="E54" s="32" t="s">
        <v>197</v>
      </c>
      <c r="F54" s="22" t="s">
        <v>122</v>
      </c>
      <c r="G54" s="27">
        <f>EMCs!$B$15</f>
        <v>1.022089423356495</v>
      </c>
      <c r="H54" s="27">
        <f>EMCs!$C$15</f>
        <v>0.19559588747449544</v>
      </c>
      <c r="I54" s="27">
        <f>ROCs!$H$14</f>
        <v>0.26229721460804234</v>
      </c>
      <c r="J54" s="23">
        <v>6.8871551596399998E-3</v>
      </c>
      <c r="K54" s="31">
        <f>Other!$C$3*I54*J54/12</f>
        <v>7.5119527154878553E-3</v>
      </c>
      <c r="L54">
        <f t="shared" si="0"/>
        <v>0</v>
      </c>
      <c r="M54">
        <f>ROUND((2.721*K54*H54)+(Other!$B$4*J54),1)</f>
        <v>0</v>
      </c>
    </row>
    <row r="55" spans="1:13">
      <c r="A55" s="22">
        <v>9</v>
      </c>
      <c r="B55" s="22" t="s">
        <v>13</v>
      </c>
      <c r="C55" s="22" t="s">
        <v>128</v>
      </c>
      <c r="D55" s="22">
        <v>2130</v>
      </c>
      <c r="E55" s="32" t="s">
        <v>197</v>
      </c>
      <c r="F55" s="22" t="s">
        <v>122</v>
      </c>
      <c r="G55" s="27">
        <f>EMCs!$B$15</f>
        <v>1.022089423356495</v>
      </c>
      <c r="H55" s="27">
        <f>EMCs!$C$15</f>
        <v>0.19559588747449544</v>
      </c>
      <c r="I55" s="27">
        <f>ROCs!$H$14</f>
        <v>0.26229721460804234</v>
      </c>
      <c r="J55" s="23">
        <v>3.4827441244799999</v>
      </c>
      <c r="K55" s="31">
        <f>Other!$C$3*I55*J55/12</f>
        <v>3.7986960619897574</v>
      </c>
      <c r="L55">
        <f t="shared" si="0"/>
        <v>10.6</v>
      </c>
      <c r="M55">
        <f>ROUND((2.721*K55*H55)+(Other!$B$4*J55),1)</f>
        <v>4.2</v>
      </c>
    </row>
    <row r="56" spans="1:13">
      <c r="A56" s="22">
        <v>9</v>
      </c>
      <c r="B56" s="22" t="s">
        <v>13</v>
      </c>
      <c r="C56" s="22" t="s">
        <v>128</v>
      </c>
      <c r="D56" s="22">
        <v>2130</v>
      </c>
      <c r="E56" s="32" t="s">
        <v>197</v>
      </c>
      <c r="F56" s="22" t="s">
        <v>126</v>
      </c>
      <c r="G56" s="27">
        <f>EMCs!$B$15</f>
        <v>1.022089423356495</v>
      </c>
      <c r="H56" s="27">
        <f>EMCs!$C$15</f>
        <v>0.19559588747449544</v>
      </c>
      <c r="I56" s="27">
        <f>ROCs!$F$14</f>
        <v>0.26229721460804234</v>
      </c>
      <c r="J56" s="23">
        <v>0.46529242270900001</v>
      </c>
      <c r="K56" s="31">
        <f>Other!$C$3*I56*J56/12</f>
        <v>0.5075034026745372</v>
      </c>
      <c r="L56">
        <f t="shared" si="0"/>
        <v>1.4</v>
      </c>
      <c r="M56">
        <f>ROUND((2.721*K56*H56)+(Other!$B$4*J56),1)</f>
        <v>0.6</v>
      </c>
    </row>
    <row r="57" spans="1:13">
      <c r="A57" s="22">
        <v>9</v>
      </c>
      <c r="B57" s="22" t="s">
        <v>13</v>
      </c>
      <c r="C57" s="22" t="s">
        <v>128</v>
      </c>
      <c r="D57" s="22">
        <v>2130</v>
      </c>
      <c r="E57" s="32" t="s">
        <v>197</v>
      </c>
      <c r="F57" s="22" t="s">
        <v>122</v>
      </c>
      <c r="G57" s="27">
        <f>EMCs!$B$15</f>
        <v>1.022089423356495</v>
      </c>
      <c r="H57" s="27">
        <f>EMCs!$C$15</f>
        <v>0.19559588747449544</v>
      </c>
      <c r="I57" s="27">
        <f>ROCs!$H$14</f>
        <v>0.26229721460804234</v>
      </c>
      <c r="J57" s="23">
        <v>2.8152990098299999</v>
      </c>
      <c r="K57" s="31">
        <f>Other!$C$3*I57*J57/12</f>
        <v>3.070700826625226</v>
      </c>
      <c r="L57">
        <f t="shared" si="0"/>
        <v>8.5</v>
      </c>
      <c r="M57">
        <f>ROUND((2.721*K57*H57)+(Other!$B$4*J57),1)</f>
        <v>3.4</v>
      </c>
    </row>
    <row r="58" spans="1:13">
      <c r="A58" s="22">
        <v>9</v>
      </c>
      <c r="B58" s="22" t="s">
        <v>13</v>
      </c>
      <c r="C58" s="22" t="s">
        <v>128</v>
      </c>
      <c r="D58" s="22">
        <v>2130</v>
      </c>
      <c r="E58" s="32" t="s">
        <v>197</v>
      </c>
      <c r="F58" s="22" t="s">
        <v>122</v>
      </c>
      <c r="G58" s="27">
        <f>EMCs!$B$15</f>
        <v>1.022089423356495</v>
      </c>
      <c r="H58" s="27">
        <f>EMCs!$C$15</f>
        <v>0.19559588747449544</v>
      </c>
      <c r="I58" s="27">
        <f>ROCs!$H$14</f>
        <v>0.26229721460804234</v>
      </c>
      <c r="J58" s="23">
        <v>6.6805828980399999</v>
      </c>
      <c r="K58" s="31">
        <f>Other!$C$3*I58*J58/12</f>
        <v>7.2866403730907798</v>
      </c>
      <c r="L58">
        <f t="shared" si="0"/>
        <v>20.3</v>
      </c>
      <c r="M58">
        <f>ROUND((2.721*K58*H58)+(Other!$B$4*J58),1)</f>
        <v>8.1</v>
      </c>
    </row>
    <row r="59" spans="1:13">
      <c r="A59" s="22">
        <v>9</v>
      </c>
      <c r="B59" s="22" t="s">
        <v>13</v>
      </c>
      <c r="C59" s="22" t="s">
        <v>128</v>
      </c>
      <c r="D59" s="22">
        <v>2130</v>
      </c>
      <c r="E59" s="32" t="s">
        <v>197</v>
      </c>
      <c r="F59" s="22" t="s">
        <v>122</v>
      </c>
      <c r="G59" s="27">
        <f>EMCs!$B$15</f>
        <v>1.022089423356495</v>
      </c>
      <c r="H59" s="27">
        <f>EMCs!$C$15</f>
        <v>0.19559588747449544</v>
      </c>
      <c r="I59" s="27">
        <f>ROCs!$H$14</f>
        <v>0.26229721460804234</v>
      </c>
      <c r="J59" s="23">
        <v>6.9027124328499996</v>
      </c>
      <c r="K59" s="31">
        <f>Other!$C$3*I59*J59/12</f>
        <v>7.5289213328671032</v>
      </c>
      <c r="L59">
        <f t="shared" si="0"/>
        <v>20.9</v>
      </c>
      <c r="M59">
        <f>ROUND((2.721*K59*H59)+(Other!$B$4*J59),1)</f>
        <v>8.3000000000000007</v>
      </c>
    </row>
    <row r="60" spans="1:13">
      <c r="A60" s="22">
        <v>9</v>
      </c>
      <c r="B60" s="22" t="s">
        <v>13</v>
      </c>
      <c r="C60" s="22" t="s">
        <v>128</v>
      </c>
      <c r="D60" s="22">
        <v>2130</v>
      </c>
      <c r="E60" s="32" t="s">
        <v>197</v>
      </c>
      <c r="F60" s="22" t="s">
        <v>122</v>
      </c>
      <c r="G60" s="27">
        <f>EMCs!$B$15</f>
        <v>1.022089423356495</v>
      </c>
      <c r="H60" s="27">
        <f>EMCs!$C$15</f>
        <v>0.19559588747449544</v>
      </c>
      <c r="I60" s="27">
        <f>ROCs!$H$14</f>
        <v>0.26229721460804234</v>
      </c>
      <c r="J60" s="23">
        <v>0.71265636834699997</v>
      </c>
      <c r="K60" s="31">
        <f>Other!$C$3*I60*J60/12</f>
        <v>0.7773080201221706</v>
      </c>
      <c r="L60">
        <f t="shared" si="0"/>
        <v>2.2000000000000002</v>
      </c>
      <c r="M60">
        <f>ROUND((2.721*K60*H60)+(Other!$B$4*J60),1)</f>
        <v>0.9</v>
      </c>
    </row>
    <row r="61" spans="1:13">
      <c r="A61" s="22">
        <v>9</v>
      </c>
      <c r="B61" s="22" t="s">
        <v>13</v>
      </c>
      <c r="C61" s="22" t="s">
        <v>128</v>
      </c>
      <c r="D61" s="22">
        <v>2130</v>
      </c>
      <c r="E61" s="32" t="s">
        <v>197</v>
      </c>
      <c r="F61" s="22" t="s">
        <v>122</v>
      </c>
      <c r="G61" s="27">
        <f>EMCs!$B$15</f>
        <v>1.022089423356495</v>
      </c>
      <c r="H61" s="27">
        <f>EMCs!$C$15</f>
        <v>0.19559588747449544</v>
      </c>
      <c r="I61" s="27">
        <f>ROCs!$H$14</f>
        <v>0.26229721460804234</v>
      </c>
      <c r="J61" s="23">
        <v>1.6377783191199999</v>
      </c>
      <c r="K61" s="31">
        <f>Other!$C$3*I61*J61/12</f>
        <v>1.786356341117151</v>
      </c>
      <c r="L61">
        <f t="shared" si="0"/>
        <v>5</v>
      </c>
      <c r="M61">
        <f>ROUND((2.721*K61*H61)+(Other!$B$4*J61),1)</f>
        <v>2</v>
      </c>
    </row>
    <row r="62" spans="1:13">
      <c r="A62" s="22">
        <v>9</v>
      </c>
      <c r="B62" s="22" t="s">
        <v>13</v>
      </c>
      <c r="C62" s="22" t="s">
        <v>128</v>
      </c>
      <c r="D62" s="22">
        <v>2130</v>
      </c>
      <c r="E62" t="s">
        <v>197</v>
      </c>
      <c r="F62" s="22" t="s">
        <v>122</v>
      </c>
      <c r="G62" s="27">
        <f>EMCs!$B$15</f>
        <v>1.022089423356495</v>
      </c>
      <c r="H62" s="27">
        <f>EMCs!$C$15</f>
        <v>0.19559588747449544</v>
      </c>
      <c r="I62" s="27">
        <f>ROCs!$H$14</f>
        <v>0.26229721460804234</v>
      </c>
      <c r="J62" s="23">
        <v>3.0845952857099999</v>
      </c>
      <c r="K62" s="31">
        <f>Other!$C$3*I62*J62/12</f>
        <v>3.364427458881508</v>
      </c>
      <c r="L62">
        <f t="shared" si="0"/>
        <v>9.4</v>
      </c>
      <c r="M62">
        <f>ROUND((2.721*K62*H62)+(Other!$B$4*J62),1)</f>
        <v>3.7</v>
      </c>
    </row>
    <row r="63" spans="1:13">
      <c r="A63" s="22">
        <v>9</v>
      </c>
      <c r="B63" s="22" t="s">
        <v>13</v>
      </c>
      <c r="C63" s="22" t="s">
        <v>128</v>
      </c>
      <c r="D63" s="22">
        <v>2130</v>
      </c>
      <c r="E63" s="32" t="s">
        <v>197</v>
      </c>
      <c r="F63" s="22" t="s">
        <v>122</v>
      </c>
      <c r="G63" s="27">
        <f>EMCs!$B$15</f>
        <v>1.022089423356495</v>
      </c>
      <c r="H63" s="27">
        <f>EMCs!$C$15</f>
        <v>0.19559588747449544</v>
      </c>
      <c r="I63" s="27">
        <f>ROCs!$H$14</f>
        <v>0.26229721460804234</v>
      </c>
      <c r="J63" s="23">
        <v>0.60791405049799996</v>
      </c>
      <c r="K63" s="31">
        <f>Other!$C$3*I63*J63/12</f>
        <v>0.66306355767660319</v>
      </c>
      <c r="L63">
        <f t="shared" si="0"/>
        <v>1.8</v>
      </c>
      <c r="M63">
        <f>ROUND((2.721*K63*H63)+(Other!$B$4*J63),1)</f>
        <v>0.7</v>
      </c>
    </row>
    <row r="64" spans="1:13">
      <c r="A64" s="22">
        <v>9</v>
      </c>
      <c r="B64" s="22" t="s">
        <v>13</v>
      </c>
      <c r="C64" s="22" t="s">
        <v>128</v>
      </c>
      <c r="D64" s="22">
        <v>2130</v>
      </c>
      <c r="E64" t="s">
        <v>197</v>
      </c>
      <c r="F64" s="22" t="s">
        <v>122</v>
      </c>
      <c r="G64" s="27">
        <f>EMCs!$B$15</f>
        <v>1.022089423356495</v>
      </c>
      <c r="H64" s="27">
        <f>EMCs!$C$15</f>
        <v>0.19559588747449544</v>
      </c>
      <c r="I64" s="27">
        <f>ROCs!$H$14</f>
        <v>0.26229721460804234</v>
      </c>
      <c r="J64" s="23">
        <v>6.2896680331200004E-4</v>
      </c>
      <c r="K64" s="31">
        <f>Other!$C$3*I64*J64/12</f>
        <v>6.8602620045201139E-4</v>
      </c>
      <c r="L64">
        <f t="shared" si="0"/>
        <v>0</v>
      </c>
      <c r="M64">
        <f>ROUND((2.721*K64*H64)+(Other!$B$4*J64),1)</f>
        <v>0</v>
      </c>
    </row>
    <row r="65" spans="1:13">
      <c r="A65" s="22">
        <v>9</v>
      </c>
      <c r="B65" s="22" t="s">
        <v>13</v>
      </c>
      <c r="C65" s="22" t="s">
        <v>128</v>
      </c>
      <c r="D65" s="22">
        <v>2130</v>
      </c>
      <c r="E65" t="s">
        <v>197</v>
      </c>
      <c r="F65" s="22" t="s">
        <v>122</v>
      </c>
      <c r="G65" s="27">
        <f>EMCs!$B$15</f>
        <v>1.022089423356495</v>
      </c>
      <c r="H65" s="27">
        <f>EMCs!$C$15</f>
        <v>0.19559588747449544</v>
      </c>
      <c r="I65" s="27">
        <f>ROCs!$H$14</f>
        <v>0.26229721460804234</v>
      </c>
      <c r="J65" s="23">
        <v>0.51176967583699995</v>
      </c>
      <c r="K65" s="31">
        <f>Other!$C$3*I65*J65/12</f>
        <v>0.55819703738300008</v>
      </c>
      <c r="L65">
        <f t="shared" si="0"/>
        <v>1.6</v>
      </c>
      <c r="M65">
        <f>ROUND((2.721*K65*H65)+(Other!$B$4*J65),1)</f>
        <v>0.6</v>
      </c>
    </row>
    <row r="66" spans="1:13">
      <c r="A66" s="22">
        <v>9</v>
      </c>
      <c r="B66" s="22" t="s">
        <v>13</v>
      </c>
      <c r="C66" s="22" t="s">
        <v>128</v>
      </c>
      <c r="D66" s="22">
        <v>2130</v>
      </c>
      <c r="E66" t="s">
        <v>197</v>
      </c>
      <c r="F66" s="22" t="s">
        <v>125</v>
      </c>
      <c r="G66" s="27">
        <f>EMCs!$B$15</f>
        <v>1.022089423356495</v>
      </c>
      <c r="H66" s="27">
        <f>EMCs!$C$15</f>
        <v>0.19559588747449544</v>
      </c>
      <c r="I66" s="27">
        <f>ROCs!$B$14</f>
        <v>0.26229721460804234</v>
      </c>
      <c r="J66" s="23">
        <v>0.13173634089200001</v>
      </c>
      <c r="K66" s="31">
        <f>Other!$C$3*I66*J66/12</f>
        <v>0.14368736303362456</v>
      </c>
      <c r="L66">
        <f t="shared" ref="L66:L114" si="1">ROUND(2.721*K66*G66,1)</f>
        <v>0.4</v>
      </c>
      <c r="M66">
        <f>ROUND((2.721*K66*H66)+(Other!$B$4*J66),1)</f>
        <v>0.2</v>
      </c>
    </row>
    <row r="67" spans="1:13">
      <c r="A67" s="22">
        <v>9</v>
      </c>
      <c r="B67" s="22" t="s">
        <v>13</v>
      </c>
      <c r="C67" s="22" t="s">
        <v>128</v>
      </c>
      <c r="D67" s="22">
        <v>2130</v>
      </c>
      <c r="E67" t="s">
        <v>197</v>
      </c>
      <c r="F67" s="22" t="s">
        <v>126</v>
      </c>
      <c r="G67" s="27">
        <f>EMCs!$B$15</f>
        <v>1.022089423356495</v>
      </c>
      <c r="H67" s="27">
        <f>EMCs!$C$15</f>
        <v>0.19559588747449544</v>
      </c>
      <c r="I67" s="27">
        <f>ROCs!$F$14</f>
        <v>0.26229721460804234</v>
      </c>
      <c r="J67" s="23">
        <v>12.541617821299999</v>
      </c>
      <c r="K67" s="31">
        <f>Other!$C$3*I67*J67/12</f>
        <v>13.679383993179847</v>
      </c>
      <c r="L67">
        <f t="shared" si="1"/>
        <v>38</v>
      </c>
      <c r="M67">
        <f>ROUND((2.721*K67*H67)+(Other!$B$4*J67),1)</f>
        <v>15.1</v>
      </c>
    </row>
    <row r="68" spans="1:13">
      <c r="A68" s="22">
        <v>9</v>
      </c>
      <c r="B68" s="22" t="s">
        <v>13</v>
      </c>
      <c r="C68" s="22" t="s">
        <v>128</v>
      </c>
      <c r="D68" s="22">
        <v>2130</v>
      </c>
      <c r="E68" t="s">
        <v>197</v>
      </c>
      <c r="F68" s="22" t="s">
        <v>122</v>
      </c>
      <c r="G68" s="27">
        <f>EMCs!$B$15</f>
        <v>1.022089423356495</v>
      </c>
      <c r="H68" s="27">
        <f>EMCs!$C$15</f>
        <v>0.19559588747449544</v>
      </c>
      <c r="I68" s="27">
        <f>ROCs!$H$14</f>
        <v>0.26229721460804234</v>
      </c>
      <c r="J68" s="23">
        <v>0.41677802598399999</v>
      </c>
      <c r="K68" s="31">
        <f>Other!$C$3*I68*J68/12</f>
        <v>0.45458781622829419</v>
      </c>
      <c r="L68">
        <f t="shared" si="1"/>
        <v>1.3</v>
      </c>
      <c r="M68">
        <f>ROUND((2.721*K68*H68)+(Other!$B$4*J68),1)</f>
        <v>0.5</v>
      </c>
    </row>
    <row r="69" spans="1:13">
      <c r="A69" s="22">
        <v>9</v>
      </c>
      <c r="B69" s="22" t="s">
        <v>13</v>
      </c>
      <c r="C69" s="22" t="s">
        <v>128</v>
      </c>
      <c r="D69" s="22">
        <v>2130</v>
      </c>
      <c r="E69" t="s">
        <v>197</v>
      </c>
      <c r="F69" s="22" t="s">
        <v>127</v>
      </c>
      <c r="G69" s="27">
        <f>EMCs!$B$15</f>
        <v>1.022089423356495</v>
      </c>
      <c r="H69" s="27">
        <f>EMCs!$C$15</f>
        <v>0.19559588747449544</v>
      </c>
      <c r="I69" s="27">
        <f>ROCs!$E$14</f>
        <v>0.26229721460804234</v>
      </c>
      <c r="J69" s="23">
        <v>0.261893284625</v>
      </c>
      <c r="K69" s="31">
        <f>Other!$C$3*I69*J69/12</f>
        <v>0.28565204718135567</v>
      </c>
      <c r="L69">
        <f t="shared" si="1"/>
        <v>0.8</v>
      </c>
      <c r="M69">
        <f>ROUND((2.721*K69*H69)+(Other!$B$4*J69),1)</f>
        <v>0.3</v>
      </c>
    </row>
    <row r="70" spans="1:13">
      <c r="A70" s="22">
        <v>9</v>
      </c>
      <c r="B70" s="22" t="s">
        <v>13</v>
      </c>
      <c r="C70" s="22" t="s">
        <v>128</v>
      </c>
      <c r="D70" s="22">
        <v>2520</v>
      </c>
      <c r="E70" s="22" t="s">
        <v>206</v>
      </c>
      <c r="F70" s="22" t="s">
        <v>126</v>
      </c>
      <c r="G70" s="27">
        <f>EMCs!$B$11</f>
        <v>2.0141173930848577</v>
      </c>
      <c r="H70" s="27">
        <f>EMCs!$C$11</f>
        <v>0.28687396829592665</v>
      </c>
      <c r="I70" s="27">
        <f>ROCs!$F$2</f>
        <v>0.31492922148662977</v>
      </c>
      <c r="J70" s="23">
        <v>1.7532728126899999</v>
      </c>
      <c r="K70" s="31">
        <f>Other!$C$3*I70*J70/12</f>
        <v>2.2960522011259461</v>
      </c>
      <c r="L70">
        <f t="shared" si="1"/>
        <v>12.6</v>
      </c>
      <c r="M70">
        <f>ROUND((2.721*K70*H70)+(Other!$B$4*J70),1)</f>
        <v>2.9</v>
      </c>
    </row>
    <row r="71" spans="1:13">
      <c r="A71" s="22">
        <v>9</v>
      </c>
      <c r="B71" s="22" t="s">
        <v>13</v>
      </c>
      <c r="C71" s="22" t="s">
        <v>128</v>
      </c>
      <c r="D71" s="22">
        <v>2520</v>
      </c>
      <c r="E71" s="22" t="s">
        <v>206</v>
      </c>
      <c r="F71" s="22" t="s">
        <v>126</v>
      </c>
      <c r="G71" s="27">
        <f>EMCs!$B$11</f>
        <v>2.0141173930848577</v>
      </c>
      <c r="H71" s="27">
        <f>EMCs!$C$11</f>
        <v>0.28687396829592665</v>
      </c>
      <c r="I71" s="27">
        <f>ROCs!$F$2</f>
        <v>0.31492922148662977</v>
      </c>
      <c r="J71" s="23">
        <v>1.5949041981200001</v>
      </c>
      <c r="K71" s="31">
        <f>Other!$C$3*I71*J71/12</f>
        <v>2.0886557232698739</v>
      </c>
      <c r="L71">
        <f t="shared" si="1"/>
        <v>11.4</v>
      </c>
      <c r="M71">
        <f>ROUND((2.721*K71*H71)+(Other!$B$4*J71),1)</f>
        <v>2.6</v>
      </c>
    </row>
    <row r="72" spans="1:13">
      <c r="A72" s="22">
        <v>9</v>
      </c>
      <c r="B72" s="22" t="s">
        <v>13</v>
      </c>
      <c r="C72" s="22" t="s">
        <v>128</v>
      </c>
      <c r="D72" s="22">
        <v>2520</v>
      </c>
      <c r="E72" s="22" t="s">
        <v>206</v>
      </c>
      <c r="F72" s="22" t="s">
        <v>122</v>
      </c>
      <c r="G72" s="27">
        <f>EMCs!$B$11</f>
        <v>2.0141173930848577</v>
      </c>
      <c r="H72" s="27">
        <f>EMCs!$C$11</f>
        <v>0.28687396829592665</v>
      </c>
      <c r="I72" s="27">
        <f>ROCs!$H$2</f>
        <v>0.31492922148662977</v>
      </c>
      <c r="J72" s="23">
        <v>0.86831016645000003</v>
      </c>
      <c r="K72" s="31">
        <f>Other!$C$3*I72*J72/12</f>
        <v>1.1371222176648599</v>
      </c>
      <c r="L72">
        <f t="shared" si="1"/>
        <v>6.2</v>
      </c>
      <c r="M72">
        <f>ROUND((2.721*K72*H72)+(Other!$B$4*J72),1)</f>
        <v>1.4</v>
      </c>
    </row>
    <row r="73" spans="1:13">
      <c r="A73" s="22">
        <v>9</v>
      </c>
      <c r="B73" s="22" t="s">
        <v>13</v>
      </c>
      <c r="C73" s="22" t="s">
        <v>128</v>
      </c>
      <c r="D73" s="22">
        <v>2520</v>
      </c>
      <c r="E73" s="22" t="s">
        <v>206</v>
      </c>
      <c r="F73" s="22" t="s">
        <v>125</v>
      </c>
      <c r="G73" s="27">
        <f>EMCs!$B$11</f>
        <v>2.0141173930848577</v>
      </c>
      <c r="H73" s="27">
        <f>EMCs!$C$11</f>
        <v>0.28687396829592665</v>
      </c>
      <c r="I73" s="27">
        <f>ROCs!$B$2</f>
        <v>0.31492922148662977</v>
      </c>
      <c r="J73" s="23">
        <v>3.29943387916</v>
      </c>
      <c r="K73" s="31">
        <f>Other!$C$3*I73*J73/12</f>
        <v>4.3208748609360361</v>
      </c>
      <c r="L73">
        <f t="shared" si="1"/>
        <v>23.7</v>
      </c>
      <c r="M73">
        <f>ROUND((2.721*K73*H73)+(Other!$B$4*J73),1)</f>
        <v>5.4</v>
      </c>
    </row>
    <row r="74" spans="1:13">
      <c r="A74" s="22">
        <v>9</v>
      </c>
      <c r="B74" s="22" t="s">
        <v>13</v>
      </c>
      <c r="C74" s="22" t="s">
        <v>128</v>
      </c>
      <c r="D74" s="22">
        <v>2520</v>
      </c>
      <c r="E74" s="22" t="s">
        <v>206</v>
      </c>
      <c r="F74" s="22" t="s">
        <v>125</v>
      </c>
      <c r="G74" s="27">
        <f>EMCs!$B$11</f>
        <v>2.0141173930848577</v>
      </c>
      <c r="H74" s="27">
        <f>EMCs!$C$11</f>
        <v>0.28687396829592665</v>
      </c>
      <c r="I74" s="27">
        <f>ROCs!$B$2</f>
        <v>0.31492922148662977</v>
      </c>
      <c r="J74" s="23">
        <v>8.9956296710799997</v>
      </c>
      <c r="K74" s="31">
        <f>Other!$C$3*I74*J74/12</f>
        <v>11.780502815821087</v>
      </c>
      <c r="L74">
        <f t="shared" si="1"/>
        <v>64.599999999999994</v>
      </c>
      <c r="M74">
        <f>ROUND((2.721*K74*H74)+(Other!$B$4*J74),1)</f>
        <v>14.8</v>
      </c>
    </row>
    <row r="75" spans="1:13">
      <c r="A75" s="22">
        <v>9</v>
      </c>
      <c r="B75" s="22" t="s">
        <v>13</v>
      </c>
      <c r="C75" s="22" t="s">
        <v>128</v>
      </c>
      <c r="D75" s="22">
        <v>2520</v>
      </c>
      <c r="E75" s="22" t="s">
        <v>206</v>
      </c>
      <c r="F75" s="22" t="s">
        <v>126</v>
      </c>
      <c r="G75" s="27">
        <f>EMCs!$B$11</f>
        <v>2.0141173930848577</v>
      </c>
      <c r="H75" s="27">
        <f>EMCs!$C$11</f>
        <v>0.28687396829592665</v>
      </c>
      <c r="I75" s="27">
        <f>ROCs!$F$2</f>
        <v>0.31492922148662977</v>
      </c>
      <c r="J75" s="23">
        <v>6.3394333225400001E-2</v>
      </c>
      <c r="K75" s="31">
        <f>Other!$C$3*I75*J75/12</f>
        <v>8.3019993972168873E-2</v>
      </c>
      <c r="L75">
        <f t="shared" si="1"/>
        <v>0.5</v>
      </c>
      <c r="M75">
        <f>ROUND((2.721*K75*H75)+(Other!$B$4*J75),1)</f>
        <v>0.1</v>
      </c>
    </row>
    <row r="76" spans="1:13">
      <c r="A76" s="22">
        <v>9</v>
      </c>
      <c r="B76" s="22" t="s">
        <v>13</v>
      </c>
      <c r="C76" s="22" t="s">
        <v>128</v>
      </c>
      <c r="D76" s="22">
        <v>6170</v>
      </c>
      <c r="E76" s="22" t="s">
        <v>202</v>
      </c>
      <c r="F76" s="22" t="s">
        <v>126</v>
      </c>
      <c r="G76" s="27">
        <f>EMCs!$B$17</f>
        <v>0.60724136328827061</v>
      </c>
      <c r="H76" s="27">
        <f>EMCs!$C$17</f>
        <v>3.2599314579082571E-2</v>
      </c>
      <c r="I76" s="27">
        <f>ROCs!$F$16</f>
        <v>2.5884593546846281E-2</v>
      </c>
      <c r="J76" s="23">
        <v>0.32009222969000001</v>
      </c>
      <c r="K76" s="31">
        <f>Other!$C$3*I76*J76/12</f>
        <v>3.4453693118763971E-2</v>
      </c>
      <c r="L76">
        <f t="shared" si="1"/>
        <v>0.1</v>
      </c>
      <c r="M76">
        <f>ROUND((2.721*K76*H76)+(Other!$B$4*J76),1)</f>
        <v>0.2</v>
      </c>
    </row>
    <row r="77" spans="1:13">
      <c r="A77" s="22">
        <v>9</v>
      </c>
      <c r="B77" s="22" t="s">
        <v>13</v>
      </c>
      <c r="C77" s="22" t="s">
        <v>128</v>
      </c>
      <c r="D77" s="22">
        <v>6170</v>
      </c>
      <c r="E77" s="22" t="s">
        <v>202</v>
      </c>
      <c r="F77" s="22" t="s">
        <v>126</v>
      </c>
      <c r="G77" s="27">
        <f>EMCs!$B$17</f>
        <v>0.60724136328827061</v>
      </c>
      <c r="H77" s="27">
        <f>EMCs!$C$17</f>
        <v>3.2599314579082571E-2</v>
      </c>
      <c r="I77" s="27">
        <f>ROCs!$F$16</f>
        <v>2.5884593546846281E-2</v>
      </c>
      <c r="J77" s="23">
        <v>9.3895550707499993</v>
      </c>
      <c r="K77" s="31">
        <f>Other!$C$3*I77*J77/12</f>
        <v>1.0106613623287874</v>
      </c>
      <c r="L77">
        <f t="shared" si="1"/>
        <v>1.7</v>
      </c>
      <c r="M77">
        <f>ROUND((2.721*K77*H77)+(Other!$B$4*J77),1)</f>
        <v>6</v>
      </c>
    </row>
    <row r="78" spans="1:13">
      <c r="A78" s="22">
        <v>9</v>
      </c>
      <c r="B78" s="22" t="s">
        <v>13</v>
      </c>
      <c r="C78" s="22" t="s">
        <v>128</v>
      </c>
      <c r="D78" s="22">
        <v>6216</v>
      </c>
      <c r="E78" s="60" t="e">
        <v>#N/A</v>
      </c>
      <c r="F78" s="22" t="s">
        <v>122</v>
      </c>
      <c r="G78" s="27">
        <f>EMCs!$B$17</f>
        <v>0.60724136328827061</v>
      </c>
      <c r="H78" s="27">
        <f>EMCs!$C$17</f>
        <v>3.2599314579082571E-2</v>
      </c>
      <c r="I78" s="27">
        <f>ROCs!$H$16</f>
        <v>2.5884593546846281E-2</v>
      </c>
      <c r="J78" s="23">
        <v>3.4256321291400001E-2</v>
      </c>
      <c r="K78" s="31">
        <f>Other!$C$3*I78*J78/12</f>
        <v>3.6872397130499547E-3</v>
      </c>
      <c r="L78">
        <f t="shared" si="1"/>
        <v>0</v>
      </c>
      <c r="M78">
        <f>ROUND((2.721*K78*H78)+(Other!$B$4*J78),1)</f>
        <v>0</v>
      </c>
    </row>
    <row r="79" spans="1:13">
      <c r="A79" s="22">
        <v>9</v>
      </c>
      <c r="B79" s="22" t="s">
        <v>13</v>
      </c>
      <c r="C79" s="22" t="s">
        <v>128</v>
      </c>
      <c r="D79" s="22">
        <v>6216</v>
      </c>
      <c r="E79" s="60" t="e">
        <v>#N/A</v>
      </c>
      <c r="F79" s="22" t="s">
        <v>122</v>
      </c>
      <c r="G79" s="27">
        <f>EMCs!$B$17</f>
        <v>0.60724136328827061</v>
      </c>
      <c r="H79" s="27">
        <f>EMCs!$C$17</f>
        <v>3.2599314579082571E-2</v>
      </c>
      <c r="I79" s="27">
        <f>ROCs!$H$16</f>
        <v>2.5884593546846281E-2</v>
      </c>
      <c r="J79" s="23">
        <v>3.3698012893900001E-4</v>
      </c>
      <c r="K79" s="31">
        <f>Other!$C$3*I79*J79/12</f>
        <v>3.6271452015033197E-5</v>
      </c>
      <c r="L79">
        <f t="shared" si="1"/>
        <v>0</v>
      </c>
      <c r="M79">
        <f>ROUND((2.721*K79*H79)+(Other!$B$4*J79),1)</f>
        <v>0</v>
      </c>
    </row>
    <row r="80" spans="1:13">
      <c r="A80" s="22">
        <v>9</v>
      </c>
      <c r="B80" s="22" t="s">
        <v>13</v>
      </c>
      <c r="C80" s="22" t="s">
        <v>128</v>
      </c>
      <c r="D80" s="22">
        <v>6216</v>
      </c>
      <c r="E80" s="60" t="e">
        <v>#N/A</v>
      </c>
      <c r="F80" s="22" t="s">
        <v>122</v>
      </c>
      <c r="G80" s="27">
        <f>EMCs!$B$17</f>
        <v>0.60724136328827061</v>
      </c>
      <c r="H80" s="27">
        <f>EMCs!$C$17</f>
        <v>3.2599314579082571E-2</v>
      </c>
      <c r="I80" s="27">
        <f>ROCs!$H$16</f>
        <v>2.5884593546846281E-2</v>
      </c>
      <c r="J80" s="23">
        <v>0.78677115063000003</v>
      </c>
      <c r="K80" s="31">
        <f>Other!$C$3*I80*J80/12</f>
        <v>8.4685503939771811E-2</v>
      </c>
      <c r="L80">
        <f t="shared" si="1"/>
        <v>0.1</v>
      </c>
      <c r="M80">
        <f>ROUND((2.721*K80*H80)+(Other!$B$4*J80),1)</f>
        <v>0.5</v>
      </c>
    </row>
    <row r="81" spans="1:13">
      <c r="A81" s="22">
        <v>9</v>
      </c>
      <c r="B81" s="22" t="s">
        <v>13</v>
      </c>
      <c r="C81" s="22" t="s">
        <v>128</v>
      </c>
      <c r="D81" s="22">
        <v>6216</v>
      </c>
      <c r="E81" s="60" t="e">
        <v>#N/A</v>
      </c>
      <c r="F81" s="22" t="s">
        <v>122</v>
      </c>
      <c r="G81" s="27">
        <f>EMCs!$B$17</f>
        <v>0.60724136328827061</v>
      </c>
      <c r="H81" s="27">
        <f>EMCs!$C$17</f>
        <v>3.2599314579082571E-2</v>
      </c>
      <c r="I81" s="27">
        <f>ROCs!$H$16</f>
        <v>2.5884593546846281E-2</v>
      </c>
      <c r="J81" s="23">
        <v>0.13289159060200001</v>
      </c>
      <c r="K81" s="31">
        <f>Other!$C$3*I81*J81/12</f>
        <v>1.4304021328790058E-2</v>
      </c>
      <c r="L81">
        <f t="shared" si="1"/>
        <v>0</v>
      </c>
      <c r="M81">
        <f>ROUND((2.721*K81*H81)+(Other!$B$4*J81),1)</f>
        <v>0.1</v>
      </c>
    </row>
    <row r="82" spans="1:13">
      <c r="A82" s="22">
        <v>9</v>
      </c>
      <c r="B82" s="22" t="s">
        <v>13</v>
      </c>
      <c r="C82" s="22" t="s">
        <v>128</v>
      </c>
      <c r="D82" s="22">
        <v>6216</v>
      </c>
      <c r="E82" s="60" t="e">
        <v>#N/A</v>
      </c>
      <c r="F82" s="22" t="s">
        <v>122</v>
      </c>
      <c r="G82" s="27">
        <f>EMCs!$B$17</f>
        <v>0.60724136328827061</v>
      </c>
      <c r="H82" s="27">
        <f>EMCs!$C$17</f>
        <v>3.2599314579082571E-2</v>
      </c>
      <c r="I82" s="27">
        <f>ROCs!$H$16</f>
        <v>2.5884593546846281E-2</v>
      </c>
      <c r="J82" s="23">
        <v>2.8490273128099999E-2</v>
      </c>
      <c r="K82" s="31">
        <f>Other!$C$3*I82*J82/12</f>
        <v>3.0666009236649423E-3</v>
      </c>
      <c r="L82">
        <f t="shared" si="1"/>
        <v>0</v>
      </c>
      <c r="M82">
        <f>ROUND((2.721*K82*H82)+(Other!$B$4*J82),1)</f>
        <v>0</v>
      </c>
    </row>
    <row r="83" spans="1:13">
      <c r="A83" s="22">
        <v>9</v>
      </c>
      <c r="B83" s="22" t="s">
        <v>13</v>
      </c>
      <c r="C83" s="22" t="s">
        <v>128</v>
      </c>
      <c r="D83" s="22">
        <v>6216</v>
      </c>
      <c r="E83" s="60" t="e">
        <v>#N/A</v>
      </c>
      <c r="F83" s="22" t="s">
        <v>122</v>
      </c>
      <c r="G83" s="27">
        <f>EMCs!$B$17</f>
        <v>0.60724136328827061</v>
      </c>
      <c r="H83" s="27">
        <f>EMCs!$C$17</f>
        <v>3.2599314579082571E-2</v>
      </c>
      <c r="I83" s="27">
        <f>ROCs!$H$16</f>
        <v>2.5884593546846281E-2</v>
      </c>
      <c r="J83" s="23">
        <v>6.1811449371700002E-2</v>
      </c>
      <c r="K83" s="31">
        <f>Other!$C$3*I83*J83/12</f>
        <v>6.6531846460036069E-3</v>
      </c>
      <c r="L83">
        <f t="shared" si="1"/>
        <v>0</v>
      </c>
      <c r="M83">
        <f>ROUND((2.721*K83*H83)+(Other!$B$4*J83),1)</f>
        <v>0</v>
      </c>
    </row>
    <row r="84" spans="1:13">
      <c r="A84" s="22">
        <v>9</v>
      </c>
      <c r="B84" s="22" t="s">
        <v>13</v>
      </c>
      <c r="C84" s="22" t="s">
        <v>128</v>
      </c>
      <c r="D84" s="22">
        <v>6300</v>
      </c>
      <c r="E84" s="22" t="s">
        <v>207</v>
      </c>
      <c r="F84" s="22" t="s">
        <v>122</v>
      </c>
      <c r="G84" s="27">
        <f>EMCs!$B$17</f>
        <v>0.60724136328827061</v>
      </c>
      <c r="H84" s="27">
        <f>EMCs!$C$17</f>
        <v>3.2599314579082571E-2</v>
      </c>
      <c r="I84" s="27">
        <f>ROCs!$H$16</f>
        <v>2.5884593546846281E-2</v>
      </c>
      <c r="J84" s="23">
        <v>0.60548283531299996</v>
      </c>
      <c r="K84" s="31">
        <f>Other!$C$3*I84*J84/12</f>
        <v>6.5172215572857198E-2</v>
      </c>
      <c r="L84">
        <f t="shared" si="1"/>
        <v>0.1</v>
      </c>
      <c r="M84">
        <f>ROUND((2.721*K84*H84)+(Other!$B$4*J84),1)</f>
        <v>0.4</v>
      </c>
    </row>
    <row r="85" spans="1:13">
      <c r="A85" s="22">
        <v>9</v>
      </c>
      <c r="B85" s="22" t="s">
        <v>13</v>
      </c>
      <c r="C85" s="22" t="s">
        <v>128</v>
      </c>
      <c r="D85" s="22">
        <v>6300</v>
      </c>
      <c r="E85" s="22" t="s">
        <v>207</v>
      </c>
      <c r="F85" s="22" t="s">
        <v>122</v>
      </c>
      <c r="G85" s="27">
        <f>EMCs!$B$17</f>
        <v>0.60724136328827061</v>
      </c>
      <c r="H85" s="27">
        <f>EMCs!$C$17</f>
        <v>3.2599314579082571E-2</v>
      </c>
      <c r="I85" s="27">
        <f>ROCs!$H$16</f>
        <v>2.5884593546846281E-2</v>
      </c>
      <c r="J85" s="23">
        <v>0.999240847539</v>
      </c>
      <c r="K85" s="31">
        <f>Other!$C$3*I85*J85/12</f>
        <v>0.10755505544818876</v>
      </c>
      <c r="L85">
        <f t="shared" si="1"/>
        <v>0.2</v>
      </c>
      <c r="M85">
        <f>ROUND((2.721*K85*H85)+(Other!$B$4*J85),1)</f>
        <v>0.6</v>
      </c>
    </row>
    <row r="86" spans="1:13">
      <c r="A86" s="22">
        <v>9</v>
      </c>
      <c r="B86" s="22" t="s">
        <v>13</v>
      </c>
      <c r="C86" s="22" t="s">
        <v>128</v>
      </c>
      <c r="D86" s="22">
        <v>6300</v>
      </c>
      <c r="E86" s="22" t="s">
        <v>207</v>
      </c>
      <c r="F86" s="22" t="s">
        <v>122</v>
      </c>
      <c r="G86" s="27">
        <f>EMCs!$B$17</f>
        <v>0.60724136328827061</v>
      </c>
      <c r="H86" s="27">
        <f>EMCs!$C$17</f>
        <v>3.2599314579082571E-2</v>
      </c>
      <c r="I86" s="27">
        <f>ROCs!$H$16</f>
        <v>2.5884593546846281E-2</v>
      </c>
      <c r="J86" s="23">
        <v>7.1769882215700007E-2</v>
      </c>
      <c r="K86" s="31">
        <f>Other!$C$3*I86*J86/12</f>
        <v>7.725078173326288E-3</v>
      </c>
      <c r="L86">
        <f t="shared" si="1"/>
        <v>0</v>
      </c>
      <c r="M86">
        <f>ROUND((2.721*K86*H86)+(Other!$B$4*J86),1)</f>
        <v>0</v>
      </c>
    </row>
    <row r="87" spans="1:13">
      <c r="A87" s="22">
        <v>9</v>
      </c>
      <c r="B87" s="22" t="s">
        <v>13</v>
      </c>
      <c r="C87" s="22" t="s">
        <v>128</v>
      </c>
      <c r="D87" s="22">
        <v>6300</v>
      </c>
      <c r="E87" s="22" t="s">
        <v>207</v>
      </c>
      <c r="F87" s="22" t="s">
        <v>122</v>
      </c>
      <c r="G87" s="27">
        <f>EMCs!$B$17</f>
        <v>0.60724136328827061</v>
      </c>
      <c r="H87" s="27">
        <f>EMCs!$C$17</f>
        <v>3.2599314579082571E-2</v>
      </c>
      <c r="I87" s="27">
        <f>ROCs!$H$16</f>
        <v>2.5884593546846281E-2</v>
      </c>
      <c r="J87" s="23">
        <v>0.117112767925</v>
      </c>
      <c r="K87" s="31">
        <f>Other!$C$3*I87*J87/12</f>
        <v>1.260563985037913E-2</v>
      </c>
      <c r="L87">
        <f t="shared" si="1"/>
        <v>0</v>
      </c>
      <c r="M87">
        <f>ROUND((2.721*K87*H87)+(Other!$B$4*J87),1)</f>
        <v>0.1</v>
      </c>
    </row>
    <row r="88" spans="1:13">
      <c r="A88" s="22">
        <v>9</v>
      </c>
      <c r="B88" s="22" t="s">
        <v>13</v>
      </c>
      <c r="C88" s="22" t="s">
        <v>128</v>
      </c>
      <c r="D88" s="22">
        <v>6410</v>
      </c>
      <c r="E88" s="22" t="s">
        <v>208</v>
      </c>
      <c r="F88" s="22" t="s">
        <v>122</v>
      </c>
      <c r="G88" s="27">
        <f>EMCs!$B$17</f>
        <v>0.60724136328827061</v>
      </c>
      <c r="H88" s="27">
        <f>EMCs!$C$17</f>
        <v>3.2599314579082571E-2</v>
      </c>
      <c r="I88" s="27">
        <f>ROCs!$H$16</f>
        <v>2.5884593546846281E-2</v>
      </c>
      <c r="J88" s="23">
        <v>9.2452797667500006E-3</v>
      </c>
      <c r="K88" s="31">
        <f>Other!$C$3*I88*J88/12</f>
        <v>9.9513203488011304E-4</v>
      </c>
      <c r="L88">
        <f t="shared" si="1"/>
        <v>0</v>
      </c>
      <c r="M88">
        <f>ROUND((2.721*K88*H88)+(Other!$B$4*J88),1)</f>
        <v>0</v>
      </c>
    </row>
    <row r="89" spans="1:13">
      <c r="A89" s="22">
        <v>9</v>
      </c>
      <c r="B89" s="22" t="s">
        <v>13</v>
      </c>
      <c r="C89" s="22" t="s">
        <v>128</v>
      </c>
      <c r="D89" s="22">
        <v>6410</v>
      </c>
      <c r="E89" s="22" t="s">
        <v>208</v>
      </c>
      <c r="F89" s="22" t="s">
        <v>122</v>
      </c>
      <c r="G89" s="27">
        <f>EMCs!$B$17</f>
        <v>0.60724136328827061</v>
      </c>
      <c r="H89" s="27">
        <f>EMCs!$C$17</f>
        <v>3.2599314579082571E-2</v>
      </c>
      <c r="I89" s="27">
        <f>ROCs!$H$16</f>
        <v>2.5884593546846281E-2</v>
      </c>
      <c r="J89" s="23">
        <v>4.3698167762800004</v>
      </c>
      <c r="K89" s="31">
        <f>Other!$C$3*I89*J89/12</f>
        <v>0.47035295527475629</v>
      </c>
      <c r="L89">
        <f t="shared" si="1"/>
        <v>0.8</v>
      </c>
      <c r="M89">
        <f>ROUND((2.721*K89*H89)+(Other!$B$4*J89),1)</f>
        <v>2.8</v>
      </c>
    </row>
    <row r="90" spans="1:13">
      <c r="A90" s="22">
        <v>9</v>
      </c>
      <c r="B90" s="22" t="s">
        <v>13</v>
      </c>
      <c r="C90" s="22" t="s">
        <v>128</v>
      </c>
      <c r="D90" s="22">
        <v>6410</v>
      </c>
      <c r="E90" s="22" t="s">
        <v>208</v>
      </c>
      <c r="F90" s="22" t="s">
        <v>122</v>
      </c>
      <c r="G90" s="27">
        <f>EMCs!$B$17</f>
        <v>0.60724136328827061</v>
      </c>
      <c r="H90" s="27">
        <f>EMCs!$C$17</f>
        <v>3.2599314579082571E-2</v>
      </c>
      <c r="I90" s="27">
        <f>ROCs!$H$16</f>
        <v>2.5884593546846281E-2</v>
      </c>
      <c r="J90" s="23">
        <v>0.184574617591</v>
      </c>
      <c r="K90" s="31">
        <f>Other!$C$3*I90*J90/12</f>
        <v>1.9867015322903345E-2</v>
      </c>
      <c r="L90">
        <f t="shared" si="1"/>
        <v>0</v>
      </c>
      <c r="M90">
        <f>ROUND((2.721*K90*H90)+(Other!$B$4*J90),1)</f>
        <v>0.1</v>
      </c>
    </row>
    <row r="91" spans="1:13">
      <c r="A91" s="22">
        <v>9</v>
      </c>
      <c r="B91" s="22" t="s">
        <v>13</v>
      </c>
      <c r="C91" s="22" t="s">
        <v>128</v>
      </c>
      <c r="D91" s="22">
        <v>6410</v>
      </c>
      <c r="E91" s="22" t="s">
        <v>208</v>
      </c>
      <c r="F91" s="22" t="s">
        <v>122</v>
      </c>
      <c r="G91" s="27">
        <f>EMCs!$B$17</f>
        <v>0.60724136328827061</v>
      </c>
      <c r="H91" s="27">
        <f>EMCs!$C$17</f>
        <v>3.2599314579082571E-2</v>
      </c>
      <c r="I91" s="27">
        <f>ROCs!$H$16</f>
        <v>2.5884593546846281E-2</v>
      </c>
      <c r="J91" s="23">
        <v>0.98165389803699998</v>
      </c>
      <c r="K91" s="31">
        <f>Other!$C$3*I91*J91/12</f>
        <v>0.10566205304190122</v>
      </c>
      <c r="L91">
        <f t="shared" si="1"/>
        <v>0.2</v>
      </c>
      <c r="M91">
        <f>ROUND((2.721*K91*H91)+(Other!$B$4*J91),1)</f>
        <v>0.6</v>
      </c>
    </row>
    <row r="92" spans="1:13">
      <c r="A92" s="22">
        <v>9</v>
      </c>
      <c r="B92" s="22" t="s">
        <v>13</v>
      </c>
      <c r="C92" s="22" t="s">
        <v>128</v>
      </c>
      <c r="D92" s="22">
        <v>6410</v>
      </c>
      <c r="E92" s="22" t="s">
        <v>208</v>
      </c>
      <c r="F92" s="22" t="s">
        <v>122</v>
      </c>
      <c r="G92" s="27">
        <f>EMCs!$B$17</f>
        <v>0.60724136328827061</v>
      </c>
      <c r="H92" s="27">
        <f>EMCs!$C$17</f>
        <v>3.2599314579082571E-2</v>
      </c>
      <c r="I92" s="27">
        <f>ROCs!$H$16</f>
        <v>2.5884593546846281E-2</v>
      </c>
      <c r="J92" s="23">
        <v>0.29277244005500003</v>
      </c>
      <c r="K92" s="31">
        <f>Other!$C$3*I92*J92/12</f>
        <v>3.151307925548754E-2</v>
      </c>
      <c r="L92">
        <f t="shared" si="1"/>
        <v>0.1</v>
      </c>
      <c r="M92">
        <f>ROUND((2.721*K92*H92)+(Other!$B$4*J92),1)</f>
        <v>0.2</v>
      </c>
    </row>
    <row r="93" spans="1:13">
      <c r="A93" s="22">
        <v>9</v>
      </c>
      <c r="B93" s="22" t="s">
        <v>13</v>
      </c>
      <c r="C93" s="22" t="s">
        <v>128</v>
      </c>
      <c r="D93" s="22">
        <v>6410</v>
      </c>
      <c r="E93" s="22" t="s">
        <v>208</v>
      </c>
      <c r="F93" s="22" t="s">
        <v>122</v>
      </c>
      <c r="G93" s="27">
        <f>EMCs!$B$17</f>
        <v>0.60724136328827061</v>
      </c>
      <c r="H93" s="27">
        <f>EMCs!$C$17</f>
        <v>3.2599314579082571E-2</v>
      </c>
      <c r="I93" s="27">
        <f>ROCs!$H$16</f>
        <v>2.5884593546846281E-2</v>
      </c>
      <c r="J93" s="23">
        <v>2.9775957154199999E-2</v>
      </c>
      <c r="K93" s="31">
        <f>Other!$C$3*I93*J93/12</f>
        <v>3.2049877971165289E-3</v>
      </c>
      <c r="L93">
        <f t="shared" si="1"/>
        <v>0</v>
      </c>
      <c r="M93">
        <f>ROUND((2.721*K93*H93)+(Other!$B$4*J93),1)</f>
        <v>0</v>
      </c>
    </row>
    <row r="94" spans="1:13">
      <c r="A94" s="22">
        <v>9</v>
      </c>
      <c r="B94" s="22" t="s">
        <v>13</v>
      </c>
      <c r="C94" s="22" t="s">
        <v>128</v>
      </c>
      <c r="D94" s="22">
        <v>6410</v>
      </c>
      <c r="E94" s="22" t="s">
        <v>208</v>
      </c>
      <c r="F94" s="22" t="s">
        <v>122</v>
      </c>
      <c r="G94" s="27">
        <f>EMCs!$B$17</f>
        <v>0.60724136328827061</v>
      </c>
      <c r="H94" s="27">
        <f>EMCs!$C$17</f>
        <v>3.2599314579082571E-2</v>
      </c>
      <c r="I94" s="27">
        <f>ROCs!$H$16</f>
        <v>2.5884593546846281E-2</v>
      </c>
      <c r="J94" s="23">
        <v>1.38889340902</v>
      </c>
      <c r="K94" s="31">
        <f>Other!$C$3*I94*J94/12</f>
        <v>0.14949599787346529</v>
      </c>
      <c r="L94">
        <f t="shared" si="1"/>
        <v>0.2</v>
      </c>
      <c r="M94">
        <f>ROUND((2.721*K94*H94)+(Other!$B$4*J94),1)</f>
        <v>0.9</v>
      </c>
    </row>
    <row r="95" spans="1:13">
      <c r="A95" s="22">
        <v>9</v>
      </c>
      <c r="B95" s="22" t="s">
        <v>13</v>
      </c>
      <c r="C95" s="22" t="s">
        <v>128</v>
      </c>
      <c r="D95" s="22">
        <v>6410</v>
      </c>
      <c r="E95" s="22" t="s">
        <v>208</v>
      </c>
      <c r="F95" s="22" t="s">
        <v>122</v>
      </c>
      <c r="G95" s="27">
        <f>EMCs!$B$17</f>
        <v>0.60724136328827061</v>
      </c>
      <c r="H95" s="27">
        <f>EMCs!$C$17</f>
        <v>3.2599314579082571E-2</v>
      </c>
      <c r="I95" s="27">
        <f>ROCs!$H$16</f>
        <v>2.5884593546846281E-2</v>
      </c>
      <c r="J95" s="23">
        <v>4.7207301484500003E-2</v>
      </c>
      <c r="K95" s="31">
        <f>Other!$C$3*I95*J95/12</f>
        <v>5.0812413656124008E-3</v>
      </c>
      <c r="L95">
        <f t="shared" si="1"/>
        <v>0</v>
      </c>
      <c r="M95">
        <f>ROUND((2.721*K95*H95)+(Other!$B$4*J95),1)</f>
        <v>0</v>
      </c>
    </row>
    <row r="96" spans="1:13">
      <c r="A96" s="22">
        <v>9</v>
      </c>
      <c r="B96" s="22" t="s">
        <v>13</v>
      </c>
      <c r="C96" s="22" t="s">
        <v>128</v>
      </c>
      <c r="D96" s="22">
        <v>6410</v>
      </c>
      <c r="E96" s="22" t="s">
        <v>208</v>
      </c>
      <c r="F96" s="22" t="s">
        <v>122</v>
      </c>
      <c r="G96" s="27">
        <f>EMCs!$B$17</f>
        <v>0.60724136328827061</v>
      </c>
      <c r="H96" s="27">
        <f>EMCs!$C$17</f>
        <v>3.2599314579082571E-2</v>
      </c>
      <c r="I96" s="27">
        <f>ROCs!$H$16</f>
        <v>2.5884593546846281E-2</v>
      </c>
      <c r="J96" s="23">
        <v>0.24187429939999999</v>
      </c>
      <c r="K96" s="31">
        <f>Other!$C$3*I96*J96/12</f>
        <v>2.6034567889743374E-2</v>
      </c>
      <c r="L96">
        <f t="shared" si="1"/>
        <v>0</v>
      </c>
      <c r="M96">
        <f>ROUND((2.721*K96*H96)+(Other!$B$4*J96),1)</f>
        <v>0.2</v>
      </c>
    </row>
    <row r="97" spans="1:13">
      <c r="A97" s="22">
        <v>9</v>
      </c>
      <c r="B97" s="22" t="s">
        <v>13</v>
      </c>
      <c r="C97" s="22" t="s">
        <v>128</v>
      </c>
      <c r="D97" s="22">
        <v>6410</v>
      </c>
      <c r="E97" s="22" t="s">
        <v>208</v>
      </c>
      <c r="F97" s="22" t="s">
        <v>122</v>
      </c>
      <c r="G97" s="27">
        <f>EMCs!$B$17</f>
        <v>0.60724136328827061</v>
      </c>
      <c r="H97" s="27">
        <f>EMCs!$C$17</f>
        <v>3.2599314579082571E-2</v>
      </c>
      <c r="I97" s="27">
        <f>ROCs!$H$16</f>
        <v>2.5884593546846281E-2</v>
      </c>
      <c r="J97" s="23">
        <v>3.7940760182500002</v>
      </c>
      <c r="K97" s="31">
        <f>Other!$C$3*I97*J97/12</f>
        <v>0.40838208077917376</v>
      </c>
      <c r="L97">
        <f t="shared" si="1"/>
        <v>0.7</v>
      </c>
      <c r="M97">
        <f>ROUND((2.721*K97*H97)+(Other!$B$4*J97),1)</f>
        <v>2.4</v>
      </c>
    </row>
    <row r="98" spans="1:13">
      <c r="A98" s="22">
        <v>9</v>
      </c>
      <c r="B98" s="22" t="s">
        <v>13</v>
      </c>
      <c r="C98" s="22" t="s">
        <v>128</v>
      </c>
      <c r="D98" s="22">
        <v>6410</v>
      </c>
      <c r="E98" s="22" t="s">
        <v>208</v>
      </c>
      <c r="F98" s="22" t="s">
        <v>122</v>
      </c>
      <c r="G98" s="27">
        <f>EMCs!$B$17</f>
        <v>0.60724136328827061</v>
      </c>
      <c r="H98" s="27">
        <f>EMCs!$C$17</f>
        <v>3.2599314579082571E-2</v>
      </c>
      <c r="I98" s="27">
        <f>ROCs!$H$16</f>
        <v>2.5884593546846281E-2</v>
      </c>
      <c r="J98" s="23">
        <v>4.5392570199199997E-2</v>
      </c>
      <c r="K98" s="31">
        <f>Other!$C$3*I98*J98/12</f>
        <v>4.8859095549736373E-3</v>
      </c>
      <c r="L98">
        <f t="shared" si="1"/>
        <v>0</v>
      </c>
      <c r="M98">
        <f>ROUND((2.721*K98*H98)+(Other!$B$4*J98),1)</f>
        <v>0</v>
      </c>
    </row>
    <row r="99" spans="1:13">
      <c r="A99" s="22">
        <v>9</v>
      </c>
      <c r="B99" s="22" t="s">
        <v>13</v>
      </c>
      <c r="C99" s="22" t="s">
        <v>128</v>
      </c>
      <c r="D99" s="22">
        <v>6410</v>
      </c>
      <c r="E99" s="22" t="s">
        <v>208</v>
      </c>
      <c r="F99" s="22" t="s">
        <v>126</v>
      </c>
      <c r="G99" s="27">
        <f>EMCs!$B$17</f>
        <v>0.60724136328827061</v>
      </c>
      <c r="H99" s="27">
        <f>EMCs!$C$17</f>
        <v>3.2599314579082571E-2</v>
      </c>
      <c r="I99" s="27">
        <f>ROCs!$F$16</f>
        <v>2.5884593546846281E-2</v>
      </c>
      <c r="J99" s="23">
        <v>6.9349935002499998E-3</v>
      </c>
      <c r="K99" s="31">
        <f>Other!$C$3*I99*J99/12</f>
        <v>7.4646028761660025E-4</v>
      </c>
      <c r="L99">
        <f t="shared" si="1"/>
        <v>0</v>
      </c>
      <c r="M99">
        <f>ROUND((2.721*K99*H99)+(Other!$B$4*J99),1)</f>
        <v>0</v>
      </c>
    </row>
    <row r="100" spans="1:13">
      <c r="A100" s="22">
        <v>9</v>
      </c>
      <c r="B100" s="22" t="s">
        <v>13</v>
      </c>
      <c r="C100" s="22" t="s">
        <v>128</v>
      </c>
      <c r="D100" s="22">
        <v>6410</v>
      </c>
      <c r="E100" s="22" t="s">
        <v>208</v>
      </c>
      <c r="F100" s="22" t="s">
        <v>122</v>
      </c>
      <c r="G100" s="27">
        <f>EMCs!$B$17</f>
        <v>0.60724136328827061</v>
      </c>
      <c r="H100" s="27">
        <f>EMCs!$C$17</f>
        <v>3.2599314579082571E-2</v>
      </c>
      <c r="I100" s="27">
        <f>ROCs!$H$16</f>
        <v>2.5884593546846281E-2</v>
      </c>
      <c r="J100" s="23">
        <v>2.0850911238799998</v>
      </c>
      <c r="K100" s="31">
        <f>Other!$C$3*I100*J100/12</f>
        <v>0.2244324699052965</v>
      </c>
      <c r="L100">
        <f t="shared" si="1"/>
        <v>0.4</v>
      </c>
      <c r="M100">
        <f>ROUND((2.721*K100*H100)+(Other!$B$4*J100),1)</f>
        <v>1.3</v>
      </c>
    </row>
    <row r="101" spans="1:13">
      <c r="A101" s="22">
        <v>9</v>
      </c>
      <c r="B101" s="22" t="s">
        <v>13</v>
      </c>
      <c r="C101" s="22" t="s">
        <v>128</v>
      </c>
      <c r="D101" s="22">
        <v>6410</v>
      </c>
      <c r="E101" s="22" t="s">
        <v>208</v>
      </c>
      <c r="F101" s="22" t="s">
        <v>122</v>
      </c>
      <c r="G101" s="27">
        <f>EMCs!$B$17</f>
        <v>0.60724136328827061</v>
      </c>
      <c r="H101" s="27">
        <f>EMCs!$C$17</f>
        <v>3.2599314579082571E-2</v>
      </c>
      <c r="I101" s="27">
        <f>ROCs!$H$16</f>
        <v>2.5884593546846281E-2</v>
      </c>
      <c r="J101" s="23">
        <v>0.75869379684500005</v>
      </c>
      <c r="K101" s="31">
        <f>Other!$C$3*I101*J101/12</f>
        <v>8.166334831971124E-2</v>
      </c>
      <c r="L101">
        <f t="shared" si="1"/>
        <v>0.1</v>
      </c>
      <c r="M101">
        <f>ROUND((2.721*K101*H101)+(Other!$B$4*J101),1)</f>
        <v>0.5</v>
      </c>
    </row>
    <row r="102" spans="1:13">
      <c r="A102" s="22">
        <v>9</v>
      </c>
      <c r="B102" s="22" t="s">
        <v>13</v>
      </c>
      <c r="C102" s="22" t="s">
        <v>128</v>
      </c>
      <c r="D102" s="22">
        <v>6410</v>
      </c>
      <c r="E102" s="22" t="s">
        <v>208</v>
      </c>
      <c r="F102" s="22" t="s">
        <v>127</v>
      </c>
      <c r="G102" s="27">
        <f>EMCs!$B$17</f>
        <v>0.60724136328827061</v>
      </c>
      <c r="H102" s="27">
        <f>EMCs!$C$17</f>
        <v>3.2599314579082571E-2</v>
      </c>
      <c r="I102" s="27">
        <f>ROCs!$E$16</f>
        <v>2.5884593546846281E-2</v>
      </c>
      <c r="J102" s="23">
        <v>0.187174469313</v>
      </c>
      <c r="K102" s="31">
        <f>Other!$C$3*I102*J102/12</f>
        <v>2.0146854959969287E-2</v>
      </c>
      <c r="L102">
        <f t="shared" si="1"/>
        <v>0</v>
      </c>
      <c r="M102">
        <f>ROUND((2.721*K102*H102)+(Other!$B$4*J102),1)</f>
        <v>0.1</v>
      </c>
    </row>
    <row r="103" spans="1:13">
      <c r="A103" s="22">
        <v>9</v>
      </c>
      <c r="B103" s="22" t="s">
        <v>13</v>
      </c>
      <c r="C103" s="22" t="s">
        <v>128</v>
      </c>
      <c r="D103" s="22">
        <v>6410</v>
      </c>
      <c r="E103" s="58" t="s">
        <v>208</v>
      </c>
      <c r="F103" s="22" t="s">
        <v>127</v>
      </c>
      <c r="G103" s="27">
        <f>EMCs!$B$17</f>
        <v>0.60724136328827061</v>
      </c>
      <c r="H103" s="27">
        <f>EMCs!$C$17</f>
        <v>3.2599314579082571E-2</v>
      </c>
      <c r="I103" s="27">
        <f>ROCs!$E$16</f>
        <v>2.5884593546846281E-2</v>
      </c>
      <c r="J103" s="23">
        <v>2.6080735887200001E-3</v>
      </c>
      <c r="K103" s="31">
        <f>Other!$C$3*I103*J103/12</f>
        <v>2.8072461222797236E-4</v>
      </c>
      <c r="L103">
        <f t="shared" si="1"/>
        <v>0</v>
      </c>
      <c r="M103">
        <f>ROUND((2.721*K103*H103)+(Other!$B$4*J103),1)</f>
        <v>0</v>
      </c>
    </row>
    <row r="104" spans="1:13">
      <c r="A104" s="22">
        <v>9</v>
      </c>
      <c r="B104" s="22" t="s">
        <v>13</v>
      </c>
      <c r="C104" s="22" t="s">
        <v>128</v>
      </c>
      <c r="D104" s="22">
        <v>6410</v>
      </c>
      <c r="E104" s="22" t="s">
        <v>208</v>
      </c>
      <c r="F104" s="22" t="s">
        <v>127</v>
      </c>
      <c r="G104" s="27">
        <f>EMCs!$B$17</f>
        <v>0.60724136328827061</v>
      </c>
      <c r="H104" s="27">
        <f>EMCs!$C$17</f>
        <v>3.2599314579082571E-2</v>
      </c>
      <c r="I104" s="27">
        <f>ROCs!$E$16</f>
        <v>2.5884593546846281E-2</v>
      </c>
      <c r="J104" s="23">
        <v>3.8012369732100003E-2</v>
      </c>
      <c r="K104" s="31">
        <f>Other!$C$3*I104*J104/12</f>
        <v>4.0915286282804785E-3</v>
      </c>
      <c r="L104">
        <f t="shared" si="1"/>
        <v>0</v>
      </c>
      <c r="M104">
        <f>ROUND((2.721*K104*H104)+(Other!$B$4*J104),1)</f>
        <v>0</v>
      </c>
    </row>
    <row r="105" spans="1:13">
      <c r="A105" s="22">
        <v>9</v>
      </c>
      <c r="B105" s="22" t="s">
        <v>13</v>
      </c>
      <c r="C105" s="22" t="s">
        <v>128</v>
      </c>
      <c r="D105" s="22">
        <v>6410</v>
      </c>
      <c r="E105" s="58" t="s">
        <v>208</v>
      </c>
      <c r="F105" s="22" t="s">
        <v>127</v>
      </c>
      <c r="G105" s="27">
        <f>EMCs!$B$17</f>
        <v>0.60724136328827061</v>
      </c>
      <c r="H105" s="27">
        <f>EMCs!$C$17</f>
        <v>3.2599314579082571E-2</v>
      </c>
      <c r="I105" s="27">
        <f>ROCs!$E$16</f>
        <v>2.5884593546846281E-2</v>
      </c>
      <c r="J105" s="23">
        <v>3.6481756260900002E-3</v>
      </c>
      <c r="K105" s="31">
        <f>Other!$C$3*I105*J105/12</f>
        <v>3.926778340929725E-4</v>
      </c>
      <c r="L105">
        <f t="shared" si="1"/>
        <v>0</v>
      </c>
      <c r="M105">
        <f>ROUND((2.721*K105*H105)+(Other!$B$4*J105),1)</f>
        <v>0</v>
      </c>
    </row>
    <row r="106" spans="1:13">
      <c r="A106" s="22">
        <v>9</v>
      </c>
      <c r="B106" s="22" t="s">
        <v>13</v>
      </c>
      <c r="C106" s="22" t="s">
        <v>128</v>
      </c>
      <c r="D106" s="22">
        <v>6430</v>
      </c>
      <c r="E106" s="32" t="s">
        <v>196</v>
      </c>
      <c r="F106" s="22" t="s">
        <v>127</v>
      </c>
      <c r="G106" s="27">
        <f>EMCs!$B$14</f>
        <v>0.69141343344704065</v>
      </c>
      <c r="H106" s="27">
        <f>EMCs!$C$14</f>
        <v>3.5859246036990831E-2</v>
      </c>
      <c r="I106" s="27">
        <f>ROCs!$E$13</f>
        <v>0.26229721460804234</v>
      </c>
      <c r="J106" s="23">
        <v>2.2544204643899999</v>
      </c>
      <c r="K106" s="31">
        <f>Other!$C$3*I106*J106/12</f>
        <v>2.4589397997839022</v>
      </c>
      <c r="L106">
        <f t="shared" si="1"/>
        <v>4.5999999999999996</v>
      </c>
      <c r="M106">
        <f>ROUND((2.721*K106*H106)+(Other!$B$4*J106),1)</f>
        <v>1.6</v>
      </c>
    </row>
    <row r="107" spans="1:13">
      <c r="A107" s="22">
        <v>9</v>
      </c>
      <c r="B107" s="22" t="s">
        <v>13</v>
      </c>
      <c r="C107" s="22" t="s">
        <v>128</v>
      </c>
      <c r="D107" s="22">
        <v>6430</v>
      </c>
      <c r="E107" s="32" t="s">
        <v>196</v>
      </c>
      <c r="F107" s="22" t="s">
        <v>122</v>
      </c>
      <c r="G107" s="27">
        <f>EMCs!$B$14</f>
        <v>0.69141343344704065</v>
      </c>
      <c r="H107" s="27">
        <f>EMCs!$C$14</f>
        <v>3.5859246036990831E-2</v>
      </c>
      <c r="I107" s="27">
        <f>ROCs!$H$13</f>
        <v>0.26229721460804234</v>
      </c>
      <c r="J107" s="23">
        <v>0.83546109438899996</v>
      </c>
      <c r="K107" s="31">
        <f>Other!$C$3*I107*J107/12</f>
        <v>0.91125349889865914</v>
      </c>
      <c r="L107">
        <f t="shared" si="1"/>
        <v>1.7</v>
      </c>
      <c r="M107">
        <f>ROUND((2.721*K107*H107)+(Other!$B$4*J107),1)</f>
        <v>0.6</v>
      </c>
    </row>
    <row r="108" spans="1:13">
      <c r="A108" s="22">
        <v>9</v>
      </c>
      <c r="B108" s="22" t="s">
        <v>13</v>
      </c>
      <c r="C108" s="22" t="s">
        <v>128</v>
      </c>
      <c r="D108" s="22">
        <v>6430</v>
      </c>
      <c r="E108" s="32" t="s">
        <v>196</v>
      </c>
      <c r="F108" s="22" t="s">
        <v>126</v>
      </c>
      <c r="G108" s="27">
        <f>EMCs!$B$14</f>
        <v>0.69141343344704065</v>
      </c>
      <c r="H108" s="27">
        <f>EMCs!$C$14</f>
        <v>3.5859246036990831E-2</v>
      </c>
      <c r="I108" s="27">
        <f>ROCs!$F$13</f>
        <v>0.26229721460804234</v>
      </c>
      <c r="J108" s="23">
        <v>0.171232512694</v>
      </c>
      <c r="K108" s="31">
        <f>Other!$C$3*I108*J108/12</f>
        <v>0.18676659794880213</v>
      </c>
      <c r="L108">
        <f t="shared" si="1"/>
        <v>0.4</v>
      </c>
      <c r="M108">
        <f>ROUND((2.721*K108*H108)+(Other!$B$4*J108),1)</f>
        <v>0.1</v>
      </c>
    </row>
    <row r="109" spans="1:13">
      <c r="A109" s="22">
        <v>9</v>
      </c>
      <c r="B109" s="22" t="s">
        <v>13</v>
      </c>
      <c r="C109" s="22" t="s">
        <v>128</v>
      </c>
      <c r="D109" s="22">
        <v>6430</v>
      </c>
      <c r="E109" s="32" t="s">
        <v>196</v>
      </c>
      <c r="F109" s="22" t="s">
        <v>126</v>
      </c>
      <c r="G109" s="27">
        <f>EMCs!$B$14</f>
        <v>0.69141343344704065</v>
      </c>
      <c r="H109" s="27">
        <f>EMCs!$C$14</f>
        <v>3.5859246036990831E-2</v>
      </c>
      <c r="I109" s="27">
        <f>ROCs!$F$13</f>
        <v>0.26229721460804234</v>
      </c>
      <c r="J109" s="23">
        <v>3.5130991532000002</v>
      </c>
      <c r="K109" s="31">
        <f>Other!$C$3*I109*J109/12</f>
        <v>3.8318048761715828</v>
      </c>
      <c r="L109">
        <f t="shared" si="1"/>
        <v>7.2</v>
      </c>
      <c r="M109">
        <f>ROUND((2.721*K109*H109)+(Other!$B$4*J109),1)</f>
        <v>2.6</v>
      </c>
    </row>
    <row r="110" spans="1:13">
      <c r="A110" s="22">
        <v>9</v>
      </c>
      <c r="B110" s="22" t="s">
        <v>13</v>
      </c>
      <c r="C110" s="22" t="s">
        <v>128</v>
      </c>
      <c r="D110" s="22">
        <v>6430</v>
      </c>
      <c r="E110" s="32" t="s">
        <v>196</v>
      </c>
      <c r="F110" s="22" t="s">
        <v>122</v>
      </c>
      <c r="G110" s="27">
        <f>EMCs!$B$14</f>
        <v>0.69141343344704065</v>
      </c>
      <c r="H110" s="27">
        <f>EMCs!$C$14</f>
        <v>3.5859246036990831E-2</v>
      </c>
      <c r="I110" s="27">
        <f>ROCs!$H$13</f>
        <v>0.26229721460804234</v>
      </c>
      <c r="J110" s="23">
        <v>8.0423652188800006</v>
      </c>
      <c r="K110" s="31">
        <f>Other!$C$3*I110*J110/12</f>
        <v>8.771962565755322</v>
      </c>
      <c r="L110">
        <f t="shared" si="1"/>
        <v>16.5</v>
      </c>
      <c r="M110">
        <f>ROUND((2.721*K110*H110)+(Other!$B$4*J110),1)</f>
        <v>5.9</v>
      </c>
    </row>
    <row r="111" spans="1:13">
      <c r="A111" s="22">
        <v>9</v>
      </c>
      <c r="B111" s="22" t="s">
        <v>13</v>
      </c>
      <c r="C111" s="22" t="s">
        <v>128</v>
      </c>
      <c r="D111" s="22">
        <v>6430</v>
      </c>
      <c r="E111" s="32" t="s">
        <v>196</v>
      </c>
      <c r="F111" s="22" t="s">
        <v>122</v>
      </c>
      <c r="G111" s="27">
        <f>EMCs!$B$14</f>
        <v>0.69141343344704065</v>
      </c>
      <c r="H111" s="27">
        <f>EMCs!$C$14</f>
        <v>3.5859246036990831E-2</v>
      </c>
      <c r="I111" s="27">
        <f>ROCs!$H$13</f>
        <v>0.26229721460804234</v>
      </c>
      <c r="J111" s="23">
        <v>0.33109024040099999</v>
      </c>
      <c r="K111" s="31">
        <f>Other!$C$3*I111*J111/12</f>
        <v>0.36112649893919685</v>
      </c>
      <c r="L111">
        <f t="shared" si="1"/>
        <v>0.7</v>
      </c>
      <c r="M111">
        <f>ROUND((2.721*K111*H111)+(Other!$B$4*J111),1)</f>
        <v>0.2</v>
      </c>
    </row>
    <row r="112" spans="1:13">
      <c r="A112" s="22">
        <v>9</v>
      </c>
      <c r="B112" s="22" t="s">
        <v>13</v>
      </c>
      <c r="C112" s="22" t="s">
        <v>128</v>
      </c>
      <c r="D112" s="22">
        <v>6430</v>
      </c>
      <c r="E112" s="32" t="s">
        <v>196</v>
      </c>
      <c r="F112" s="22" t="s">
        <v>126</v>
      </c>
      <c r="G112" s="27">
        <f>EMCs!$B$14</f>
        <v>0.69141343344704065</v>
      </c>
      <c r="H112" s="27">
        <f>EMCs!$C$14</f>
        <v>3.5859246036990831E-2</v>
      </c>
      <c r="I112" s="27">
        <f>ROCs!$F$13</f>
        <v>0.26229721460804234</v>
      </c>
      <c r="J112" s="23">
        <v>6.8618993377099997</v>
      </c>
      <c r="K112" s="31">
        <f>Other!$C$3*I112*J112/12</f>
        <v>7.4844057043154137</v>
      </c>
      <c r="L112">
        <f t="shared" si="1"/>
        <v>14.1</v>
      </c>
      <c r="M112">
        <f>ROUND((2.721*K112*H112)+(Other!$B$4*J112),1)</f>
        <v>5</v>
      </c>
    </row>
    <row r="113" spans="1:13">
      <c r="A113" s="22">
        <v>9</v>
      </c>
      <c r="B113" s="22" t="s">
        <v>13</v>
      </c>
      <c r="C113" s="22" t="s">
        <v>128</v>
      </c>
      <c r="D113" s="22">
        <v>6430</v>
      </c>
      <c r="E113" s="32" t="s">
        <v>196</v>
      </c>
      <c r="F113" s="22" t="s">
        <v>127</v>
      </c>
      <c r="G113" s="27">
        <f>EMCs!$B$14</f>
        <v>0.69141343344704065</v>
      </c>
      <c r="H113" s="27">
        <f>EMCs!$C$14</f>
        <v>3.5859246036990831E-2</v>
      </c>
      <c r="I113" s="27">
        <f>ROCs!$E$13</f>
        <v>0.26229721460804234</v>
      </c>
      <c r="J113" s="23">
        <v>1.8937223497599999E-2</v>
      </c>
      <c r="K113" s="31">
        <f>Other!$C$3*I113*J113/12</f>
        <v>2.0655194224494952E-2</v>
      </c>
      <c r="L113">
        <f t="shared" si="1"/>
        <v>0</v>
      </c>
      <c r="M113">
        <f>ROUND((2.721*K113*H113)+(Other!$B$4*J113),1)</f>
        <v>0</v>
      </c>
    </row>
    <row r="114" spans="1:13">
      <c r="A114" s="22">
        <v>9</v>
      </c>
      <c r="B114" s="22" t="s">
        <v>13</v>
      </c>
      <c r="C114" s="22" t="s">
        <v>128</v>
      </c>
      <c r="D114" s="22">
        <v>8360</v>
      </c>
      <c r="E114" s="60" t="e">
        <v>#N/A</v>
      </c>
      <c r="F114" s="22" t="s">
        <v>125</v>
      </c>
      <c r="G114" s="27">
        <f>EMCs!$B$4</f>
        <v>1.4429497741503459</v>
      </c>
      <c r="H114" s="27">
        <f>EMCs!$C$4</f>
        <v>0.22493527059566973</v>
      </c>
      <c r="I114" s="27">
        <f>ROCs!$B$3</f>
        <v>0.43140989244743805</v>
      </c>
      <c r="J114" s="23">
        <v>4.5196711264800004E-3</v>
      </c>
      <c r="K114" s="31">
        <f>Other!$C$3*I114*J114/12</f>
        <v>8.108046553764096E-3</v>
      </c>
      <c r="L114">
        <f t="shared" si="1"/>
        <v>0</v>
      </c>
      <c r="M114">
        <f>ROUND((2.721*K114*H114)+(Other!$B$4*J114),1)</f>
        <v>0</v>
      </c>
    </row>
    <row r="115" spans="1:13">
      <c r="J115">
        <f t="shared" ref="J115:L115" si="2">SUM(J2:J114)</f>
        <v>238.16908464971891</v>
      </c>
      <c r="K115">
        <f t="shared" si="2"/>
        <v>284.67737432647903</v>
      </c>
      <c r="L115">
        <f t="shared" si="2"/>
        <v>1187.2999999999995</v>
      </c>
      <c r="M115" s="21">
        <f>SUM(M2:M114)</f>
        <v>329</v>
      </c>
    </row>
  </sheetData>
  <sortState ref="A2:J114">
    <sortCondition descending="1"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1</vt:i4>
      </vt:variant>
    </vt:vector>
  </HeadingPairs>
  <TitlesOfParts>
    <vt:vector size="30" baseType="lpstr">
      <vt:lpstr>Summary</vt:lpstr>
      <vt:lpstr>Wet Detention Calcs</vt:lpstr>
      <vt:lpstr>Retention Calcs</vt:lpstr>
      <vt:lpstr>230108-1 Pond 3</vt:lpstr>
      <vt:lpstr>230108-1 Pond 4</vt:lpstr>
      <vt:lpstr>230262-4</vt:lpstr>
      <vt:lpstr>230262-5</vt:lpstr>
      <vt:lpstr>230262-3</vt:lpstr>
      <vt:lpstr>230262-2</vt:lpstr>
      <vt:lpstr>23062</vt:lpstr>
      <vt:lpstr>230295-1</vt:lpstr>
      <vt:lpstr>SPN 99004-1585</vt:lpstr>
      <vt:lpstr>SPN 99004-1585 Lake 3</vt:lpstr>
      <vt:lpstr>228819-1 Basins A and B</vt:lpstr>
      <vt:lpstr>228821-1 West</vt:lpstr>
      <vt:lpstr>228821-1 East</vt:lpstr>
      <vt:lpstr>228831-1</vt:lpstr>
      <vt:lpstr>228801-1</vt:lpstr>
      <vt:lpstr>405504-1</vt:lpstr>
      <vt:lpstr>230288-2</vt:lpstr>
      <vt:lpstr>231812-2</vt:lpstr>
      <vt:lpstr>426373-3</vt:lpstr>
      <vt:lpstr>419890-1</vt:lpstr>
      <vt:lpstr>230978-1</vt:lpstr>
      <vt:lpstr>Education</vt:lpstr>
      <vt:lpstr>Street Sweeping</vt:lpstr>
      <vt:lpstr>EMCs</vt:lpstr>
      <vt:lpstr>ROCs</vt:lpstr>
      <vt:lpstr>Other</vt:lpstr>
      <vt:lpstr>Summary!Print_Titles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2012-07-30T20:14:17Z</cp:lastPrinted>
  <dcterms:created xsi:type="dcterms:W3CDTF">2012-06-19T18:59:41Z</dcterms:created>
  <dcterms:modified xsi:type="dcterms:W3CDTF">2012-11-14T17:12:58Z</dcterms:modified>
</cp:coreProperties>
</file>